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15.xml" ContentType="application/vnd.openxmlformats-officedocument.drawing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drawings/drawing16.xml" ContentType="application/vnd.openxmlformats-officedocument.drawing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drawings/drawing17.xml" ContentType="application/vnd.openxmlformats-officedocument.drawing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drawings/drawing18.xml" ContentType="application/vnd.openxmlformats-officedocument.drawing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drawings/drawing19.xml" ContentType="application/vnd.openxmlformats-officedocument.drawing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mion1\Desktop\Сметы\VV 018 Geom. Andrea Bertoni 21.04.2026\"/>
    </mc:Choice>
  </mc:AlternateContent>
  <xr:revisionPtr revIDLastSave="0" documentId="8_{1743745B-67CB-49D7-A1BA-FA5E4107C22A}" xr6:coauthVersionLast="47" xr6:coauthVersionMax="47" xr10:uidLastSave="{00000000-0000-0000-0000-000000000000}"/>
  <bookViews>
    <workbookView xWindow="-120" yWindow="-120" windowWidth="29040" windowHeight="15720" tabRatio="879" activeTab="28" xr2:uid="{00000000-000D-0000-FFFF-FFFF00000000}"/>
  </bookViews>
  <sheets>
    <sheet name="Description" sheetId="1" r:id="rId1"/>
    <sheet name="Montage" sheetId="45" state="hidden" r:id="rId2"/>
    <sheet name="Transport" sheetId="44" state="hidden" r:id="rId3"/>
    <sheet name="Колонтитул" sheetId="30" r:id="rId4"/>
    <sheet name="Our List_Cont." sheetId="42" state="hidden" r:id="rId5"/>
    <sheet name="Generator" sheetId="2" r:id="rId6"/>
    <sheet name="Basic Spec" sheetId="18" r:id="rId7"/>
    <sheet name="Our List" sheetId="3" r:id="rId8"/>
    <sheet name="Presets" sheetId="23" state="hidden" r:id="rId9"/>
    <sheet name="Ext Walls Adds" sheetId="19" state="hidden" r:id="rId10"/>
    <sheet name="Int Walls Adds" sheetId="20" state="hidden" r:id="rId11"/>
    <sheet name="Rafters Adds" sheetId="21" state="hidden" r:id="rId12"/>
    <sheet name="Joists Adds" sheetId="22" state="hidden" r:id="rId13"/>
    <sheet name="Pr.l. ENG_Cont." sheetId="43" state="hidden" r:id="rId14"/>
    <sheet name="Cont.Vers." sheetId="46" state="hidden" r:id="rId15"/>
    <sheet name="Pr.l. ENG" sheetId="4" r:id="rId16"/>
    <sheet name="Pr.l. FR" sheetId="5" r:id="rId17"/>
    <sheet name="Pr.l. IT" sheetId="6" r:id="rId18"/>
    <sheet name="Pr.l. SPN" sheetId="9" state="hidden" r:id="rId19"/>
    <sheet name="Pr.l. NET" sheetId="10" state="hidden" r:id="rId20"/>
    <sheet name="Postal " sheetId="11" state="hidden" r:id="rId21"/>
    <sheet name="Vkl ENG" sheetId="12" state="hidden" r:id="rId22"/>
    <sheet name="Vkl FR" sheetId="13" state="hidden" r:id="rId23"/>
    <sheet name="Vkl IT" sheetId="14" state="hidden" r:id="rId24"/>
    <sheet name="Vkl SPN" sheetId="15" state="hidden" r:id="rId25"/>
    <sheet name="Vkl NET" sheetId="16" state="hidden" r:id="rId26"/>
    <sheet name="List Of Options ENG" sheetId="29" r:id="rId27"/>
    <sheet name="List Of Options AFR-ENG" sheetId="41" state="hidden" r:id="rId28"/>
    <sheet name="List Of Options FR" sheetId="28" r:id="rId29"/>
    <sheet name="List Of Options IT" sheetId="37" r:id="rId30"/>
    <sheet name="Integration Of Offer ENG" sheetId="40" r:id="rId31"/>
    <sheet name="List Of Options SPN (Не актуал)" sheetId="38" state="hidden" r:id="rId32"/>
    <sheet name="Africa Presets" sheetId="31" state="hidden" r:id="rId33"/>
    <sheet name="Our List Africa" sheetId="33" state="hidden" r:id="rId34"/>
    <sheet name="Containers" sheetId="32" state="hidden" r:id="rId35"/>
    <sheet name="(Не актуально) Pr.l. ENG Africa" sheetId="34" state="hidden" r:id="rId36"/>
    <sheet name="(Не актуально) Pr.l. FR Africa" sheetId="35" state="hidden" r:id="rId37"/>
    <sheet name="IT small" sheetId="7" state="hidden" r:id="rId38"/>
    <sheet name="Offerta" sheetId="8" state="hidden" r:id="rId39"/>
  </sheets>
  <functionGroups builtInGroupCount="19"/>
  <externalReferences>
    <externalReference r:id="rId40"/>
    <externalReference r:id="rId41"/>
  </externalReferences>
  <definedNames>
    <definedName name="mail">Колонтитул!$B$4:$B$12</definedName>
    <definedName name="_xlnm.Print_Area" localSheetId="35">'(Не актуально) Pr.l. ENG Africa'!$A$1:$H$70</definedName>
    <definedName name="_xlnm.Print_Area" localSheetId="30">'Integration Of Offer ENG'!$C$1:$K$31</definedName>
    <definedName name="_xlnm.Print_Area" localSheetId="27">'List Of Options AFR-ENG'!$C$1:$K$88</definedName>
    <definedName name="_xlnm.Print_Area" localSheetId="26">'List Of Options ENG'!$C$1:$K$99</definedName>
    <definedName name="_xlnm.Print_Area" localSheetId="28">'List Of Options FR'!$C$1:$K$110</definedName>
    <definedName name="_xlnm.Print_Area" localSheetId="29">'List Of Options IT'!$C$1:$K$120</definedName>
    <definedName name="_xlnm.Print_Area" localSheetId="31">'List Of Options SPN (Не актуал)'!$C$1:$K$80</definedName>
    <definedName name="_xlnm.Print_Area" localSheetId="15">'Pr.l. ENG'!$A$1:$G$74</definedName>
    <definedName name="_xlnm.Print_Area" localSheetId="13">'Pr.l. ENG_Cont.'!$A$1:$H$73</definedName>
    <definedName name="_xlnm.Print_Area" localSheetId="16">'Pr.l. FR'!$A$1:$G$73</definedName>
    <definedName name="_xlnm.Print_Area" localSheetId="17">'Pr.l. IT'!$A$1:$G$73</definedName>
    <definedName name="web" localSheetId="29">[1]Колонтитул!$F$1:$F$3</definedName>
    <definedName name="web" localSheetId="31">[2]Колонтитул!$F$1:$F$3</definedName>
    <definedName name="web">Колонтитул!$F$1:$F$3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2" l="1"/>
  <c r="D27" i="2"/>
  <c r="D26" i="2"/>
  <c r="D29" i="2"/>
  <c r="K86" i="28"/>
  <c r="J13" i="40"/>
  <c r="H10" i="1"/>
  <c r="B3" i="21" s="1"/>
  <c r="J10" i="37"/>
  <c r="J12" i="28"/>
  <c r="E1" i="3"/>
  <c r="J79" i="28"/>
  <c r="J78" i="28"/>
  <c r="J77" i="28"/>
  <c r="J85" i="37"/>
  <c r="J84" i="37"/>
  <c r="J83" i="37"/>
  <c r="H14" i="1"/>
  <c r="E66" i="7"/>
  <c r="L5" i="7" s="1"/>
  <c r="E24" i="8" s="1"/>
  <c r="E50" i="8" s="1"/>
  <c r="H61" i="7"/>
  <c r="G61" i="7"/>
  <c r="E61" i="7"/>
  <c r="H60" i="7"/>
  <c r="G60" i="7"/>
  <c r="E60" i="7"/>
  <c r="H59" i="7"/>
  <c r="G59" i="7"/>
  <c r="E59" i="7"/>
  <c r="H58" i="7"/>
  <c r="G58" i="7"/>
  <c r="E58" i="7"/>
  <c r="H57" i="7"/>
  <c r="G57" i="7"/>
  <c r="E57" i="7"/>
  <c r="H56" i="7"/>
  <c r="G56" i="7"/>
  <c r="E56" i="7"/>
  <c r="H51" i="7"/>
  <c r="G51" i="7"/>
  <c r="E51" i="7"/>
  <c r="H50" i="7"/>
  <c r="G50" i="7"/>
  <c r="E50" i="7"/>
  <c r="H49" i="7"/>
  <c r="G49" i="7"/>
  <c r="E49" i="7"/>
  <c r="H44" i="7"/>
  <c r="G44" i="7"/>
  <c r="E44" i="7"/>
  <c r="H43" i="7"/>
  <c r="G43" i="7"/>
  <c r="E43" i="7"/>
  <c r="H42" i="7"/>
  <c r="G42" i="7"/>
  <c r="E42" i="7"/>
  <c r="H41" i="7"/>
  <c r="G41" i="7"/>
  <c r="E41" i="7"/>
  <c r="H36" i="7"/>
  <c r="G36" i="7"/>
  <c r="E36" i="7"/>
  <c r="H35" i="7"/>
  <c r="G35" i="7"/>
  <c r="E35" i="7"/>
  <c r="H34" i="7"/>
  <c r="G34" i="7"/>
  <c r="E34" i="7"/>
  <c r="H33" i="7"/>
  <c r="G33" i="7"/>
  <c r="E33" i="7"/>
  <c r="H32" i="7"/>
  <c r="G32" i="7"/>
  <c r="E32" i="7"/>
  <c r="H31" i="7"/>
  <c r="G31" i="7"/>
  <c r="E31" i="7"/>
  <c r="H30" i="7"/>
  <c r="G30" i="7"/>
  <c r="E30" i="7"/>
  <c r="H29" i="7"/>
  <c r="G29" i="7"/>
  <c r="E29" i="7"/>
  <c r="H28" i="7"/>
  <c r="G28" i="7"/>
  <c r="E28" i="7"/>
  <c r="H27" i="7"/>
  <c r="G27" i="7"/>
  <c r="E27" i="7"/>
  <c r="H26" i="7"/>
  <c r="G26" i="7"/>
  <c r="E26" i="7"/>
  <c r="H25" i="7"/>
  <c r="G25" i="7"/>
  <c r="E25" i="7"/>
  <c r="H24" i="7"/>
  <c r="G24" i="7"/>
  <c r="E24" i="7"/>
  <c r="H19" i="7"/>
  <c r="G19" i="7"/>
  <c r="E19" i="7"/>
  <c r="H18" i="7"/>
  <c r="G18" i="7"/>
  <c r="E18" i="7"/>
  <c r="H17" i="7"/>
  <c r="G17" i="7"/>
  <c r="E17" i="7"/>
  <c r="H16" i="7"/>
  <c r="G16" i="7"/>
  <c r="E16" i="7"/>
  <c r="H15" i="7"/>
  <c r="G15" i="7"/>
  <c r="E15" i="7"/>
  <c r="H14" i="7"/>
  <c r="G14" i="7"/>
  <c r="E14" i="7"/>
  <c r="H13" i="7"/>
  <c r="G13" i="7"/>
  <c r="H12" i="7"/>
  <c r="G12" i="7"/>
  <c r="H11" i="7"/>
  <c r="G11" i="7"/>
  <c r="E11" i="7"/>
  <c r="H10" i="7"/>
  <c r="G10" i="7"/>
  <c r="H9" i="7"/>
  <c r="G9" i="7"/>
  <c r="E9" i="7"/>
  <c r="H8" i="7"/>
  <c r="G8" i="7"/>
  <c r="H7" i="7"/>
  <c r="G7" i="7"/>
  <c r="E7" i="7"/>
  <c r="H6" i="7"/>
  <c r="G6" i="7"/>
  <c r="E6" i="7"/>
  <c r="H5" i="7"/>
  <c r="G5" i="7"/>
  <c r="E5" i="7"/>
  <c r="H4" i="7"/>
  <c r="G4" i="7"/>
  <c r="D68" i="35"/>
  <c r="D66" i="35"/>
  <c r="A3" i="35"/>
  <c r="A2" i="35"/>
  <c r="D69" i="34"/>
  <c r="D67" i="34"/>
  <c r="A3" i="34"/>
  <c r="A2" i="34"/>
  <c r="B7" i="32"/>
  <c r="B6" i="32"/>
  <c r="B5" i="32"/>
  <c r="A26" i="32" s="1"/>
  <c r="B4" i="32"/>
  <c r="A25" i="32" s="1"/>
  <c r="B3" i="32"/>
  <c r="B2" i="32"/>
  <c r="C60" i="33"/>
  <c r="D9" i="33"/>
  <c r="B9" i="33"/>
  <c r="D8" i="33"/>
  <c r="B8" i="33"/>
  <c r="D7" i="33"/>
  <c r="B7" i="33"/>
  <c r="D6" i="33"/>
  <c r="B6" i="33"/>
  <c r="D5" i="33"/>
  <c r="B5" i="33"/>
  <c r="D4" i="33"/>
  <c r="B4" i="33"/>
  <c r="D3" i="33"/>
  <c r="D2" i="33"/>
  <c r="B1" i="33"/>
  <c r="B11" i="31"/>
  <c r="E11" i="31" s="1"/>
  <c r="B10" i="31"/>
  <c r="I10" i="31" s="1"/>
  <c r="B9" i="31"/>
  <c r="I9" i="31" s="1"/>
  <c r="B8" i="31"/>
  <c r="I8" i="31" s="1"/>
  <c r="B7" i="31"/>
  <c r="E7" i="31" s="1"/>
  <c r="B6" i="31"/>
  <c r="I6" i="31" s="1"/>
  <c r="B5" i="31"/>
  <c r="G5" i="31" s="1"/>
  <c r="K80" i="38"/>
  <c r="J73" i="38"/>
  <c r="J72" i="38"/>
  <c r="J71" i="38"/>
  <c r="J63" i="38"/>
  <c r="J62" i="38"/>
  <c r="J61" i="38"/>
  <c r="J60" i="38"/>
  <c r="J59" i="38"/>
  <c r="J58" i="38"/>
  <c r="J57" i="38"/>
  <c r="J56" i="38"/>
  <c r="J55" i="38"/>
  <c r="J54" i="38"/>
  <c r="J53" i="38"/>
  <c r="J52" i="38"/>
  <c r="J51" i="38"/>
  <c r="J50" i="38"/>
  <c r="J49" i="38"/>
  <c r="J48" i="38"/>
  <c r="J47" i="38"/>
  <c r="J45" i="38"/>
  <c r="J44" i="38"/>
  <c r="J43" i="38"/>
  <c r="J42" i="38"/>
  <c r="J41" i="38"/>
  <c r="J40" i="38"/>
  <c r="J39" i="38"/>
  <c r="J38" i="38"/>
  <c r="J37" i="38"/>
  <c r="J36" i="38"/>
  <c r="J35" i="38"/>
  <c r="J27" i="38"/>
  <c r="J26" i="38"/>
  <c r="J46" i="38" s="1"/>
  <c r="J25" i="38"/>
  <c r="J24" i="38"/>
  <c r="J23" i="38"/>
  <c r="J22" i="38"/>
  <c r="J21" i="38"/>
  <c r="J20" i="38"/>
  <c r="J19" i="38"/>
  <c r="J18" i="38"/>
  <c r="J17" i="38"/>
  <c r="J16" i="38"/>
  <c r="J34" i="38" s="1"/>
  <c r="J14" i="38"/>
  <c r="J13" i="38"/>
  <c r="J12" i="38"/>
  <c r="D9" i="38"/>
  <c r="D8" i="38"/>
  <c r="E6" i="38"/>
  <c r="F4" i="38"/>
  <c r="D10" i="40"/>
  <c r="D9" i="40"/>
  <c r="D8" i="40"/>
  <c r="G5" i="40"/>
  <c r="G4" i="40"/>
  <c r="J93" i="37"/>
  <c r="J87" i="37"/>
  <c r="J86" i="37"/>
  <c r="J67" i="37"/>
  <c r="J65" i="37"/>
  <c r="J58" i="37"/>
  <c r="J57" i="37"/>
  <c r="J53" i="37"/>
  <c r="J48" i="37"/>
  <c r="J47" i="37"/>
  <c r="J44" i="37"/>
  <c r="J43" i="37"/>
  <c r="J42" i="37"/>
  <c r="J41" i="37"/>
  <c r="J40" i="37"/>
  <c r="J38" i="37"/>
  <c r="J11" i="37"/>
  <c r="D6" i="37"/>
  <c r="K109" i="28"/>
  <c r="J55" i="28"/>
  <c r="J54" i="28"/>
  <c r="J50" i="28"/>
  <c r="J41" i="28"/>
  <c r="J38" i="28"/>
  <c r="J35" i="28"/>
  <c r="J13" i="28"/>
  <c r="D9" i="28"/>
  <c r="D8" i="28"/>
  <c r="E6" i="28"/>
  <c r="F4" i="28"/>
  <c r="K68" i="41"/>
  <c r="J59" i="41"/>
  <c r="J58" i="41"/>
  <c r="J56" i="41"/>
  <c r="J55" i="41"/>
  <c r="J54" i="41"/>
  <c r="J53" i="41"/>
  <c r="J52" i="41"/>
  <c r="J50" i="41"/>
  <c r="J49" i="41"/>
  <c r="J48" i="41"/>
  <c r="J47" i="41"/>
  <c r="J46" i="41"/>
  <c r="J45" i="41"/>
  <c r="J44" i="41"/>
  <c r="J43" i="41"/>
  <c r="J42" i="41"/>
  <c r="J41" i="41"/>
  <c r="J39" i="41"/>
  <c r="J38" i="41"/>
  <c r="J37" i="41"/>
  <c r="J40" i="41" s="1"/>
  <c r="J35" i="41"/>
  <c r="J34" i="41"/>
  <c r="J33" i="41"/>
  <c r="J32" i="41"/>
  <c r="J31" i="41"/>
  <c r="J30" i="41"/>
  <c r="J28" i="41"/>
  <c r="J27" i="41"/>
  <c r="J26" i="41"/>
  <c r="J25" i="41"/>
  <c r="J24" i="41"/>
  <c r="J23" i="41"/>
  <c r="J22" i="41"/>
  <c r="J21" i="41"/>
  <c r="J20" i="41"/>
  <c r="J19" i="41"/>
  <c r="J18" i="41"/>
  <c r="J16" i="41"/>
  <c r="J15" i="41"/>
  <c r="J14" i="41"/>
  <c r="J13" i="41"/>
  <c r="D10" i="41"/>
  <c r="D9" i="41"/>
  <c r="D8" i="41"/>
  <c r="F5" i="41"/>
  <c r="F4" i="41"/>
  <c r="K78" i="29"/>
  <c r="J55" i="29"/>
  <c r="J51" i="29"/>
  <c r="J42" i="29"/>
  <c r="J39" i="29"/>
  <c r="J36" i="29"/>
  <c r="J14" i="29"/>
  <c r="D10" i="29"/>
  <c r="D9" i="29"/>
  <c r="D8" i="29"/>
  <c r="F5" i="29"/>
  <c r="F4" i="29"/>
  <c r="D29" i="16"/>
  <c r="D8" i="16"/>
  <c r="C6" i="16"/>
  <c r="C5" i="16"/>
  <c r="C4" i="16"/>
  <c r="D29" i="15"/>
  <c r="D8" i="15"/>
  <c r="C6" i="15"/>
  <c r="C5" i="15"/>
  <c r="C4" i="15"/>
  <c r="D29" i="14"/>
  <c r="D8" i="14"/>
  <c r="C6" i="14"/>
  <c r="C5" i="14"/>
  <c r="C4" i="14"/>
  <c r="D29" i="13"/>
  <c r="D8" i="13"/>
  <c r="C6" i="13"/>
  <c r="C5" i="13"/>
  <c r="C4" i="13"/>
  <c r="D29" i="12"/>
  <c r="D8" i="12"/>
  <c r="C6" i="12"/>
  <c r="C5" i="12"/>
  <c r="C4" i="12"/>
  <c r="A16" i="11"/>
  <c r="A15" i="11"/>
  <c r="A14" i="11"/>
  <c r="A13" i="11"/>
  <c r="A12" i="11"/>
  <c r="A11" i="11"/>
  <c r="A7" i="11"/>
  <c r="A6" i="11"/>
  <c r="A5" i="11"/>
  <c r="A4" i="11"/>
  <c r="A3" i="11"/>
  <c r="A2" i="11"/>
  <c r="D69" i="10"/>
  <c r="D67" i="10"/>
  <c r="B3" i="10"/>
  <c r="B2" i="10"/>
  <c r="D69" i="9"/>
  <c r="D67" i="9"/>
  <c r="A3" i="9"/>
  <c r="A2" i="9"/>
  <c r="D67" i="6"/>
  <c r="A3" i="6"/>
  <c r="A2" i="6"/>
  <c r="C73" i="5"/>
  <c r="C72" i="5"/>
  <c r="D67" i="5"/>
  <c r="A3" i="5"/>
  <c r="A2" i="5"/>
  <c r="D68" i="4"/>
  <c r="A3" i="4"/>
  <c r="A2" i="4"/>
  <c r="E30" i="46"/>
  <c r="E29" i="46"/>
  <c r="E28" i="46"/>
  <c r="E27" i="46"/>
  <c r="E26" i="46"/>
  <c r="E25" i="46"/>
  <c r="E21" i="46"/>
  <c r="E20" i="46"/>
  <c r="E19" i="46"/>
  <c r="E18" i="46"/>
  <c r="E17" i="46"/>
  <c r="E16" i="46"/>
  <c r="E15" i="46"/>
  <c r="E11" i="46"/>
  <c r="E10" i="46"/>
  <c r="E9" i="46"/>
  <c r="E8" i="46"/>
  <c r="E7" i="46"/>
  <c r="E6" i="46"/>
  <c r="E5" i="46"/>
  <c r="E4" i="46"/>
  <c r="E3" i="46"/>
  <c r="D72" i="43"/>
  <c r="D70" i="43"/>
  <c r="A3" i="43"/>
  <c r="A2" i="43"/>
  <c r="I2" i="22"/>
  <c r="M9" i="22" s="1"/>
  <c r="L9" i="22" s="1"/>
  <c r="H3" i="21"/>
  <c r="H16" i="21" s="1"/>
  <c r="M2" i="21"/>
  <c r="G6" i="21" s="1"/>
  <c r="I6" i="21" s="1"/>
  <c r="C39" i="33" s="1"/>
  <c r="H2" i="21"/>
  <c r="G22" i="21" s="1"/>
  <c r="E4" i="20"/>
  <c r="G8" i="20" s="1"/>
  <c r="E3" i="20"/>
  <c r="G14" i="20" s="1"/>
  <c r="C35" i="33" s="1"/>
  <c r="F2" i="19"/>
  <c r="F25" i="19" s="1"/>
  <c r="C29" i="33" s="1"/>
  <c r="B62" i="3"/>
  <c r="B61" i="3"/>
  <c r="C59" i="3"/>
  <c r="C67" i="10" s="1"/>
  <c r="B59" i="3"/>
  <c r="D9" i="3"/>
  <c r="B9" i="3"/>
  <c r="D8" i="3"/>
  <c r="B8" i="3"/>
  <c r="D7" i="3"/>
  <c r="B7" i="3"/>
  <c r="D6" i="3"/>
  <c r="B6" i="3"/>
  <c r="D5" i="3"/>
  <c r="B5" i="3"/>
  <c r="D8" i="5" s="1"/>
  <c r="D4" i="3"/>
  <c r="B4" i="3"/>
  <c r="D7" i="34" s="1"/>
  <c r="D3" i="3"/>
  <c r="J45" i="28" s="1"/>
  <c r="D2" i="3"/>
  <c r="B1" i="3"/>
  <c r="D6" i="35" s="1"/>
  <c r="D25" i="2"/>
  <c r="D24" i="2" s="1"/>
  <c r="D23" i="2" s="1"/>
  <c r="D22" i="2" s="1"/>
  <c r="D20" i="2"/>
  <c r="D18" i="2"/>
  <c r="D16" i="2"/>
  <c r="D15" i="2"/>
  <c r="C8" i="12" s="1"/>
  <c r="D12" i="2"/>
  <c r="B8" i="16" s="1"/>
  <c r="K5" i="2"/>
  <c r="J5" i="2"/>
  <c r="E5" i="2"/>
  <c r="K4" i="2"/>
  <c r="J4" i="2"/>
  <c r="E4" i="2"/>
  <c r="K3" i="2"/>
  <c r="J3" i="2"/>
  <c r="F3" i="2"/>
  <c r="E3" i="2"/>
  <c r="C59" i="42"/>
  <c r="D9" i="42"/>
  <c r="B9" i="42"/>
  <c r="D8" i="42"/>
  <c r="B8" i="42"/>
  <c r="D7" i="42"/>
  <c r="B7" i="42"/>
  <c r="D6" i="42"/>
  <c r="B6" i="42"/>
  <c r="D5" i="42"/>
  <c r="B5" i="42"/>
  <c r="D4" i="42"/>
  <c r="B4" i="42"/>
  <c r="D3" i="42"/>
  <c r="D2" i="42"/>
  <c r="B1" i="42"/>
  <c r="C15" i="44"/>
  <c r="C13" i="44"/>
  <c r="C12" i="44"/>
  <c r="G11" i="44"/>
  <c r="D10" i="44"/>
  <c r="C10" i="44"/>
  <c r="G9" i="44"/>
  <c r="D9" i="44"/>
  <c r="C9" i="44"/>
  <c r="C8" i="44"/>
  <c r="C7" i="44"/>
  <c r="C6" i="44"/>
  <c r="C4" i="44"/>
  <c r="C15" i="45"/>
  <c r="C13" i="45"/>
  <c r="C12" i="45"/>
  <c r="G11" i="45"/>
  <c r="D10" i="45"/>
  <c r="C10" i="45"/>
  <c r="G9" i="45"/>
  <c r="D9" i="45"/>
  <c r="C9" i="45"/>
  <c r="C8" i="45"/>
  <c r="C7" i="45"/>
  <c r="C6" i="45"/>
  <c r="C4" i="45"/>
  <c r="F2" i="45"/>
  <c r="B13" i="1"/>
  <c r="B11" i="18" s="1"/>
  <c r="H12" i="1"/>
  <c r="B2" i="22" s="1"/>
  <c r="F13" i="22" s="1"/>
  <c r="H13" i="22" s="1"/>
  <c r="B12" i="1"/>
  <c r="B10" i="18" s="1"/>
  <c r="H11" i="1"/>
  <c r="B4" i="21" s="1"/>
  <c r="D6" i="21" s="1"/>
  <c r="F6" i="21" s="1"/>
  <c r="B10" i="1"/>
  <c r="B9" i="18" s="1"/>
  <c r="H9" i="1"/>
  <c r="B2" i="21" s="1"/>
  <c r="D18" i="21" s="1"/>
  <c r="F18" i="21" s="1"/>
  <c r="B9" i="1"/>
  <c r="B8" i="18" s="1"/>
  <c r="E4" i="7" s="1"/>
  <c r="F8" i="1"/>
  <c r="B8" i="1"/>
  <c r="B7" i="18" s="1"/>
  <c r="D7" i="1"/>
  <c r="C64" i="33" s="1"/>
  <c r="B7" i="1"/>
  <c r="B6" i="18" s="1"/>
  <c r="B6" i="1"/>
  <c r="D4" i="1"/>
  <c r="E4" i="1" s="1"/>
  <c r="B4" i="1"/>
  <c r="D5" i="1" s="1"/>
  <c r="E6" i="2" l="1"/>
  <c r="E8" i="2"/>
  <c r="G45" i="7"/>
  <c r="G62" i="7"/>
  <c r="G37" i="7"/>
  <c r="G52" i="7"/>
  <c r="G20" i="7"/>
  <c r="H20" i="7"/>
  <c r="H45" i="7"/>
  <c r="H62" i="7"/>
  <c r="H37" i="7"/>
  <c r="H52" i="7"/>
  <c r="D2" i="37"/>
  <c r="G67" i="10"/>
  <c r="J64" i="29"/>
  <c r="J63" i="28"/>
  <c r="J68" i="37"/>
  <c r="J24" i="28"/>
  <c r="J40" i="28"/>
  <c r="J38" i="29"/>
  <c r="J39" i="28"/>
  <c r="J27" i="37"/>
  <c r="J26" i="37"/>
  <c r="J23" i="28"/>
  <c r="J40" i="29"/>
  <c r="J37" i="28"/>
  <c r="J41" i="29"/>
  <c r="J46" i="29"/>
  <c r="J45" i="29"/>
  <c r="J24" i="29"/>
  <c r="J44" i="28"/>
  <c r="J25" i="29"/>
  <c r="C11" i="31"/>
  <c r="D8" i="10"/>
  <c r="D8" i="34"/>
  <c r="I11" i="22"/>
  <c r="A35" i="32"/>
  <c r="G11" i="31"/>
  <c r="I11" i="31"/>
  <c r="C10" i="31"/>
  <c r="E10" i="31"/>
  <c r="G10" i="31"/>
  <c r="A27" i="32"/>
  <c r="A28" i="32" s="1"/>
  <c r="A34" i="32"/>
  <c r="G16" i="20"/>
  <c r="C36" i="33" s="1"/>
  <c r="I7" i="22"/>
  <c r="M11" i="22"/>
  <c r="L11" i="22" s="1"/>
  <c r="M13" i="22"/>
  <c r="L13" i="22" s="1"/>
  <c r="H20" i="21"/>
  <c r="H22" i="21"/>
  <c r="I22" i="21" s="1"/>
  <c r="F44" i="33" s="1"/>
  <c r="A12" i="32"/>
  <c r="A19" i="32"/>
  <c r="A11" i="32"/>
  <c r="A18" i="32"/>
  <c r="I5" i="31"/>
  <c r="D8" i="4"/>
  <c r="D8" i="43"/>
  <c r="D8" i="6"/>
  <c r="D8" i="35"/>
  <c r="D8" i="9"/>
  <c r="C8" i="15"/>
  <c r="D7" i="10"/>
  <c r="B8" i="13"/>
  <c r="D7" i="6"/>
  <c r="D7" i="4"/>
  <c r="G11" i="21"/>
  <c r="G17" i="21"/>
  <c r="I17" i="21" s="1"/>
  <c r="C47" i="33" s="1"/>
  <c r="C67" i="9"/>
  <c r="G67" i="9" s="1"/>
  <c r="C70" i="43"/>
  <c r="G70" i="43" s="1"/>
  <c r="A24" i="32"/>
  <c r="G10" i="20"/>
  <c r="C33" i="33" s="1"/>
  <c r="D33" i="33" s="1"/>
  <c r="F11" i="19"/>
  <c r="C21" i="33" s="1"/>
  <c r="C8" i="13"/>
  <c r="B8" i="15"/>
  <c r="D7" i="35"/>
  <c r="D7" i="5"/>
  <c r="D7" i="9"/>
  <c r="D7" i="43"/>
  <c r="B8" i="12"/>
  <c r="B8" i="14"/>
  <c r="M7" i="22"/>
  <c r="L7" i="22" s="1"/>
  <c r="I15" i="22"/>
  <c r="I5" i="22"/>
  <c r="I9" i="22"/>
  <c r="M15" i="22"/>
  <c r="L15" i="22" s="1"/>
  <c r="M5" i="22"/>
  <c r="L5" i="22" s="1"/>
  <c r="I13" i="22"/>
  <c r="H21" i="21"/>
  <c r="H11" i="21"/>
  <c r="H14" i="21"/>
  <c r="G12" i="21"/>
  <c r="I12" i="21" s="1"/>
  <c r="C43" i="33" s="1"/>
  <c r="G18" i="21"/>
  <c r="I18" i="21" s="1"/>
  <c r="C48" i="33" s="1"/>
  <c r="G14" i="21"/>
  <c r="G20" i="21"/>
  <c r="G8" i="21"/>
  <c r="I8" i="21" s="1"/>
  <c r="C40" i="33" s="1"/>
  <c r="D40" i="33" s="1"/>
  <c r="G15" i="21"/>
  <c r="I15" i="21" s="1"/>
  <c r="C45" i="33" s="1"/>
  <c r="G21" i="21"/>
  <c r="G9" i="21"/>
  <c r="I9" i="21" s="1"/>
  <c r="C41" i="33" s="1"/>
  <c r="G16" i="21"/>
  <c r="I16" i="21" s="1"/>
  <c r="C46" i="33" s="1"/>
  <c r="E22" i="21"/>
  <c r="E21" i="21"/>
  <c r="E16" i="21"/>
  <c r="E11" i="21"/>
  <c r="E20" i="21"/>
  <c r="E14" i="21"/>
  <c r="C67" i="34"/>
  <c r="G67" i="34" s="1"/>
  <c r="C9" i="31"/>
  <c r="E9" i="31"/>
  <c r="G9" i="31"/>
  <c r="A33" i="32"/>
  <c r="G12" i="20"/>
  <c r="C34" i="33" s="1"/>
  <c r="E7" i="44"/>
  <c r="I87" i="37" s="1"/>
  <c r="F6" i="19"/>
  <c r="C18" i="33" s="1"/>
  <c r="C5" i="31"/>
  <c r="F7" i="19"/>
  <c r="C19" i="33" s="1"/>
  <c r="D19" i="33" s="1"/>
  <c r="E5" i="31"/>
  <c r="A32" i="32"/>
  <c r="F9" i="19"/>
  <c r="C20" i="33" s="1"/>
  <c r="F13" i="19"/>
  <c r="C22" i="33" s="1"/>
  <c r="A10" i="32"/>
  <c r="F15" i="19"/>
  <c r="C23" i="33" s="1"/>
  <c r="F19" i="19"/>
  <c r="C25" i="33" s="1"/>
  <c r="A17" i="32"/>
  <c r="F17" i="19"/>
  <c r="C24" i="33" s="1"/>
  <c r="F21" i="19"/>
  <c r="E5" i="45"/>
  <c r="F5" i="45" s="1"/>
  <c r="F23" i="19"/>
  <c r="C26" i="33" s="1"/>
  <c r="C8" i="31"/>
  <c r="E8" i="31"/>
  <c r="G8" i="31"/>
  <c r="C7" i="31"/>
  <c r="G7" i="31"/>
  <c r="I7" i="31"/>
  <c r="C32" i="33" s="1"/>
  <c r="E52" i="7"/>
  <c r="C6" i="31"/>
  <c r="K65" i="41"/>
  <c r="E6" i="31"/>
  <c r="G6" i="31"/>
  <c r="E7" i="45"/>
  <c r="F7" i="45" s="1"/>
  <c r="G7" i="45" s="1"/>
  <c r="E63" i="3" s="1"/>
  <c r="C66" i="35"/>
  <c r="G66" i="35" s="1"/>
  <c r="C8" i="14"/>
  <c r="C8" i="16"/>
  <c r="C61" i="42"/>
  <c r="J14" i="40"/>
  <c r="J15" i="40"/>
  <c r="D11" i="21"/>
  <c r="B4" i="20"/>
  <c r="F12" i="20" s="1"/>
  <c r="D15" i="21"/>
  <c r="F15" i="21" s="1"/>
  <c r="C44" i="42" s="1"/>
  <c r="D9" i="21"/>
  <c r="F9" i="21" s="1"/>
  <c r="C40" i="42" s="1"/>
  <c r="E45" i="7"/>
  <c r="K90" i="37"/>
  <c r="C47" i="42"/>
  <c r="C47" i="3"/>
  <c r="L3" i="7"/>
  <c r="E8" i="33"/>
  <c r="L4" i="7"/>
  <c r="E8" i="42"/>
  <c r="E8" i="3"/>
  <c r="C38" i="3"/>
  <c r="C38" i="42"/>
  <c r="E37" i="7"/>
  <c r="E62" i="7"/>
  <c r="F11" i="22"/>
  <c r="H11" i="22" s="1"/>
  <c r="F5" i="22"/>
  <c r="H5" i="22" s="1"/>
  <c r="F7" i="22"/>
  <c r="H7" i="22" s="1"/>
  <c r="B5" i="18"/>
  <c r="B12" i="18" s="1"/>
  <c r="B2" i="19"/>
  <c r="D6" i="10"/>
  <c r="D59" i="42"/>
  <c r="E59" i="42" s="1"/>
  <c r="E5" i="44"/>
  <c r="K69" i="38"/>
  <c r="D21" i="21"/>
  <c r="D8" i="21"/>
  <c r="F8" i="21" s="1"/>
  <c r="D17" i="21"/>
  <c r="F17" i="21" s="1"/>
  <c r="D14" i="21"/>
  <c r="D16" i="21"/>
  <c r="D12" i="21"/>
  <c r="F12" i="21" s="1"/>
  <c r="D20" i="21"/>
  <c r="F15" i="22"/>
  <c r="H15" i="22" s="1"/>
  <c r="B3" i="20"/>
  <c r="D22" i="21"/>
  <c r="F9" i="22"/>
  <c r="H9" i="22" s="1"/>
  <c r="E7" i="1"/>
  <c r="D6" i="34"/>
  <c r="D6" i="9"/>
  <c r="D6" i="43"/>
  <c r="D6" i="4"/>
  <c r="D14" i="2"/>
  <c r="D30" i="15" s="1"/>
  <c r="D6" i="5"/>
  <c r="D7" i="37" l="1"/>
  <c r="I12" i="31"/>
  <c r="D6" i="6"/>
  <c r="J62" i="37"/>
  <c r="J59" i="28"/>
  <c r="J60" i="29"/>
  <c r="J29" i="37"/>
  <c r="J27" i="29"/>
  <c r="J26" i="28"/>
  <c r="F22" i="21"/>
  <c r="E43" i="3" s="1"/>
  <c r="A29" i="32"/>
  <c r="N30" i="32" s="1"/>
  <c r="Q30" i="32" s="1"/>
  <c r="I20" i="21"/>
  <c r="F40" i="33" s="1"/>
  <c r="A36" i="32"/>
  <c r="A37" i="32" s="1"/>
  <c r="N38" i="32" s="1"/>
  <c r="Q38" i="32" s="1"/>
  <c r="F21" i="21"/>
  <c r="E41" i="42" s="1"/>
  <c r="I11" i="21"/>
  <c r="C42" i="33" s="1"/>
  <c r="I14" i="21"/>
  <c r="C44" i="33" s="1"/>
  <c r="A13" i="32"/>
  <c r="A14" i="32" s="1"/>
  <c r="N15" i="32" s="1"/>
  <c r="Q15" i="32" s="1"/>
  <c r="A20" i="32"/>
  <c r="A21" i="32" s="1"/>
  <c r="N22" i="32" s="1"/>
  <c r="Q22" i="32" s="1"/>
  <c r="I21" i="21"/>
  <c r="F42" i="33" s="1"/>
  <c r="F14" i="21"/>
  <c r="C43" i="3" s="1"/>
  <c r="J56" i="29" s="1"/>
  <c r="K9" i="22"/>
  <c r="J9" i="22" s="1"/>
  <c r="O9" i="22"/>
  <c r="N9" i="22" s="1"/>
  <c r="C52" i="33" s="1"/>
  <c r="O11" i="22"/>
  <c r="N11" i="22" s="1"/>
  <c r="C54" i="33" s="1"/>
  <c r="K11" i="22"/>
  <c r="J11" i="22" s="1"/>
  <c r="F11" i="21"/>
  <c r="C41" i="3" s="1"/>
  <c r="F20" i="21"/>
  <c r="E39" i="3" s="1"/>
  <c r="F16" i="21"/>
  <c r="C45" i="42" s="1"/>
  <c r="D8" i="46"/>
  <c r="E61" i="3"/>
  <c r="D70" i="4" s="1"/>
  <c r="G7" i="44"/>
  <c r="E62" i="3" s="1"/>
  <c r="C69" i="6" s="1"/>
  <c r="G5" i="45"/>
  <c r="C63" i="3" s="1"/>
  <c r="D73" i="4" s="1"/>
  <c r="C28" i="33"/>
  <c r="C27" i="33"/>
  <c r="E12" i="31"/>
  <c r="C12" i="33" s="1"/>
  <c r="G12" i="31"/>
  <c r="C15" i="33" s="1"/>
  <c r="C12" i="31"/>
  <c r="C14" i="33" s="1"/>
  <c r="C44" i="3"/>
  <c r="F8" i="20"/>
  <c r="F16" i="20"/>
  <c r="C40" i="3"/>
  <c r="C47" i="10" s="1"/>
  <c r="D73" i="5"/>
  <c r="D74" i="4"/>
  <c r="I89" i="37"/>
  <c r="D73" i="6"/>
  <c r="C39" i="3"/>
  <c r="C39" i="42"/>
  <c r="C46" i="3"/>
  <c r="C46" i="42"/>
  <c r="C45" i="35"/>
  <c r="C45" i="43"/>
  <c r="C45" i="10"/>
  <c r="C42" i="6"/>
  <c r="C45" i="9"/>
  <c r="C45" i="34"/>
  <c r="C44" i="5"/>
  <c r="C45" i="4"/>
  <c r="D64" i="33"/>
  <c r="D61" i="42"/>
  <c r="C54" i="35"/>
  <c r="C53" i="5"/>
  <c r="C54" i="34"/>
  <c r="C54" i="4"/>
  <c r="C51" i="6"/>
  <c r="C54" i="43"/>
  <c r="C54" i="10"/>
  <c r="C54" i="9"/>
  <c r="G13" i="22"/>
  <c r="E13" i="22" s="1"/>
  <c r="G29" i="22"/>
  <c r="E29" i="22" s="1"/>
  <c r="F14" i="20"/>
  <c r="F10" i="20"/>
  <c r="C42" i="3"/>
  <c r="C42" i="42"/>
  <c r="E7" i="19"/>
  <c r="E21" i="19"/>
  <c r="E19" i="19"/>
  <c r="E6" i="19"/>
  <c r="E15" i="19"/>
  <c r="E17" i="19"/>
  <c r="E13" i="19"/>
  <c r="E23" i="19"/>
  <c r="E25" i="19"/>
  <c r="E9" i="19"/>
  <c r="E11" i="19"/>
  <c r="C33" i="3"/>
  <c r="C33" i="42"/>
  <c r="D7" i="46"/>
  <c r="I86" i="37"/>
  <c r="G5" i="44"/>
  <c r="C62" i="3" s="1"/>
  <c r="J82" i="28" s="1"/>
  <c r="C61" i="3"/>
  <c r="I82" i="28" s="1"/>
  <c r="D30" i="14"/>
  <c r="B3" i="3"/>
  <c r="D5" i="34" s="1"/>
  <c r="D30" i="12"/>
  <c r="D30" i="16"/>
  <c r="B3" i="33"/>
  <c r="B3" i="42"/>
  <c r="D30" i="13"/>
  <c r="J62" i="28" l="1"/>
  <c r="J63" i="29"/>
  <c r="J66" i="37"/>
  <c r="J48" i="29"/>
  <c r="J47" i="28"/>
  <c r="J50" i="37"/>
  <c r="J63" i="37"/>
  <c r="J61" i="29"/>
  <c r="J60" i="28"/>
  <c r="C48" i="9"/>
  <c r="J52" i="28"/>
  <c r="J55" i="37"/>
  <c r="J53" i="29"/>
  <c r="J56" i="37"/>
  <c r="J53" i="28"/>
  <c r="J54" i="29"/>
  <c r="J54" i="37"/>
  <c r="J51" i="28"/>
  <c r="J52" i="29"/>
  <c r="J58" i="28"/>
  <c r="J61" i="37"/>
  <c r="J59" i="29"/>
  <c r="E43" i="42"/>
  <c r="C51" i="34"/>
  <c r="J59" i="37"/>
  <c r="J56" i="28"/>
  <c r="J57" i="29"/>
  <c r="C51" i="35"/>
  <c r="N29" i="32"/>
  <c r="Q29" i="32" s="1"/>
  <c r="H29" i="32"/>
  <c r="A30" i="32"/>
  <c r="H30" i="32" s="1"/>
  <c r="E41" i="3"/>
  <c r="C48" i="43"/>
  <c r="C48" i="4"/>
  <c r="C48" i="35"/>
  <c r="E39" i="42"/>
  <c r="C48" i="34"/>
  <c r="C45" i="6"/>
  <c r="H21" i="32"/>
  <c r="H37" i="32"/>
  <c r="C50" i="5"/>
  <c r="C51" i="43"/>
  <c r="C51" i="4"/>
  <c r="I37" i="32"/>
  <c r="H5" i="44" s="1"/>
  <c r="J5" i="44" s="1"/>
  <c r="A15" i="32"/>
  <c r="H15" i="32" s="1"/>
  <c r="O14" i="32" s="1"/>
  <c r="R14" i="32" s="1"/>
  <c r="H14" i="32"/>
  <c r="N21" i="32"/>
  <c r="Q21" i="32" s="1"/>
  <c r="A22" i="32"/>
  <c r="H22" i="32" s="1"/>
  <c r="O22" i="32" s="1"/>
  <c r="R22" i="32" s="1"/>
  <c r="N14" i="32"/>
  <c r="Q14" i="32" s="1"/>
  <c r="C43" i="42"/>
  <c r="A38" i="32"/>
  <c r="H38" i="32" s="1"/>
  <c r="N37" i="32"/>
  <c r="Q37" i="32" s="1"/>
  <c r="K13" i="22"/>
  <c r="J13" i="22" s="1"/>
  <c r="O13" i="22"/>
  <c r="N13" i="22" s="1"/>
  <c r="C55" i="33" s="1"/>
  <c r="C41" i="42"/>
  <c r="C47" i="5"/>
  <c r="C48" i="10"/>
  <c r="C45" i="3"/>
  <c r="D69" i="6"/>
  <c r="O5" i="22"/>
  <c r="N5" i="22" s="1"/>
  <c r="K5" i="22"/>
  <c r="J5" i="22" s="1"/>
  <c r="K7" i="22"/>
  <c r="J7" i="22" s="1"/>
  <c r="O7" i="22"/>
  <c r="N7" i="22" s="1"/>
  <c r="C51" i="33" s="1"/>
  <c r="O15" i="22"/>
  <c r="N15" i="22" s="1"/>
  <c r="C53" i="33" s="1"/>
  <c r="K15" i="22"/>
  <c r="J15" i="22" s="1"/>
  <c r="D69" i="5"/>
  <c r="C70" i="4"/>
  <c r="G7" i="46"/>
  <c r="I7" i="46" s="1"/>
  <c r="C54" i="42"/>
  <c r="C54" i="3"/>
  <c r="C69" i="5"/>
  <c r="G19" i="46"/>
  <c r="G29" i="46"/>
  <c r="D72" i="6"/>
  <c r="C69" i="9"/>
  <c r="C69" i="34"/>
  <c r="C72" i="43"/>
  <c r="D72" i="5"/>
  <c r="C68" i="35"/>
  <c r="I88" i="37"/>
  <c r="C69" i="10"/>
  <c r="G14" i="31"/>
  <c r="C14" i="31" s="1"/>
  <c r="D11" i="33"/>
  <c r="D10" i="33"/>
  <c r="C51" i="10"/>
  <c r="C47" i="4"/>
  <c r="C48" i="6"/>
  <c r="E13" i="7" s="1"/>
  <c r="C51" i="9"/>
  <c r="C47" i="43"/>
  <c r="C47" i="35"/>
  <c r="C46" i="5"/>
  <c r="C44" i="6"/>
  <c r="E8" i="7" s="1"/>
  <c r="C47" i="9"/>
  <c r="C47" i="34"/>
  <c r="C35" i="42"/>
  <c r="C35" i="3"/>
  <c r="C31" i="3"/>
  <c r="C31" i="42"/>
  <c r="C22" i="3"/>
  <c r="C22" i="42"/>
  <c r="G21" i="22"/>
  <c r="E21" i="22" s="1"/>
  <c r="G5" i="22"/>
  <c r="E5" i="22" s="1"/>
  <c r="C53" i="10"/>
  <c r="C50" i="6"/>
  <c r="C53" i="34"/>
  <c r="C52" i="5"/>
  <c r="C53" i="4"/>
  <c r="C53" i="35"/>
  <c r="C53" i="43"/>
  <c r="C53" i="9"/>
  <c r="D68" i="6"/>
  <c r="D68" i="5"/>
  <c r="D69" i="4"/>
  <c r="C49" i="9"/>
  <c r="C48" i="5"/>
  <c r="C49" i="10"/>
  <c r="C46" i="6"/>
  <c r="E10" i="7" s="1"/>
  <c r="C49" i="4"/>
  <c r="C49" i="43"/>
  <c r="C49" i="35"/>
  <c r="C49" i="34"/>
  <c r="G25" i="22"/>
  <c r="E25" i="22" s="1"/>
  <c r="G9" i="22"/>
  <c r="E9" i="22" s="1"/>
  <c r="C50" i="9"/>
  <c r="C50" i="10"/>
  <c r="C50" i="34"/>
  <c r="C47" i="6"/>
  <c r="E12" i="7" s="1"/>
  <c r="C49" i="5"/>
  <c r="C50" i="4"/>
  <c r="C50" i="43"/>
  <c r="C50" i="35"/>
  <c r="G28" i="46"/>
  <c r="I28" i="46" s="1"/>
  <c r="C68" i="5"/>
  <c r="G18" i="46"/>
  <c r="I18" i="46" s="1"/>
  <c r="C68" i="6"/>
  <c r="G6" i="46"/>
  <c r="I6" i="46" s="1"/>
  <c r="C69" i="4"/>
  <c r="C40" i="4"/>
  <c r="C40" i="35"/>
  <c r="C40" i="43"/>
  <c r="C40" i="9"/>
  <c r="C39" i="5"/>
  <c r="C37" i="6"/>
  <c r="C40" i="34"/>
  <c r="C40" i="10"/>
  <c r="G11" i="22"/>
  <c r="E11" i="22" s="1"/>
  <c r="G27" i="22"/>
  <c r="E27" i="22" s="1"/>
  <c r="C46" i="35"/>
  <c r="C46" i="43"/>
  <c r="C46" i="10"/>
  <c r="C43" i="6"/>
  <c r="C46" i="9"/>
  <c r="C46" i="34"/>
  <c r="C45" i="5"/>
  <c r="C46" i="4"/>
  <c r="C54" i="5"/>
  <c r="C55" i="4"/>
  <c r="C55" i="43"/>
  <c r="C53" i="6"/>
  <c r="C34" i="3"/>
  <c r="C34" i="42"/>
  <c r="G23" i="22"/>
  <c r="E23" i="22" s="1"/>
  <c r="G7" i="22"/>
  <c r="E7" i="22" s="1"/>
  <c r="C20" i="3"/>
  <c r="C20" i="42"/>
  <c r="C19" i="3"/>
  <c r="C19" i="42"/>
  <c r="C23" i="42"/>
  <c r="C23" i="3"/>
  <c r="C56" i="5"/>
  <c r="C57" i="4"/>
  <c r="C57" i="43"/>
  <c r="C55" i="6"/>
  <c r="C28" i="3"/>
  <c r="C28" i="42"/>
  <c r="J6" i="19"/>
  <c r="C17" i="42"/>
  <c r="C17" i="3"/>
  <c r="J8" i="19"/>
  <c r="C24" i="42"/>
  <c r="C24" i="3"/>
  <c r="C32" i="42"/>
  <c r="C32" i="3"/>
  <c r="C18" i="3"/>
  <c r="C18" i="42"/>
  <c r="C27" i="3"/>
  <c r="C27" i="42"/>
  <c r="C26" i="42"/>
  <c r="C26" i="3"/>
  <c r="G31" i="22"/>
  <c r="E31" i="22" s="1"/>
  <c r="G15" i="22"/>
  <c r="E15" i="22" s="1"/>
  <c r="C25" i="42"/>
  <c r="C25" i="3"/>
  <c r="C21" i="3"/>
  <c r="C21" i="42"/>
  <c r="D5" i="43"/>
  <c r="D5" i="10"/>
  <c r="D5" i="5"/>
  <c r="D5" i="35"/>
  <c r="D5" i="9"/>
  <c r="D5" i="6"/>
  <c r="D5" i="4"/>
  <c r="O30" i="32" l="1"/>
  <c r="R30" i="32" s="1"/>
  <c r="I29" i="46"/>
  <c r="J29" i="46" s="1"/>
  <c r="I19" i="46"/>
  <c r="J19" i="46" s="1"/>
  <c r="H7" i="46"/>
  <c r="O29" i="32"/>
  <c r="R29" i="32" s="1"/>
  <c r="O37" i="32"/>
  <c r="R37" i="32" s="1"/>
  <c r="J42" i="28"/>
  <c r="J45" i="37"/>
  <c r="J43" i="29"/>
  <c r="J47" i="29"/>
  <c r="J46" i="28"/>
  <c r="J49" i="37"/>
  <c r="J20" i="37"/>
  <c r="J17" i="28"/>
  <c r="J18" i="29"/>
  <c r="J37" i="29"/>
  <c r="J39" i="37"/>
  <c r="J36" i="28"/>
  <c r="J23" i="37"/>
  <c r="J20" i="28"/>
  <c r="J21" i="29"/>
  <c r="J19" i="37"/>
  <c r="J37" i="37" s="1"/>
  <c r="J16" i="28"/>
  <c r="J34" i="28" s="1"/>
  <c r="J17" i="29"/>
  <c r="J35" i="29" s="1"/>
  <c r="C54" i="6"/>
  <c r="J61" i="28"/>
  <c r="J64" i="37"/>
  <c r="J62" i="29"/>
  <c r="C52" i="4"/>
  <c r="J60" i="37"/>
  <c r="J57" i="28"/>
  <c r="J58" i="29"/>
  <c r="C56" i="43"/>
  <c r="J21" i="28"/>
  <c r="J22" i="29"/>
  <c r="J24" i="37"/>
  <c r="J73" i="37"/>
  <c r="J69" i="29"/>
  <c r="J68" i="28"/>
  <c r="J20" i="29"/>
  <c r="J22" i="37"/>
  <c r="J19" i="28"/>
  <c r="J22" i="28"/>
  <c r="J23" i="29"/>
  <c r="J25" i="37"/>
  <c r="J28" i="37"/>
  <c r="J25" i="28"/>
  <c r="J26" i="29"/>
  <c r="J46" i="37"/>
  <c r="J44" i="29"/>
  <c r="J43" i="28"/>
  <c r="J18" i="28"/>
  <c r="J21" i="37"/>
  <c r="J19" i="29"/>
  <c r="J49" i="29"/>
  <c r="J48" i="28"/>
  <c r="J51" i="37"/>
  <c r="J52" i="37"/>
  <c r="J50" i="29"/>
  <c r="J49" i="28"/>
  <c r="O38" i="32"/>
  <c r="R38" i="32" s="1"/>
  <c r="F62" i="33"/>
  <c r="T30" i="32"/>
  <c r="C56" i="4"/>
  <c r="C55" i="5"/>
  <c r="T15" i="32"/>
  <c r="E62" i="33"/>
  <c r="C52" i="35"/>
  <c r="C52" i="43"/>
  <c r="O15" i="32"/>
  <c r="R15" i="32" s="1"/>
  <c r="T38" i="32"/>
  <c r="D62" i="33"/>
  <c r="T22" i="32"/>
  <c r="O21" i="32"/>
  <c r="R21" i="32" s="1"/>
  <c r="C62" i="33"/>
  <c r="C52" i="34"/>
  <c r="C51" i="5"/>
  <c r="C52" i="9"/>
  <c r="C49" i="6"/>
  <c r="C52" i="10"/>
  <c r="H29" i="46"/>
  <c r="J7" i="46"/>
  <c r="C53" i="3"/>
  <c r="C53" i="42"/>
  <c r="C52" i="3"/>
  <c r="C52" i="42"/>
  <c r="C50" i="3"/>
  <c r="C50" i="42"/>
  <c r="C51" i="3"/>
  <c r="C51" i="42"/>
  <c r="C61" i="9"/>
  <c r="C61" i="35"/>
  <c r="C62" i="6"/>
  <c r="C64" i="43"/>
  <c r="C64" i="4"/>
  <c r="C63" i="5"/>
  <c r="C61" i="10"/>
  <c r="C61" i="34"/>
  <c r="H19" i="46"/>
  <c r="D58" i="33"/>
  <c r="C42" i="9"/>
  <c r="C42" i="35"/>
  <c r="C42" i="43"/>
  <c r="C42" i="10"/>
  <c r="C39" i="6"/>
  <c r="C42" i="34"/>
  <c r="C42" i="4"/>
  <c r="C41" i="5"/>
  <c r="C38" i="9"/>
  <c r="C35" i="6"/>
  <c r="C38" i="10"/>
  <c r="C38" i="4"/>
  <c r="C38" i="34"/>
  <c r="C37" i="5"/>
  <c r="C38" i="35"/>
  <c r="C38" i="43"/>
  <c r="E20" i="7"/>
  <c r="L1" i="7" s="1"/>
  <c r="C28" i="9"/>
  <c r="C28" i="10"/>
  <c r="C25" i="6"/>
  <c r="C28" i="34"/>
  <c r="C27" i="5"/>
  <c r="C28" i="43"/>
  <c r="C28" i="35"/>
  <c r="C28" i="4"/>
  <c r="C31" i="9"/>
  <c r="C31" i="10"/>
  <c r="C28" i="6"/>
  <c r="C31" i="4"/>
  <c r="C31" i="34"/>
  <c r="C30" i="5"/>
  <c r="C31" i="43"/>
  <c r="C31" i="35"/>
  <c r="C41" i="4"/>
  <c r="C41" i="9"/>
  <c r="C41" i="43"/>
  <c r="C41" i="35"/>
  <c r="C41" i="34"/>
  <c r="C38" i="6"/>
  <c r="C41" i="10"/>
  <c r="C40" i="5"/>
  <c r="C26" i="35"/>
  <c r="C26" i="43"/>
  <c r="C23" i="6"/>
  <c r="C26" i="10"/>
  <c r="C26" i="9"/>
  <c r="C25" i="5"/>
  <c r="C26" i="4"/>
  <c r="C26" i="34"/>
  <c r="C24" i="35"/>
  <c r="C24" i="43"/>
  <c r="C24" i="9"/>
  <c r="C24" i="10"/>
  <c r="C21" i="6"/>
  <c r="C24" i="4"/>
  <c r="C23" i="5"/>
  <c r="C24" i="34"/>
  <c r="C33" i="10"/>
  <c r="C30" i="6"/>
  <c r="C33" i="34"/>
  <c r="C32" i="5"/>
  <c r="C33" i="4"/>
  <c r="C33" i="35"/>
  <c r="C33" i="43"/>
  <c r="C33" i="9"/>
  <c r="J6" i="46"/>
  <c r="H6" i="46"/>
  <c r="C32" i="10"/>
  <c r="C29" i="6"/>
  <c r="C32" i="4"/>
  <c r="C32" i="34"/>
  <c r="C31" i="5"/>
  <c r="C32" i="43"/>
  <c r="C32" i="35"/>
  <c r="C32" i="9"/>
  <c r="C25" i="35"/>
  <c r="C25" i="43"/>
  <c r="C22" i="6"/>
  <c r="C25" i="9"/>
  <c r="C25" i="10"/>
  <c r="C24" i="5"/>
  <c r="C25" i="4"/>
  <c r="C25" i="34"/>
  <c r="C27" i="9"/>
  <c r="C24" i="6"/>
  <c r="C27" i="10"/>
  <c r="C26" i="5"/>
  <c r="C27" i="43"/>
  <c r="C27" i="35"/>
  <c r="C27" i="4"/>
  <c r="C27" i="34"/>
  <c r="C30" i="34"/>
  <c r="C30" i="9"/>
  <c r="C27" i="6"/>
  <c r="C29" i="5"/>
  <c r="C30" i="10"/>
  <c r="C30" i="4"/>
  <c r="C30" i="35"/>
  <c r="C30" i="43"/>
  <c r="I16" i="31"/>
  <c r="B16" i="18"/>
  <c r="C39" i="34"/>
  <c r="C38" i="5"/>
  <c r="C39" i="4"/>
  <c r="C39" i="35"/>
  <c r="C39" i="43"/>
  <c r="C39" i="9"/>
  <c r="C39" i="10"/>
  <c r="C36" i="6"/>
  <c r="C33" i="5"/>
  <c r="C34" i="35"/>
  <c r="C34" i="34"/>
  <c r="C34" i="4"/>
  <c r="C34" i="9"/>
  <c r="C34" i="43"/>
  <c r="C31" i="6"/>
  <c r="C34" i="10"/>
  <c r="J18" i="46"/>
  <c r="H18" i="46"/>
  <c r="J28" i="46"/>
  <c r="H28" i="46"/>
  <c r="C34" i="5"/>
  <c r="C35" i="34"/>
  <c r="C35" i="35"/>
  <c r="C35" i="43"/>
  <c r="C35" i="4"/>
  <c r="C35" i="9"/>
  <c r="C35" i="10"/>
  <c r="C32" i="6"/>
  <c r="C29" i="9"/>
  <c r="C29" i="34"/>
  <c r="C28" i="5"/>
  <c r="C29" i="10"/>
  <c r="C26" i="6"/>
  <c r="C29" i="35"/>
  <c r="C29" i="4"/>
  <c r="C29" i="43"/>
  <c r="K7" i="46" l="1"/>
  <c r="K19" i="46"/>
  <c r="K29" i="46"/>
  <c r="J67" i="28"/>
  <c r="J68" i="29"/>
  <c r="J72" i="37"/>
  <c r="J67" i="29"/>
  <c r="J71" i="37"/>
  <c r="J66" i="28"/>
  <c r="J66" i="29"/>
  <c r="J65" i="28"/>
  <c r="J70" i="37"/>
  <c r="J65" i="29"/>
  <c r="J64" i="28"/>
  <c r="J69" i="37"/>
  <c r="C61" i="4"/>
  <c r="C61" i="43"/>
  <c r="C58" i="34"/>
  <c r="C58" i="35"/>
  <c r="C59" i="6"/>
  <c r="C58" i="9"/>
  <c r="C58" i="10"/>
  <c r="C60" i="5"/>
  <c r="C60" i="4"/>
  <c r="C57" i="34"/>
  <c r="C57" i="35"/>
  <c r="C59" i="5"/>
  <c r="C60" i="43"/>
  <c r="C58" i="6"/>
  <c r="C57" i="9"/>
  <c r="C57" i="10"/>
  <c r="C59" i="34"/>
  <c r="C59" i="9"/>
  <c r="C59" i="10"/>
  <c r="C61" i="5"/>
  <c r="C62" i="43"/>
  <c r="C62" i="4"/>
  <c r="C59" i="35"/>
  <c r="C60" i="6"/>
  <c r="C63" i="43"/>
  <c r="C60" i="34"/>
  <c r="C61" i="6"/>
  <c r="C60" i="35"/>
  <c r="C60" i="9"/>
  <c r="C63" i="4"/>
  <c r="C62" i="5"/>
  <c r="C60" i="10"/>
  <c r="B1" i="23"/>
  <c r="C13" i="3" s="1"/>
  <c r="C12" i="42"/>
  <c r="B3" i="23"/>
  <c r="C12" i="3" s="1"/>
  <c r="J13" i="29" s="1"/>
  <c r="C14" i="3"/>
  <c r="G3" i="46" s="1"/>
  <c r="I3" i="46" s="1"/>
  <c r="B14" i="18"/>
  <c r="K28" i="46"/>
  <c r="K18" i="46"/>
  <c r="C13" i="33"/>
  <c r="I14" i="31"/>
  <c r="E14" i="31" s="1"/>
  <c r="K6" i="46"/>
  <c r="J12" i="37" l="1"/>
  <c r="J14" i="28"/>
  <c r="J15" i="29"/>
  <c r="C11" i="5"/>
  <c r="C12" i="4"/>
  <c r="K9" i="7"/>
  <c r="K13" i="7" s="1"/>
  <c r="C14" i="9"/>
  <c r="C14" i="10"/>
  <c r="C11" i="6"/>
  <c r="G27" i="46"/>
  <c r="I27" i="46" s="1"/>
  <c r="G5" i="46"/>
  <c r="I5" i="46" s="1"/>
  <c r="G17" i="46"/>
  <c r="I17" i="46" s="1"/>
  <c r="C14" i="4"/>
  <c r="C12" i="43"/>
  <c r="C12" i="35"/>
  <c r="G25" i="46"/>
  <c r="I25" i="46" s="1"/>
  <c r="G15" i="46"/>
  <c r="I15" i="46" s="1"/>
  <c r="D11" i="3"/>
  <c r="C12" i="10"/>
  <c r="K7" i="7"/>
  <c r="C13" i="5"/>
  <c r="D10" i="3"/>
  <c r="C12" i="9"/>
  <c r="C12" i="34"/>
  <c r="C13" i="6"/>
  <c r="D10" i="42"/>
  <c r="D11" i="42"/>
  <c r="C57" i="3"/>
  <c r="C57" i="42"/>
  <c r="C58" i="33"/>
  <c r="K8" i="7"/>
  <c r="C13" i="4"/>
  <c r="G4" i="46"/>
  <c r="I4" i="46" s="1"/>
  <c r="C13" i="9"/>
  <c r="C13" i="10"/>
  <c r="G26" i="46"/>
  <c r="I26" i="46" s="1"/>
  <c r="C12" i="5"/>
  <c r="G16" i="46"/>
  <c r="I16" i="46" s="1"/>
  <c r="C12" i="6"/>
  <c r="J28" i="29" l="1"/>
  <c r="K75" i="29" s="1"/>
  <c r="J27" i="28"/>
  <c r="K74" i="28" s="1"/>
  <c r="J30" i="37"/>
  <c r="K79" i="37" s="1"/>
  <c r="C64" i="35"/>
  <c r="C64" i="9"/>
  <c r="C65" i="6"/>
  <c r="L2" i="7" s="1"/>
  <c r="C64" i="10"/>
  <c r="C67" i="43"/>
  <c r="C65" i="5"/>
  <c r="C66" i="4"/>
  <c r="C64" i="34"/>
  <c r="H17" i="46"/>
  <c r="J17" i="46"/>
  <c r="J25" i="46"/>
  <c r="H25" i="46"/>
  <c r="J4" i="46"/>
  <c r="H4" i="46"/>
  <c r="H15" i="46"/>
  <c r="J15" i="46"/>
  <c r="H5" i="46"/>
  <c r="J5" i="46"/>
  <c r="J16" i="46"/>
  <c r="H16" i="46"/>
  <c r="J26" i="46"/>
  <c r="H26" i="46"/>
  <c r="H27" i="46"/>
  <c r="J27" i="46"/>
  <c r="H3" i="46"/>
  <c r="J3" i="46"/>
  <c r="K17" i="46" l="1"/>
  <c r="K15" i="46"/>
  <c r="K4" i="46"/>
  <c r="K3" i="46"/>
  <c r="K25" i="46"/>
  <c r="K27" i="46"/>
  <c r="K26" i="46"/>
  <c r="K16" i="46"/>
  <c r="K5" i="46"/>
</calcChain>
</file>

<file path=xl/sharedStrings.xml><?xml version="1.0" encoding="utf-8"?>
<sst xmlns="http://schemas.openxmlformats.org/spreadsheetml/2006/main" count="2741" uniqueCount="1138">
  <si>
    <t>Date:</t>
  </si>
  <si>
    <t>НЕ ТРОГАТЬ</t>
  </si>
  <si>
    <t>Quantity of Trucks</t>
  </si>
  <si>
    <t>:</t>
  </si>
  <si>
    <t>Trans. Total</t>
  </si>
  <si>
    <t>Project Description</t>
  </si>
  <si>
    <t xml:space="preserve"> </t>
  </si>
  <si>
    <t>Total Area:</t>
  </si>
  <si>
    <t>e-mail</t>
  </si>
  <si>
    <t>tel.</t>
  </si>
  <si>
    <t>Price Quotation Nr.</t>
  </si>
  <si>
    <t>External Walls Area:</t>
  </si>
  <si>
    <t>web</t>
  </si>
  <si>
    <t>Postal Code</t>
  </si>
  <si>
    <t>Customer's Full Name</t>
  </si>
  <si>
    <t>Country</t>
  </si>
  <si>
    <t>Montage Time</t>
  </si>
  <si>
    <t>Internal Walls Area:</t>
  </si>
  <si>
    <t>ПРОБЕЛ</t>
  </si>
  <si>
    <t>Non-Bearing Walls Area:</t>
  </si>
  <si>
    <t>Address</t>
  </si>
  <si>
    <t>Пробел</t>
  </si>
  <si>
    <t>Rafters Area</t>
  </si>
  <si>
    <t>Имя STRING</t>
  </si>
  <si>
    <t>City</t>
  </si>
  <si>
    <t>Joists Area</t>
  </si>
  <si>
    <t>Ordered Beams Length</t>
  </si>
  <si>
    <t>Номер Семеты</t>
  </si>
  <si>
    <t>Смета STRING</t>
  </si>
  <si>
    <t>Glued Posts Length</t>
  </si>
  <si>
    <t>Vkladish STRING</t>
  </si>
  <si>
    <t>1 m2 Price in Basic Spec</t>
  </si>
  <si>
    <t>День Месяца</t>
  </si>
  <si>
    <t>Transport Price (1 Truck)</t>
  </si>
  <si>
    <t>Тере</t>
  </si>
  <si>
    <t>-</t>
  </si>
  <si>
    <t>1 m2 Price in Given Spec</t>
  </si>
  <si>
    <t>Месяц</t>
  </si>
  <si>
    <t>Слэш</t>
  </si>
  <si>
    <t>%</t>
  </si>
  <si>
    <t>/</t>
  </si>
  <si>
    <t>Basic Spec. Price</t>
  </si>
  <si>
    <t>Год</t>
  </si>
  <si>
    <t>Windows</t>
  </si>
  <si>
    <t>Standard Spec. Price</t>
  </si>
  <si>
    <t>Passiv Spec. Price</t>
  </si>
  <si>
    <t>2.1</t>
  </si>
  <si>
    <t>Ext Walls Options and Additions</t>
  </si>
  <si>
    <t xml:space="preserve">2.1.1.a  </t>
  </si>
  <si>
    <t xml:space="preserve">2.1.1.b  </t>
  </si>
  <si>
    <t xml:space="preserve">2.1.2  </t>
  </si>
  <si>
    <t xml:space="preserve">2.1.3  </t>
  </si>
  <si>
    <t xml:space="preserve">gypsum </t>
  </si>
  <si>
    <t xml:space="preserve">2.1.4  </t>
  </si>
  <si>
    <t>osb</t>
  </si>
  <si>
    <t xml:space="preserve">2.1.5  </t>
  </si>
  <si>
    <t>membrane façade</t>
  </si>
  <si>
    <t xml:space="preserve">2.1.6  </t>
  </si>
  <si>
    <t xml:space="preserve">2.1.7  </t>
  </si>
  <si>
    <t>2.1.8.a</t>
  </si>
  <si>
    <t>2.1.8.b</t>
  </si>
  <si>
    <t>2.1.8.c</t>
  </si>
  <si>
    <t xml:space="preserve">2.1.9  </t>
  </si>
  <si>
    <t>2.2</t>
  </si>
  <si>
    <t>Int Walls Options and Additins</t>
  </si>
  <si>
    <t xml:space="preserve">2.2.1  </t>
  </si>
  <si>
    <t>2.2.2.a</t>
  </si>
  <si>
    <t>insulation for bearing</t>
  </si>
  <si>
    <t>2.2.2.b</t>
  </si>
  <si>
    <t>insulation for non-bearing</t>
  </si>
  <si>
    <t>2.2.3.a</t>
  </si>
  <si>
    <t>gypsum for bearing</t>
  </si>
  <si>
    <t>2.2.3.b</t>
  </si>
  <si>
    <t>gypsum for non-bearing</t>
  </si>
  <si>
    <t>2.3</t>
  </si>
  <si>
    <t>Rafters System Options and Additions</t>
  </si>
  <si>
    <t>Travi-a-Vista</t>
  </si>
  <si>
    <t>2.3.1.</t>
  </si>
  <si>
    <t xml:space="preserve">   2.3.10  Boarding 18 mm</t>
  </si>
  <si>
    <t>2.3.2.</t>
  </si>
  <si>
    <t>2.3.2.d.</t>
  </si>
  <si>
    <t xml:space="preserve">   2.3.11 Counter Battens </t>
  </si>
  <si>
    <t>2.3.3</t>
  </si>
  <si>
    <t>2.3.4</t>
  </si>
  <si>
    <t xml:space="preserve">   2.3.12 Insulation</t>
  </si>
  <si>
    <t>2.3.5</t>
  </si>
  <si>
    <t>2.3.6</t>
  </si>
  <si>
    <t>2.3.7</t>
  </si>
  <si>
    <t>2.3.8</t>
  </si>
  <si>
    <t>2.3.9</t>
  </si>
  <si>
    <t>2.4</t>
  </si>
  <si>
    <t>Joists System Options and Additions</t>
  </si>
  <si>
    <t>2.4.1</t>
  </si>
  <si>
    <t>2.4.2</t>
  </si>
  <si>
    <t>2.4.3</t>
  </si>
  <si>
    <t>insulation</t>
  </si>
  <si>
    <t>2.4.4</t>
  </si>
  <si>
    <t>2.4.5</t>
  </si>
  <si>
    <t>2.5.1</t>
  </si>
  <si>
    <t>Impregnation</t>
  </si>
  <si>
    <t>Trucks</t>
  </si>
  <si>
    <t>Montage Time (days)</t>
  </si>
  <si>
    <t>Frame House manufacturer SIA</t>
  </si>
  <si>
    <t>The Price Quotation Nr:</t>
  </si>
  <si>
    <t>Customer:</t>
  </si>
  <si>
    <t>The Presets</t>
  </si>
  <si>
    <t>Nr.</t>
  </si>
  <si>
    <t>Preset Title</t>
  </si>
  <si>
    <t>Price (Euro)</t>
  </si>
  <si>
    <t>Page</t>
  </si>
  <si>
    <t>1.</t>
  </si>
  <si>
    <t>The Basic Specification Preset</t>
  </si>
  <si>
    <t>2.</t>
  </si>
  <si>
    <t>The Standard Specification Preset</t>
  </si>
  <si>
    <t>3.</t>
  </si>
  <si>
    <t>The PassivHaus Specification Preset</t>
  </si>
  <si>
    <t>12/13</t>
  </si>
  <si>
    <t>Options and Additions</t>
  </si>
  <si>
    <t>In Preset</t>
  </si>
  <si>
    <t>Options and Additions Title</t>
  </si>
  <si>
    <t>Basic</t>
  </si>
  <si>
    <t>Standard</t>
  </si>
  <si>
    <t>Passive</t>
  </si>
  <si>
    <t>Description</t>
  </si>
  <si>
    <t>Options and additions for the External Walls</t>
  </si>
  <si>
    <t>Insulation installed into the frame</t>
  </si>
  <si>
    <t>V</t>
  </si>
  <si>
    <t>Insulation supplied as material</t>
  </si>
  <si>
    <t>Internal vapour membrane</t>
  </si>
  <si>
    <t>Gypsum cardboard for the internal side</t>
  </si>
  <si>
    <t>OSB-3 for the internal side</t>
  </si>
  <si>
    <t>Facade membrane</t>
  </si>
  <si>
    <t>Facade insulation for external side 50 mm</t>
  </si>
  <si>
    <t>Facade insulation for external side 100 mm</t>
  </si>
  <si>
    <t>Facade lathing 45 x 45 mm (installation)</t>
  </si>
  <si>
    <t xml:space="preserve">Devis Nr:  </t>
  </si>
  <si>
    <t>Facade Lathing 45 x 45 mm (material)</t>
  </si>
  <si>
    <t xml:space="preserve">Date:   </t>
  </si>
  <si>
    <t>Internal  Lathing 45 x 45 mm</t>
  </si>
  <si>
    <t xml:space="preserve">Client:   </t>
  </si>
  <si>
    <t>Wooden boarding with planks</t>
  </si>
  <si>
    <t>Les  Préfabrications</t>
  </si>
  <si>
    <t xml:space="preserve">               Le nom de la Préfabrication</t>
  </si>
  <si>
    <t>Internal Walls Options and Additions</t>
  </si>
  <si>
    <t>Prix (Euro)</t>
  </si>
  <si>
    <t>Préfabrication Basique</t>
  </si>
  <si>
    <t>Internal non-structural walls</t>
  </si>
  <si>
    <t>Préfabrication Standard</t>
  </si>
  <si>
    <t>Préfabrication Passive</t>
  </si>
  <si>
    <t>13/14</t>
  </si>
  <si>
    <t>Insulation for internal structural walls</t>
  </si>
  <si>
    <t>Insulation for Int. Non-Structural Walls</t>
  </si>
  <si>
    <t>Les Options</t>
  </si>
  <si>
    <t>Gypsum Cardboard  for Internal  Structural Walls</t>
  </si>
  <si>
    <t>En Préfabrication</t>
  </si>
  <si>
    <t>Gypsum Cardboard  for Int. Non-Structural Walls</t>
  </si>
  <si>
    <t>Les Noms d'Options</t>
  </si>
  <si>
    <t>Basique</t>
  </si>
  <si>
    <t>Double glued rafters</t>
  </si>
  <si>
    <t>Insulation for standard rafters</t>
  </si>
  <si>
    <t>Options pour les murs extérieurs</t>
  </si>
  <si>
    <t>Insulation for double rafters</t>
  </si>
  <si>
    <t>Isolation intégrée dedans de l’ossature</t>
  </si>
  <si>
    <t>External (outer) roof membrane</t>
  </si>
  <si>
    <t>Internal (vapor) roof membrane</t>
  </si>
  <si>
    <t>Isolation fournie comme un matériau séparé</t>
  </si>
  <si>
    <t>External Wooden Lathing 45 x 45 for the Roof</t>
  </si>
  <si>
    <t>Internal  Wooden Lathing 45 x 45 for the Roof</t>
  </si>
  <si>
    <t>Membrane Freine-Vapeur Intérieure</t>
  </si>
  <si>
    <t>External 22 mm OSB-3 for the Rafters System</t>
  </si>
  <si>
    <t>Placo-Plâtre pour le côté Intérieur</t>
  </si>
  <si>
    <t>Internal 12 mm OSB-3 for the Rafters System</t>
  </si>
  <si>
    <t>OSB-3 pour le côté intérieur</t>
  </si>
  <si>
    <t>Gypsum Cardboard for the Rafters System</t>
  </si>
  <si>
    <t>Membrane Pare-Pluie</t>
  </si>
  <si>
    <t>Isolation façade 50 mm</t>
  </si>
  <si>
    <t>Isolation façade 100 mm</t>
  </si>
  <si>
    <t>22 mm OSB-3 for the joists system</t>
  </si>
  <si>
    <t xml:space="preserve">2.1.8.a  </t>
  </si>
  <si>
    <r>
      <t xml:space="preserve">Tasseaux pour les façades 45 x 45 mm </t>
    </r>
    <r>
      <rPr>
        <sz val="7"/>
        <color theme="1"/>
        <rFont val="Calibri"/>
        <family val="2"/>
        <charset val="204"/>
      </rPr>
      <t xml:space="preserve">(Posés à l’usine) </t>
    </r>
  </si>
  <si>
    <t>12 mm OSB-3 for the Joists System</t>
  </si>
  <si>
    <t xml:space="preserve">2.1.8.b  </t>
  </si>
  <si>
    <r>
      <t>Tasseaux pour les façades 45 x 45 mm</t>
    </r>
    <r>
      <rPr>
        <sz val="7"/>
        <color theme="1"/>
        <rFont val="Calibri"/>
        <family val="2"/>
        <charset val="204"/>
      </rPr>
      <t xml:space="preserve"> (Fournis comme un matériau séparé)</t>
    </r>
    <r>
      <rPr>
        <sz val="9"/>
        <color theme="1"/>
        <rFont val="Calibri"/>
        <family val="2"/>
        <charset val="204"/>
      </rPr>
      <t xml:space="preserve">
(Fourni comme un matériau séparé)
</t>
    </r>
  </si>
  <si>
    <t>Insulation for the Joists System</t>
  </si>
  <si>
    <t xml:space="preserve">2.1.8.c  </t>
  </si>
  <si>
    <t>Tasseaux intérieurs 45 x 45 mm</t>
  </si>
  <si>
    <t>Gypsum Cardboard for the Joists System</t>
  </si>
  <si>
    <t>Bardage en bois (pour des façades)</t>
  </si>
  <si>
    <t>Lathing 45 x 45 mm  for the Joists System</t>
  </si>
  <si>
    <t>Options pour les Murs Intérieurs</t>
  </si>
  <si>
    <t>Murs Non-Porteurs Intérieurs</t>
  </si>
  <si>
    <t>Protective treatment  of the Wooden Elements</t>
  </si>
  <si>
    <t>Isolation pour les Murs porteurs intérieurs</t>
  </si>
  <si>
    <t>Total</t>
  </si>
  <si>
    <t>Isolation pour les Murs non-porteurs intérieurs</t>
  </si>
  <si>
    <t>4.1</t>
  </si>
  <si>
    <t>Placo-Plâtre pour les Murs porteurs intérieurs</t>
  </si>
  <si>
    <t>4.2</t>
  </si>
  <si>
    <t>Placo-Plâtre pour les Murs non-porteurs intérieurs</t>
  </si>
  <si>
    <t>Options pour la Charpente de la Toiture</t>
  </si>
  <si>
    <t>Doubles Chevrons Collés</t>
  </si>
  <si>
    <t>Isolation pour les Chevrons Standards</t>
  </si>
  <si>
    <t>Isolation pour les Doubles Chevrons</t>
  </si>
  <si>
    <t>Membrane Pare-Pluie de la Toiture</t>
  </si>
  <si>
    <t>Membrane Freine-Vapeur de la Toiture</t>
  </si>
  <si>
    <t>Liteaux extérieurs pour la Toiture 45 x 45</t>
  </si>
  <si>
    <t>Liteaux intérieurs pour la Toiture 45 x 45</t>
  </si>
  <si>
    <t>OSB-3 extérieur 22 mm pour la Toiture</t>
  </si>
  <si>
    <t xml:space="preserve">OSB-3 intérieur 12 mm pour la Toiture </t>
  </si>
  <si>
    <t xml:space="preserve">Placo-Plâtre pour la toiture </t>
  </si>
  <si>
    <t>Options pour la Poutraison</t>
  </si>
  <si>
    <t>OSB-3 22mm en haut de la Poutraison</t>
  </si>
  <si>
    <t>OSB-3 12 mm en bas de la Poutraison</t>
  </si>
  <si>
    <t>Isolation pour la Poutraison</t>
  </si>
  <si>
    <t>Le Placo-Plâtre en bas de la Poutraison</t>
  </si>
  <si>
    <t>Tasseaux en bois pour la Poutraison 45 x 45</t>
  </si>
  <si>
    <t xml:space="preserve">Traitement des éléments en bois </t>
  </si>
  <si>
    <t>4.1.</t>
  </si>
  <si>
    <t>4.2.</t>
  </si>
  <si>
    <t>Le temps de montage (jours)</t>
  </si>
  <si>
    <t>Il Preventivo Nr:</t>
  </si>
  <si>
    <t>Data:</t>
  </si>
  <si>
    <t>Progetto:</t>
  </si>
  <si>
    <t>I Preset</t>
  </si>
  <si>
    <t>I nomi dei Pacchetti</t>
  </si>
  <si>
    <t>Prezzo (Euro)</t>
  </si>
  <si>
    <t>Pagina</t>
  </si>
  <si>
    <t>Prezzo del Pacchetto 'Standard'</t>
  </si>
  <si>
    <t>Capitolato</t>
  </si>
  <si>
    <t>Nel Pacchetto</t>
  </si>
  <si>
    <t>I Nomi  delle Opzioni e dei Supplementi</t>
  </si>
  <si>
    <t>Base</t>
  </si>
  <si>
    <t>Descrizione Pagina</t>
  </si>
  <si>
    <t>Coibentazione installata nel pannello</t>
  </si>
  <si>
    <t>Coibentazione fornita come materiale</t>
  </si>
  <si>
    <t>Membrana protezione al vapore</t>
  </si>
  <si>
    <t>Cartongesso per la parte interna della parete</t>
  </si>
  <si>
    <t>OSB-3 per la parte interna della parete</t>
  </si>
  <si>
    <t>Membrana da Facciata</t>
  </si>
  <si>
    <t>Coibentazione Esterna da Facciata 50 mm</t>
  </si>
  <si>
    <t>Coibentazione Esterna da Facciata 100 mm</t>
  </si>
  <si>
    <t xml:space="preserve">2.1.8.a </t>
  </si>
  <si>
    <t>Listelli da Facciata 45x45 mm (installazione)</t>
  </si>
  <si>
    <t xml:space="preserve">2.1.8.b </t>
  </si>
  <si>
    <t>Listelli da Facciata 45x45 mm (il materiale)</t>
  </si>
  <si>
    <t>Listelli di 45 x 45 mm per la parte Interna delle Pareti Esterne</t>
  </si>
  <si>
    <t>Rivestimenti in Legno con le Tavole</t>
  </si>
  <si>
    <t>Pareti Interne non Portanti</t>
  </si>
  <si>
    <t>Coibentante per le Pareti Interne Portanti</t>
  </si>
  <si>
    <t>Coibentante per le Pareti Interne Non Portanti</t>
  </si>
  <si>
    <t>Cartongesso per le Pareti Interne Portanti</t>
  </si>
  <si>
    <t>Cartongesso per le Pareti Interne non Portanti</t>
  </si>
  <si>
    <t>Roof</t>
  </si>
  <si>
    <t>Travi del Tetto Doppie Incollati</t>
  </si>
  <si>
    <t>Конструкция</t>
  </si>
  <si>
    <t>Struttura</t>
  </si>
  <si>
    <t>Coibentazione per le Travi Standard</t>
  </si>
  <si>
    <t>Coibentazione per Le Travi Doppie Incollati</t>
  </si>
  <si>
    <t>Membrana Esterna per il Tetto</t>
  </si>
  <si>
    <t>Nr</t>
  </si>
  <si>
    <t>Название</t>
  </si>
  <si>
    <t>Membrana Interna (al Vapore) per il Tetto</t>
  </si>
  <si>
    <t>Цена</t>
  </si>
  <si>
    <t>Толщина (мм)</t>
  </si>
  <si>
    <t>Listelli in Legno per il Tetto 45x45mm</t>
  </si>
  <si>
    <t>U value</t>
  </si>
  <si>
    <t>Posts</t>
  </si>
  <si>
    <t>Rafters 70x195</t>
  </si>
  <si>
    <t>OSB-3  22mm esterno per il tetto</t>
  </si>
  <si>
    <t>OSB-3 12mm interno per il tetto</t>
  </si>
  <si>
    <t>Cartongesso per il Tetto</t>
  </si>
  <si>
    <t>Ordered beams</t>
  </si>
  <si>
    <t>Decorative Rafters 70x195</t>
  </si>
  <si>
    <t>2.3.1</t>
  </si>
  <si>
    <t>2.3.2</t>
  </si>
  <si>
    <t>2.3.2.d</t>
  </si>
  <si>
    <t>OSB-3 da 22mm per la Struttura del Solaio</t>
  </si>
  <si>
    <t>OSB di 12mm per il Solaio</t>
  </si>
  <si>
    <t>Passiv</t>
  </si>
  <si>
    <t>Coibentazione per il Solaio</t>
  </si>
  <si>
    <t>Cartongesso per il Solaio</t>
  </si>
  <si>
    <t>Listelli 45x45 per il solaio intepiano</t>
  </si>
  <si>
    <t>Сумма от Мони</t>
  </si>
  <si>
    <t>2.5.1.</t>
  </si>
  <si>
    <t>Trattamento Protettivo per Legno</t>
  </si>
  <si>
    <t>Listelli in legno di 45 x 45mm per la Parte Interna del Tetto</t>
  </si>
  <si>
    <t>Trasporto della Casa</t>
  </si>
  <si>
    <t>Montaggio</t>
  </si>
  <si>
    <t>2.3.10</t>
  </si>
  <si>
    <t>Tavolato in Legno per Travi a Vista</t>
  </si>
  <si>
    <t>2.3.11</t>
  </si>
  <si>
    <t>Controlistelli per il tetto con Travi a Vista</t>
  </si>
  <si>
    <t>2.3.12</t>
  </si>
  <si>
    <t>Coibentazione per Travi a Vista</t>
  </si>
  <si>
    <t>External walls</t>
  </si>
  <si>
    <t>Wooden elements 70x195</t>
  </si>
  <si>
    <t xml:space="preserve">Offerta </t>
  </si>
  <si>
    <t>2.1.1.a</t>
  </si>
  <si>
    <t>Preventivo Nr. 15-11/2019-VS 290</t>
  </si>
  <si>
    <t>2.1.1.b</t>
  </si>
  <si>
    <r>
      <rPr>
        <b/>
        <sz val="9"/>
        <rFont val="Arial"/>
        <family val="2"/>
        <charset val="204"/>
      </rPr>
      <t>Cliente:</t>
    </r>
  </si>
  <si>
    <t>Giuseppe Giordano</t>
  </si>
  <si>
    <t>2.1.2</t>
  </si>
  <si>
    <r>
      <rPr>
        <sz val="8"/>
        <rFont val="Arial"/>
        <family val="2"/>
        <charset val="204"/>
      </rPr>
      <t>Indirizzo:</t>
    </r>
  </si>
  <si>
    <t>2.1.3</t>
  </si>
  <si>
    <r>
      <rPr>
        <sz val="8"/>
        <rFont val="Arial"/>
        <family val="2"/>
        <charset val="204"/>
      </rPr>
      <t>Stato:</t>
    </r>
  </si>
  <si>
    <r>
      <rPr>
        <sz val="6"/>
        <rFont val="Arial"/>
        <family val="2"/>
        <charset val="204"/>
      </rPr>
      <t>ITALIA</t>
    </r>
  </si>
  <si>
    <t>2.1.4</t>
  </si>
  <si>
    <r>
      <rPr>
        <b/>
        <sz val="8"/>
        <rFont val="Arial"/>
        <family val="2"/>
        <charset val="204"/>
      </rPr>
      <t>Installato in fabbrica</t>
    </r>
  </si>
  <si>
    <t>2.1.5</t>
  </si>
  <si>
    <r>
      <rPr>
        <sz val="8"/>
        <rFont val="Arial"/>
        <family val="2"/>
        <charset val="204"/>
      </rPr>
      <t>Prezzo</t>
    </r>
  </si>
  <si>
    <t>2.1.6</t>
  </si>
  <si>
    <t>2.1.7</t>
  </si>
  <si>
    <t>Pacchetto PASSIVO</t>
  </si>
  <si>
    <t>1.1</t>
  </si>
  <si>
    <t xml:space="preserve">Pacchetto della progettazione Tecnico Esecutiva </t>
  </si>
  <si>
    <t>2.1.9</t>
  </si>
  <si>
    <t xml:space="preserve">Inclusa </t>
  </si>
  <si>
    <t>1.2</t>
  </si>
  <si>
    <t>Progettazione della Struttura del Legno (Eseguita in rispetto delle Norme Tecniche per le Costruzioni in adempimento al Decreto Ministeriale del 17 gennaio 2018. (legge sismica).</t>
  </si>
  <si>
    <t>1.3</t>
  </si>
  <si>
    <t xml:space="preserve">Progettazione della Fondazione (Eseguita in rispetto delle Norme Tecniche per le Costruzioni in adempimento al Decreto Ministeriale del 17 gennaio 2018. (legge sismica). </t>
  </si>
  <si>
    <t>Bearing walls</t>
  </si>
  <si>
    <t>1.4</t>
  </si>
  <si>
    <t xml:space="preserve">Pareti esterne Prefabbricate </t>
  </si>
  <si>
    <t>1.5</t>
  </si>
  <si>
    <t xml:space="preserve">Pareti interne Portanti Prefabbricate </t>
  </si>
  <si>
    <t>OSB 12 mm</t>
  </si>
  <si>
    <t>1.6</t>
  </si>
  <si>
    <t xml:space="preserve">Struttura del Tetto </t>
  </si>
  <si>
    <t>1.7</t>
  </si>
  <si>
    <t>Ferramenta per il montaggio del Kit</t>
  </si>
  <si>
    <t>Non-bearing walls</t>
  </si>
  <si>
    <t>2.2.1</t>
  </si>
  <si>
    <t>Joists</t>
  </si>
  <si>
    <r>
      <rPr>
        <sz val="8"/>
        <rFont val="Arial"/>
        <family val="2"/>
        <charset val="204"/>
      </rPr>
      <t>2.2.1</t>
    </r>
  </si>
  <si>
    <r>
      <rPr>
        <sz val="8"/>
        <rFont val="Arial"/>
        <family val="2"/>
        <charset val="204"/>
      </rPr>
      <t>Pareti Interne non Portanti</t>
    </r>
  </si>
  <si>
    <t>Wooden Elements 95 x 195</t>
  </si>
  <si>
    <t xml:space="preserve">Trattamento Protettivo per Legno                   </t>
  </si>
  <si>
    <t>Infissi (prezzo approssimativo)</t>
  </si>
  <si>
    <r>
      <rPr>
        <b/>
        <sz val="8"/>
        <rFont val="Arial"/>
        <family val="2"/>
        <charset val="204"/>
      </rPr>
      <t>Da installare nel cantiere</t>
    </r>
  </si>
  <si>
    <t xml:space="preserve">Coibentante per le Pareti Interne Portanti      </t>
  </si>
  <si>
    <t xml:space="preserve">Coibentante per le Pareti Interne Non Portanti             </t>
  </si>
  <si>
    <t xml:space="preserve">Cartongesso per le Pareti Interne Portanti                </t>
  </si>
  <si>
    <t xml:space="preserve">Cartongesso per le Pareti Interne non Portanti       </t>
  </si>
  <si>
    <t>Площадь</t>
  </si>
  <si>
    <r>
      <t>Цена на 1м</t>
    </r>
    <r>
      <rPr>
        <vertAlign val="superscript"/>
        <sz val="11"/>
        <color theme="1"/>
        <rFont val="Calibri"/>
        <family val="2"/>
        <charset val="204"/>
      </rPr>
      <t xml:space="preserve">2 </t>
    </r>
    <r>
      <rPr>
        <sz val="11"/>
        <color theme="1"/>
        <rFont val="Calibri"/>
        <family val="2"/>
        <charset val="204"/>
      </rPr>
      <t>за окна</t>
    </r>
  </si>
  <si>
    <t>2.3.5.</t>
  </si>
  <si>
    <t xml:space="preserve">Listelli in Legno per il Tetto 45x45mm esterna </t>
  </si>
  <si>
    <t>Trasporto e Montaggio</t>
  </si>
  <si>
    <t>Trasporto della Casa (prezzo approssimativo)</t>
  </si>
  <si>
    <t>Montaggio (prezzo approssimativo)</t>
  </si>
  <si>
    <t xml:space="preserve">Opzioni e Adempimenti Tecnici </t>
  </si>
  <si>
    <t xml:space="preserve">Relazione Geologica  </t>
  </si>
  <si>
    <t>Collaudatore (su nomina del cliente)</t>
  </si>
  <si>
    <t xml:space="preserve">Calcoli Termici (I calcoli vengono effettuati considerando il tipo di Passività e le conseguenti dotazioni.   imedesimi saranno  soggettivi alle scelte di: impianto fotovoltaico, alla tipologia degli elementi di riscaldamento e/o raffrescamento a seconda se di tipo))termoidraulico o altro.   al fine dei lavori sarà rilasciato il Certificato Di Qualificazione Energetica  Dell'Edificio                                    </t>
  </si>
  <si>
    <t>Direttore dei lavori della struttura (a struttura ultimata viene depositata relazione a  necessaria per il collaudatore)</t>
  </si>
  <si>
    <t xml:space="preserve">Le Quotazioni relative ai Componenti nei punti di Sopra indicati si Intendono tutti Escluso IVA  </t>
  </si>
  <si>
    <t>Totale:</t>
  </si>
  <si>
    <t>Totale compreso le Travi a Vista:</t>
  </si>
  <si>
    <r>
      <rPr>
        <b/>
        <sz val="8"/>
        <rFont val="Arial"/>
        <family val="2"/>
        <charset val="204"/>
      </rPr>
      <t>Data di rilascio:</t>
    </r>
  </si>
  <si>
    <t>15.11.2019</t>
  </si>
  <si>
    <t>La estimación de precios Nr:</t>
  </si>
  <si>
    <t>Fecha:</t>
  </si>
  <si>
    <t>Cliente:</t>
  </si>
  <si>
    <t>Los presets</t>
  </si>
  <si>
    <t>Título de preset</t>
  </si>
  <si>
    <t>Precio (Euro)</t>
  </si>
  <si>
    <t>Página</t>
  </si>
  <si>
    <t>El Preset de la Especificación Básica</t>
  </si>
  <si>
    <t>El Preset de la Especificación Estándar</t>
  </si>
  <si>
    <t>El Preset de la Especificación PasivoHaus</t>
  </si>
  <si>
    <t>Opciones y adiciones</t>
  </si>
  <si>
    <t>En el Preset</t>
  </si>
  <si>
    <t>Título de opciones y adiciones</t>
  </si>
  <si>
    <t>Básica</t>
  </si>
  <si>
    <t>Estándar</t>
  </si>
  <si>
    <t>Pasiva</t>
  </si>
  <si>
    <t>Página de</t>
  </si>
  <si>
    <t>descripción</t>
  </si>
  <si>
    <t>Opciones y adiciones para las paredes externas</t>
  </si>
  <si>
    <t>Aislamiento instalado en el marco</t>
  </si>
  <si>
    <t>Aislamiento suministrado como material</t>
  </si>
  <si>
    <t>Membrana interna de vapor</t>
  </si>
  <si>
    <t>Cartón de yeso para el lado interno</t>
  </si>
  <si>
    <t>OSB-3 para el lado interno</t>
  </si>
  <si>
    <t>Membrana de fachada</t>
  </si>
  <si>
    <t>Aislamiento de fachada para el lado exterior 50 mm</t>
  </si>
  <si>
    <t>Aislamiento de fachada para el lado exterior 100 mm</t>
  </si>
  <si>
    <t>Enlatado de fachada 45 x 45 mm (instalación)</t>
  </si>
  <si>
    <t>Enlatado de fachada 45 x 45 mm (materiales)</t>
  </si>
  <si>
    <t>Enlatado interna 45 x 45 mm</t>
  </si>
  <si>
    <t>Tableros de madera con tablones</t>
  </si>
  <si>
    <t>Opciones y adiciones de las paredes internas</t>
  </si>
  <si>
    <t>Paredes no estructurales interiores</t>
  </si>
  <si>
    <t>Aislamiento para paredes estructurales internas</t>
  </si>
  <si>
    <t>Aislamiento para paredes internas no estructurales</t>
  </si>
  <si>
    <t>Cartón de yeso para muros estructurales internas</t>
  </si>
  <si>
    <t>Cartón de yeso para las paredes internas no estructurales</t>
  </si>
  <si>
    <t>Opciones y adiciones del sistema de vigas</t>
  </si>
  <si>
    <t>Vigas dobles encoladas</t>
  </si>
  <si>
    <t>Aislamiento para vigas estándar</t>
  </si>
  <si>
    <t>Aislamiento para vigas dobles</t>
  </si>
  <si>
    <t>Membrana externa (exterior) de tejado</t>
  </si>
  <si>
    <t>Membrana interna (vapor) de tejado</t>
  </si>
  <si>
    <t>Torneado de madera exterior 45 x 45 para el tejado</t>
  </si>
  <si>
    <t>Torneado de madera interno 45 x 45 para el tejado</t>
  </si>
  <si>
    <t>Exterior 22 mm OSB-3 para el sistema de vigas</t>
  </si>
  <si>
    <t>Interno 12 mm OSB-3 para el sistema de vigas</t>
  </si>
  <si>
    <t>Cartón de yeso para el sistema de vigas</t>
  </si>
  <si>
    <t>Opciones y Adiciones del sistema de viguetas</t>
  </si>
  <si>
    <t>22 mm OSB-3 para el sistema de viguetas</t>
  </si>
  <si>
    <t>12 mm OSB-3 para el sistema de viguetas</t>
  </si>
  <si>
    <t>Aislamiento para el sistema de Viguetas</t>
  </si>
  <si>
    <t>Cartón de yeso para el sistema de viguetas</t>
  </si>
  <si>
    <t>Torneado 45 x 45 mm para el sistema de viguetas</t>
  </si>
  <si>
    <t>Tratamiento de protección de los elementos de madera</t>
  </si>
  <si>
    <t>Camiones</t>
  </si>
  <si>
    <t>Precio por Camión</t>
  </si>
  <si>
    <t>Tiempo de montaje (dias)</t>
  </si>
  <si>
    <t>Prijs offerte Nr:</t>
  </si>
  <si>
    <t>Datum:</t>
  </si>
  <si>
    <t>Klant:</t>
  </si>
  <si>
    <t>Preset</t>
  </si>
  <si>
    <t>Preset Titel</t>
  </si>
  <si>
    <t>Prijs (Euro)</t>
  </si>
  <si>
    <t>Basis Specificatie</t>
  </si>
  <si>
    <t>Standaard Specificatie</t>
  </si>
  <si>
    <t>Passief Specificatie</t>
  </si>
  <si>
    <t>Opties en Extra's</t>
  </si>
  <si>
    <t>Opties en Extra's Titel</t>
  </si>
  <si>
    <t>Basis</t>
  </si>
  <si>
    <t>Beschrijving</t>
  </si>
  <si>
    <t>Opties en Extra's voor Buitenwanden</t>
  </si>
  <si>
    <t>Isolatie materiaal geïnstalleerd in de constructie</t>
  </si>
  <si>
    <t>Isolatie materiaal geleverd als materiaal</t>
  </si>
  <si>
    <t>Binnen Dampremmende laag</t>
  </si>
  <si>
    <t>Gipskartoonplaat voor binnenzijde</t>
  </si>
  <si>
    <t>OSB-3 voor binnenzijde</t>
  </si>
  <si>
    <t>Gevellag</t>
  </si>
  <si>
    <t>Gevelisolatie 50 mm</t>
  </si>
  <si>
    <t>Gevelisolatie 100 mm</t>
  </si>
  <si>
    <t>Buiten Lattenwerk 45 x 45 mm (geïnstalleerd)</t>
  </si>
  <si>
    <t>Buiten Lattenwerk 45 x 45 mm (material)</t>
  </si>
  <si>
    <t>Binnen lattenwerk 45 x 45 mm</t>
  </si>
  <si>
    <t>Houten gevel latten</t>
  </si>
  <si>
    <t>Binnenwanden Opties and Extra's</t>
  </si>
  <si>
    <t>Binnen niet-dragende wanden</t>
  </si>
  <si>
    <t>Isolatie voor binnen dragende wanden</t>
  </si>
  <si>
    <t>Isolatie voor binnen niet-dragende wanden</t>
  </si>
  <si>
    <t>Gipskartoon voor binnen dragende wanden</t>
  </si>
  <si>
    <t>Gipskartoon voor binnen niet-dragende wanden</t>
  </si>
  <si>
    <t>Dakspanten Systeem Opties and Extra's</t>
  </si>
  <si>
    <t>Verlijmde dubbele dakspanten</t>
  </si>
  <si>
    <t>Isolatie van standaard dakspanten</t>
  </si>
  <si>
    <t>Isolatie van dubbele dakspanten</t>
  </si>
  <si>
    <t>Buiten dakmembraan</t>
  </si>
  <si>
    <t>binnen (dampremmende) dakmembraan</t>
  </si>
  <si>
    <t>Buiten lattenwerk 45 x 45 voor het dak</t>
  </si>
  <si>
    <t>Binnen lattenwerk 45 x 45 voor het dak</t>
  </si>
  <si>
    <t>Buiten 22 mm OSB-3 voor dakspanten systeem</t>
  </si>
  <si>
    <t>Binnen 12 mm OSB-3 voor dakspanten systeem</t>
  </si>
  <si>
    <t>Gipskartoonplaat voor dakspanten systeem</t>
  </si>
  <si>
    <t>Dwarsbalken Systeem Opties en Extra's</t>
  </si>
  <si>
    <t>22 mm OSB-3 voor dwarsbalken systeem</t>
  </si>
  <si>
    <t>12 mm OSB-3 voor dwarsbalken systeem</t>
  </si>
  <si>
    <t>Isolatie voor dwarsbalken systeem</t>
  </si>
  <si>
    <t>Gipskartoonplaat voor dwarsbalken systeem</t>
  </si>
  <si>
    <t>Lattenwerk 45 x 45 mm voor dwarsbalken systeem</t>
  </si>
  <si>
    <t>Beschermende behandeling van houten elementen</t>
  </si>
  <si>
    <t>Prijs per Vrachtwagen</t>
  </si>
  <si>
    <t>Montage Tijd (dagen)</t>
  </si>
  <si>
    <t>Latvia</t>
  </si>
  <si>
    <t xml:space="preserve">                                                                                                     
</t>
  </si>
  <si>
    <t>The Price Quotation for</t>
  </si>
  <si>
    <t>The Price Quotation</t>
  </si>
  <si>
    <t>`</t>
  </si>
  <si>
    <t>Le Devis pour</t>
  </si>
  <si>
    <t>Le devis</t>
  </si>
  <si>
    <t xml:space="preserve">Il Preventivo per </t>
  </si>
  <si>
    <t>Il preventivo</t>
  </si>
  <si>
    <t>La estimación del precio para</t>
  </si>
  <si>
    <t>La estimación del precio</t>
  </si>
  <si>
    <t>Offerte voor</t>
  </si>
  <si>
    <t>Offerte</t>
  </si>
  <si>
    <t>Area Price</t>
  </si>
  <si>
    <t>Price per Unit</t>
  </si>
  <si>
    <t xml:space="preserve">Impregnation </t>
  </si>
  <si>
    <t>Total Basic Specification Price:</t>
  </si>
  <si>
    <t>Basic Specidication</t>
  </si>
  <si>
    <t>Page:</t>
  </si>
  <si>
    <t>Price per m2</t>
  </si>
  <si>
    <t>inst</t>
  </si>
  <si>
    <t>material</t>
  </si>
  <si>
    <t>int membrane</t>
  </si>
  <si>
    <t>mat</t>
  </si>
  <si>
    <t xml:space="preserve">lathing </t>
  </si>
  <si>
    <t>Boarding  18 mm</t>
  </si>
  <si>
    <t>Internal Bearing Walls Area:</t>
  </si>
  <si>
    <t>Non-bearing Walls Area:</t>
  </si>
  <si>
    <t>Frame of non-bearing</t>
  </si>
  <si>
    <t>Double</t>
  </si>
  <si>
    <t>Membrane</t>
  </si>
  <si>
    <t>OSB 22 mm</t>
  </si>
  <si>
    <t>Joists System Area:</t>
  </si>
  <si>
    <t>Standard Preset</t>
  </si>
  <si>
    <t>Client:</t>
  </si>
  <si>
    <t>Прибавлять не надо включено в цену Struttura</t>
  </si>
  <si>
    <t>Extra</t>
  </si>
  <si>
    <t>Listelli da Facciata 45x70 mm (installazione)</t>
  </si>
  <si>
    <t>Listelli da Facciata 45x120 mm (installazione)</t>
  </si>
  <si>
    <t>Listelli da Facciata 45 x 45 mm (il materiale)</t>
  </si>
  <si>
    <t>Le nom de la Préfabrication</t>
  </si>
  <si>
    <t>Prix</t>
  </si>
  <si>
    <t>Placo-Plâtre pour le côté intérieur</t>
  </si>
  <si>
    <t>Tasseaux pour les façades 45 x 45 mm (Posés à l’usine)</t>
  </si>
  <si>
    <t>Bardage en bois (pour les façades)</t>
  </si>
  <si>
    <t>OSB-3 intérieur 12 mm pour la Toiture</t>
  </si>
  <si>
    <t>Traitement des éléments en bois</t>
  </si>
  <si>
    <t>Devis Nr.</t>
  </si>
  <si>
    <t>Adresse:</t>
  </si>
  <si>
    <t>Quotation Nr.</t>
  </si>
  <si>
    <t>Adress:</t>
  </si>
  <si>
    <t>Country:</t>
  </si>
  <si>
    <t>Internal Vapour Membrane</t>
  </si>
  <si>
    <t>Gypsum Cardboard for the internal side</t>
  </si>
  <si>
    <t>Facade Insulation for external side 50 mm</t>
  </si>
  <si>
    <t>Facade Insulation for external side 100 mm</t>
  </si>
  <si>
    <t>Facade Lathing 45 x 45 mm (installation)</t>
  </si>
  <si>
    <t>Internal Lathing 45 x 45 mm</t>
  </si>
  <si>
    <t>Wooden Boarding with planks</t>
  </si>
  <si>
    <t>Internal Non-Structural Walls</t>
  </si>
  <si>
    <t>Insulation for Internal Structural Walls</t>
  </si>
  <si>
    <t>Gypsum Cardboard for Internal Structural Walls</t>
  </si>
  <si>
    <t>Gypsum Cardboard for Int. Non-Structural Walls</t>
  </si>
  <si>
    <t>Pays:</t>
  </si>
  <si>
    <t>TOTAL:</t>
  </si>
  <si>
    <t>Date d'émission:</t>
  </si>
  <si>
    <t>Double Glued Rafters</t>
  </si>
  <si>
    <t>Insulation for Standard Rafters</t>
  </si>
  <si>
    <t>Insulation for Double Rafters</t>
  </si>
  <si>
    <t>External (Outer) Roof Membrane</t>
  </si>
  <si>
    <t>Internal (Vapor) Roof Membrane</t>
  </si>
  <si>
    <t>Internal Wooden Lathing 45 x 45 for the Roof</t>
  </si>
  <si>
    <t>22 mm OSB-3 for the Joists System</t>
  </si>
  <si>
    <t>Lathing 45 x 45 mm for the Joists System</t>
  </si>
  <si>
    <t>Protective treatment of the Wooden Elements</t>
  </si>
  <si>
    <t>Date of issue:</t>
  </si>
  <si>
    <t>OFFERTA</t>
  </si>
  <si>
    <t>PACCHETTO STANDARD</t>
  </si>
  <si>
    <t>Listelli 45x45 per il solaio interpiano</t>
  </si>
  <si>
    <t>Material</t>
  </si>
  <si>
    <t>Préfabrication</t>
  </si>
  <si>
    <t>Matériau</t>
  </si>
  <si>
    <t>Tasseaux pour les façades 45 x 70 mm (Posés à l’usine)</t>
  </si>
  <si>
    <t>Tasseaux pour les façades 45 x 120 mm (Posés à l’usine)</t>
  </si>
  <si>
    <t>Facade Lathing 45 x 70 mm (installation)</t>
  </si>
  <si>
    <t>Facade Lathing 45 x 120 mm (installation)</t>
  </si>
  <si>
    <t>Placo-Plâtre pour la toiture</t>
  </si>
  <si>
    <t>Liteaux extérieurs pour la Toiture 45 x 45 (1 nivea)</t>
  </si>
  <si>
    <t>Liteaux extérieurs pour la Toiture 45 x 45 (2 niveaux)</t>
  </si>
  <si>
    <t>External Wooden Lathing 45 x 45 for the Roof (1 layer)</t>
  </si>
  <si>
    <t>External Wooden Lathing 45 x 45 for the Roof (2 layers)</t>
  </si>
  <si>
    <t>Façade membrane</t>
  </si>
  <si>
    <t>www.prefabhome.eu</t>
  </si>
  <si>
    <t>2.3.5 x2</t>
  </si>
  <si>
    <t>Площадь свесов/навесов/пергол</t>
  </si>
  <si>
    <t>1) Площадь крыши для всех опций</t>
  </si>
  <si>
    <t>2) Площадь свесов/навесов/пергол</t>
  </si>
  <si>
    <t>Double rafters</t>
  </si>
  <si>
    <t xml:space="preserve">Insulation </t>
  </si>
  <si>
    <t>External</t>
  </si>
  <si>
    <t>Internal</t>
  </si>
  <si>
    <t>Lathing</t>
  </si>
  <si>
    <t>Gypsum</t>
  </si>
  <si>
    <t>TRAVI-A-VISTA</t>
  </si>
  <si>
    <t>Boarding 18 mm</t>
  </si>
  <si>
    <t>Counterbattens 45*95 (step 600 mm)</t>
  </si>
  <si>
    <t>Insulation 100 mm</t>
  </si>
  <si>
    <t>Euro/m2</t>
  </si>
  <si>
    <t>Option</t>
  </si>
  <si>
    <t>Имя клиента</t>
  </si>
  <si>
    <t>Площадь крыши над помещением</t>
  </si>
  <si>
    <t>OK!</t>
  </si>
  <si>
    <t>Проверь площади крыши!</t>
  </si>
  <si>
    <t>Улица</t>
  </si>
  <si>
    <t>Город</t>
  </si>
  <si>
    <t>Почтовый индекс</t>
  </si>
  <si>
    <t>Страна</t>
  </si>
  <si>
    <t>tel</t>
  </si>
  <si>
    <t>info@prefabhome.eu</t>
  </si>
  <si>
    <r>
      <t>tatjana@frame-house.eu</t>
    </r>
    <r>
      <rPr>
        <u/>
        <sz val="11"/>
        <color theme="10"/>
        <rFont val="Arial"/>
        <family val="2"/>
        <charset val="186"/>
      </rPr>
      <t xml:space="preserve"> </t>
    </r>
  </si>
  <si>
    <t>tatjana.boffa@prefabhome.eu</t>
  </si>
  <si>
    <t>infoit@frame-house.eu</t>
  </si>
  <si>
    <t>infoit@prefabhome.eu</t>
  </si>
  <si>
    <t>elena@frame-house.eu</t>
  </si>
  <si>
    <r>
      <t>elena.ozerskaia@prefabhome.eu</t>
    </r>
    <r>
      <rPr>
        <u/>
        <sz val="11"/>
        <color theme="10"/>
        <rFont val="Arial"/>
        <family val="2"/>
        <charset val="186"/>
      </rPr>
      <t xml:space="preserve">  </t>
    </r>
  </si>
  <si>
    <t>Площадь межэтажного перекрытия</t>
  </si>
  <si>
    <t>Площадь оконного заполнения (без дверей, гаражных ворот)</t>
  </si>
  <si>
    <t>Fenêtres en bois (prix approximatif)</t>
  </si>
  <si>
    <t>Fenêtres en bois plaqué en aluminium (prix approximatif)</t>
  </si>
  <si>
    <t>Fenêtres</t>
  </si>
  <si>
    <t>maria.ovsjannikova@frame-house.eu</t>
  </si>
  <si>
    <t>info@frame-house.eu</t>
  </si>
  <si>
    <t>maria.ovsjannikova@prefabhome.eu</t>
  </si>
  <si>
    <t>olga.v@frame-house.eu</t>
  </si>
  <si>
    <t>infoes@frame-house.eu</t>
  </si>
  <si>
    <t>facade 50</t>
  </si>
  <si>
    <t>facade 100</t>
  </si>
  <si>
    <t>Non-standard Beams Length</t>
  </si>
  <si>
    <t>Frame House group SIA</t>
  </si>
  <si>
    <t>www.framehouse.it</t>
  </si>
  <si>
    <t>www.frame-house.eu</t>
  </si>
  <si>
    <t>Per Unit</t>
  </si>
  <si>
    <t>Pice</t>
  </si>
  <si>
    <t>Total:</t>
  </si>
  <si>
    <t>Общий объем</t>
  </si>
  <si>
    <t>объем пиломатериала для джойстов</t>
  </si>
  <si>
    <t>объем пиломатериала для всех стен и крыши</t>
  </si>
  <si>
    <t>количество контейнеров на крышу, перекрытие, столбы и заказные балки.</t>
  </si>
  <si>
    <t xml:space="preserve">объем пиломатериалов для джойстов </t>
  </si>
  <si>
    <t xml:space="preserve">объем пиломатериалов для крыши </t>
  </si>
  <si>
    <t xml:space="preserve">кол-во контейнеров для стен (325-площадь стен в одном контейнере при толщине в 160мм) </t>
  </si>
  <si>
    <t>nS.B</t>
  </si>
  <si>
    <t>P</t>
  </si>
  <si>
    <t>J</t>
  </si>
  <si>
    <t>R</t>
  </si>
  <si>
    <t>INT</t>
  </si>
  <si>
    <t>EX</t>
  </si>
  <si>
    <t>N/A</t>
  </si>
  <si>
    <t>Containers</t>
  </si>
  <si>
    <t>Price per Container</t>
  </si>
  <si>
    <t>Prix par 1 conteneur</t>
  </si>
  <si>
    <t>Conteneurs</t>
  </si>
  <si>
    <t>info@framehousegroup.com</t>
  </si>
  <si>
    <t>www.framehouse-group.com</t>
  </si>
  <si>
    <t>PACCHETTO</t>
  </si>
  <si>
    <t>PREZZO</t>
  </si>
  <si>
    <t>1.1.</t>
  </si>
  <si>
    <t>1.7.</t>
  </si>
  <si>
    <t>Data: …......................................................</t>
  </si>
  <si>
    <t>Firma del cliente: …....................................</t>
  </si>
  <si>
    <t>Non-Standard Beams Length</t>
  </si>
  <si>
    <t>Уточнение/доп.строка</t>
  </si>
  <si>
    <t xml:space="preserve">Gypsum </t>
  </si>
  <si>
    <t>Facade lathing (inst)</t>
  </si>
  <si>
    <t>Facade lathing (mater)</t>
  </si>
  <si>
    <t>Internal lathing (mater)</t>
  </si>
  <si>
    <t>Int Walls Options and Additions</t>
  </si>
  <si>
    <t xml:space="preserve">External Lathing </t>
  </si>
  <si>
    <t xml:space="preserve">Internal Lathing </t>
  </si>
  <si>
    <t>External OSB 22 mm</t>
  </si>
  <si>
    <t>Internal  OSB 12 mm</t>
  </si>
  <si>
    <t>Insulation</t>
  </si>
  <si>
    <t>Internal lathing</t>
  </si>
  <si>
    <t>Internal membrane</t>
  </si>
  <si>
    <t>External membrane</t>
  </si>
  <si>
    <t>Gypsum for bearing (both sides)</t>
  </si>
  <si>
    <t>Gypsum for non-bearing (both sides)</t>
  </si>
  <si>
    <t>Insulation for bearing walls</t>
  </si>
  <si>
    <t>Insulation for non-bearing walls</t>
  </si>
  <si>
    <t>Frame of non-bearing walls</t>
  </si>
  <si>
    <t>External façade membrane</t>
  </si>
  <si>
    <t>Insulation façade 50 mm</t>
  </si>
  <si>
    <t>Insulation façade 100 mm</t>
  </si>
  <si>
    <t>Internal vapor membrane</t>
  </si>
  <si>
    <t>Insulation (material)</t>
  </si>
  <si>
    <t>Insulation (installed)</t>
  </si>
  <si>
    <t>OSB 12 mm (internal side)</t>
  </si>
  <si>
    <t xml:space="preserve">2.1 </t>
  </si>
  <si>
    <t xml:space="preserve">2.1.1.a </t>
  </si>
  <si>
    <t xml:space="preserve">2.1.1.b </t>
  </si>
  <si>
    <t xml:space="preserve">2.1.2 </t>
  </si>
  <si>
    <t xml:space="preserve">2.1.3 </t>
  </si>
  <si>
    <t xml:space="preserve">2.1.4 </t>
  </si>
  <si>
    <t xml:space="preserve">2.1.5 </t>
  </si>
  <si>
    <t xml:space="preserve">2.1.6 </t>
  </si>
  <si>
    <t xml:space="preserve">2.1.7 </t>
  </si>
  <si>
    <t xml:space="preserve">2.1.8.c </t>
  </si>
  <si>
    <t xml:space="preserve">2.1.9 </t>
  </si>
  <si>
    <t xml:space="preserve">2.2 </t>
  </si>
  <si>
    <t xml:space="preserve">2.2.1 </t>
  </si>
  <si>
    <t xml:space="preserve">2.2.2.a </t>
  </si>
  <si>
    <t xml:space="preserve">2.2.2.b </t>
  </si>
  <si>
    <t xml:space="preserve">2.2.3.a </t>
  </si>
  <si>
    <t xml:space="preserve">2.2.3.b </t>
  </si>
  <si>
    <t xml:space="preserve">2.3 </t>
  </si>
  <si>
    <t xml:space="preserve">2.3.1 </t>
  </si>
  <si>
    <t xml:space="preserve">2.3.2 </t>
  </si>
  <si>
    <t xml:space="preserve">2.3.2.d </t>
  </si>
  <si>
    <t xml:space="preserve">2.3.3 </t>
  </si>
  <si>
    <t xml:space="preserve">2.3.4 </t>
  </si>
  <si>
    <t xml:space="preserve">2.3.5 </t>
  </si>
  <si>
    <t xml:space="preserve">2.3.6 </t>
  </si>
  <si>
    <t xml:space="preserve">2.3.7 </t>
  </si>
  <si>
    <t xml:space="preserve">2.3.8 </t>
  </si>
  <si>
    <t xml:space="preserve">2.3.9 </t>
  </si>
  <si>
    <t xml:space="preserve">2.4 </t>
  </si>
  <si>
    <t xml:space="preserve">2.4.1 </t>
  </si>
  <si>
    <t xml:space="preserve">2.4.2 </t>
  </si>
  <si>
    <t xml:space="preserve">2.4.3 </t>
  </si>
  <si>
    <t xml:space="preserve">2.4.4 </t>
  </si>
  <si>
    <t xml:space="preserve">2.4.5 </t>
  </si>
  <si>
    <t xml:space="preserve">2.5.1 </t>
  </si>
  <si>
    <t>Passive Preset</t>
  </si>
  <si>
    <t>Standard Preset:</t>
  </si>
  <si>
    <t>Passive Preset:</t>
  </si>
  <si>
    <t xml:space="preserve">Massive glued 120 </t>
  </si>
  <si>
    <t>Для титульной страницы</t>
  </si>
  <si>
    <t>Для колонтитулов</t>
  </si>
  <si>
    <t>- Total Europe Basic Specification Price</t>
  </si>
  <si>
    <t>Impregnation:</t>
  </si>
  <si>
    <t>объем столбов и нестанд. балок</t>
  </si>
  <si>
    <t xml:space="preserve">кол-во контейнеров для стен (230-площадь стен в одном контейнере при толщине в 210мм) </t>
  </si>
  <si>
    <t>Количество контейнеров для 1 дома</t>
  </si>
  <si>
    <t>Количество домов в 1 контейнере</t>
  </si>
  <si>
    <t>195х70 mm</t>
  </si>
  <si>
    <t>145х45 mm</t>
  </si>
  <si>
    <t>1 m2 Price in EuroBasic</t>
  </si>
  <si>
    <t>1 m2 Price in EuroStandard</t>
  </si>
  <si>
    <t xml:space="preserve">2 </t>
  </si>
  <si>
    <t xml:space="preserve">2.5 </t>
  </si>
  <si>
    <t xml:space="preserve">2.6 </t>
  </si>
  <si>
    <t xml:space="preserve">2.7 </t>
  </si>
  <si>
    <t xml:space="preserve">2.9 </t>
  </si>
  <si>
    <t xml:space="preserve">3 </t>
  </si>
  <si>
    <t xml:space="preserve">3.1 </t>
  </si>
  <si>
    <t xml:space="preserve">3.2.a </t>
  </si>
  <si>
    <t xml:space="preserve">3.2.b </t>
  </si>
  <si>
    <t xml:space="preserve">3.3.a </t>
  </si>
  <si>
    <t xml:space="preserve">3.3.b </t>
  </si>
  <si>
    <t xml:space="preserve">2.8.a </t>
  </si>
  <si>
    <t xml:space="preserve">4.1 </t>
  </si>
  <si>
    <t xml:space="preserve">4.2.a </t>
  </si>
  <si>
    <t xml:space="preserve">4.3 </t>
  </si>
  <si>
    <t xml:space="preserve">4.4 </t>
  </si>
  <si>
    <t xml:space="preserve">4.5 </t>
  </si>
  <si>
    <t xml:space="preserve">4.6 </t>
  </si>
  <si>
    <t xml:space="preserve">4.7 </t>
  </si>
  <si>
    <t xml:space="preserve">4.9 </t>
  </si>
  <si>
    <t xml:space="preserve">4.8 </t>
  </si>
  <si>
    <t xml:space="preserve">5 </t>
  </si>
  <si>
    <t xml:space="preserve">5.1 </t>
  </si>
  <si>
    <t xml:space="preserve">5.2 </t>
  </si>
  <si>
    <t xml:space="preserve">5.3 </t>
  </si>
  <si>
    <t xml:space="preserve">5.4 </t>
  </si>
  <si>
    <t xml:space="preserve">5.5 </t>
  </si>
  <si>
    <t xml:space="preserve">6 </t>
  </si>
  <si>
    <t xml:space="preserve">7 </t>
  </si>
  <si>
    <t xml:space="preserve">8 </t>
  </si>
  <si>
    <t xml:space="preserve">4 </t>
  </si>
  <si>
    <r>
      <t xml:space="preserve">The approximate quantity of </t>
    </r>
    <r>
      <rPr>
        <u/>
        <sz val="11"/>
        <color theme="1"/>
        <rFont val="Calibri"/>
        <family val="2"/>
        <charset val="204"/>
        <scheme val="minor"/>
      </rPr>
      <t>house kits</t>
    </r>
    <r>
      <rPr>
        <sz val="11"/>
        <color theme="1"/>
        <rFont val="Calibri"/>
        <family val="2"/>
        <charset val="204"/>
        <scheme val="minor"/>
      </rPr>
      <t xml:space="preserve"> in one container:</t>
    </r>
  </si>
  <si>
    <r>
      <t xml:space="preserve">The approximate quantity of </t>
    </r>
    <r>
      <rPr>
        <u/>
        <sz val="11"/>
        <color theme="1"/>
        <rFont val="Calibri"/>
        <family val="2"/>
        <charset val="204"/>
        <scheme val="minor"/>
      </rPr>
      <t>containers</t>
    </r>
    <r>
      <rPr>
        <sz val="11"/>
        <color theme="1"/>
        <rFont val="Calibri"/>
        <family val="2"/>
        <charset val="204"/>
        <scheme val="minor"/>
      </rPr>
      <t xml:space="preserve"> for this preset:</t>
    </r>
  </si>
  <si>
    <t>№4</t>
  </si>
  <si>
    <t>№3</t>
  </si>
  <si>
    <t>№2</t>
  </si>
  <si>
    <t>№1</t>
  </si>
  <si>
    <t>Quantity of house kits in one container</t>
  </si>
  <si>
    <t>Для страницы 4</t>
  </si>
  <si>
    <t>Для страницы 5-8</t>
  </si>
  <si>
    <t xml:space="preserve">4.2.b </t>
  </si>
  <si>
    <t xml:space="preserve">2.8.b </t>
  </si>
  <si>
    <t>Wooden Boarding for Travi a Vista</t>
  </si>
  <si>
    <t>Counter Battens 95x45 mm for Travi a Vista</t>
  </si>
  <si>
    <t>Insulation 100 mm for Travi a Vista</t>
  </si>
  <si>
    <t>Lista de opciones</t>
  </si>
  <si>
    <t>El presupuesto Nr.</t>
  </si>
  <si>
    <t>Dirección:</t>
  </si>
  <si>
    <t>País:</t>
  </si>
  <si>
    <t>Precio</t>
  </si>
  <si>
    <t>Prefabricasion</t>
  </si>
  <si>
    <t>Enlatado de fachada 45 x 70 mm (instalación)</t>
  </si>
  <si>
    <t>Enlatado de fachada 45 x 120 mm (instalación)</t>
  </si>
  <si>
    <t>Torneado de madera exterior 45 x 45 para el tejado (2 слоя)</t>
  </si>
  <si>
    <t>Ventanas</t>
  </si>
  <si>
    <t>Ventanas de PVC (precio aproximado)</t>
  </si>
  <si>
    <t>Ventanas de madera (precios aproximados)</t>
  </si>
  <si>
    <t>Fecha de emisión:</t>
  </si>
  <si>
    <r>
      <t>Tasseaux pour les façades 45 x 45 mm</t>
    </r>
    <r>
      <rPr>
        <sz val="8"/>
        <rFont val="Myriad Pro"/>
        <family val="2"/>
      </rPr>
      <t xml:space="preserve"> (Fourni comme un matériau séparé)</t>
    </r>
  </si>
  <si>
    <t>Ventanas de madera con acabado de aluminio (precios aproximados)</t>
  </si>
  <si>
    <t>Tallado de Madera por Vigas a Vista</t>
  </si>
  <si>
    <t xml:space="preserve">Aislamiento 100 mm para Vigas a Vista </t>
  </si>
  <si>
    <t>Contrachapados 95x45 mm para el techo con Vigas a Vista</t>
  </si>
  <si>
    <t xml:space="preserve">Decorativas Vigas a Vista </t>
  </si>
  <si>
    <t>Bardages en bois pour les outres apparentes</t>
  </si>
  <si>
    <t>Contre-liteaux 95x45 mm pour les poutres apparentes</t>
  </si>
  <si>
    <t>Isolation 100 mm pour les poutres apparentes</t>
  </si>
  <si>
    <t>PACCHETTO PASSIVO</t>
  </si>
  <si>
    <t>Pacchetto della progettazione Tecnica Esecutiva  (TDP-1 + TDP-2)</t>
  </si>
  <si>
    <t xml:space="preserve">Modalità di pagamento a mezzo bonifico bancario: </t>
  </si>
  <si>
    <t>Finestre in legno con rivestimento in alluminio</t>
  </si>
  <si>
    <t>Finestre in legno</t>
  </si>
  <si>
    <t xml:space="preserve">P'IVA: LV40003518117 </t>
  </si>
  <si>
    <t>PREFABBRICAZIONE (installato in fabbrica)</t>
  </si>
  <si>
    <t>MATERIALE (da installare nel cantiere)</t>
  </si>
  <si>
    <t>olga.v@prefabhome.eu</t>
  </si>
  <si>
    <t>Basic №1 (70х195 as el.)</t>
  </si>
  <si>
    <t>Europe Basic (Basic №2)</t>
  </si>
  <si>
    <t>Basic №3 (45х145 as el.)</t>
  </si>
  <si>
    <t>Basic №4 (45х145 prefab)</t>
  </si>
  <si>
    <t>Для Price Guide</t>
  </si>
  <si>
    <t>La quantité approximative de kits dans un conteneur:</t>
  </si>
  <si>
    <t>Eng</t>
  </si>
  <si>
    <t>Fr</t>
  </si>
  <si>
    <t>Nombre approximatif de conteneurs nécessaires au transport de ce kit:</t>
  </si>
  <si>
    <t>2.3.11 x2</t>
  </si>
  <si>
    <t>2.3.12 x2</t>
  </si>
  <si>
    <r>
      <t>1)</t>
    </r>
    <r>
      <rPr>
        <sz val="9"/>
        <rFont val="Myriad Pro"/>
        <family val="2"/>
      </rPr>
      <t xml:space="preserve"> Acconto del 40% all'accettazione dell'offerta (escl. infissi,montaggio e trasporto).</t>
    </r>
  </si>
  <si>
    <t>Altri lavori, diversi da quelli riportati nel presente preventivo e necessari al completamento dell'opera, sono a carico del Committente o dell'Azienda delegata al completamento.</t>
  </si>
  <si>
    <t xml:space="preserve">PER ACCETTAZIONE </t>
  </si>
  <si>
    <t xml:space="preserve">VAT/Reg. Nr: LV40003518117 </t>
  </si>
  <si>
    <t>Address: Staru street 22 - 9, Riga, Latvia, LV-1015</t>
  </si>
  <si>
    <t>PRESET</t>
  </si>
  <si>
    <t>PRICE</t>
  </si>
  <si>
    <t>PREFABRICATION</t>
  </si>
  <si>
    <t>MATERIAL</t>
  </si>
  <si>
    <t>TOTAL</t>
  </si>
  <si>
    <t>*All above prices are indicated without VAT tax</t>
  </si>
  <si>
    <t>Frame House group SIA can make an individual project based on the preferences of the Customer</t>
  </si>
  <si>
    <t>Sequence of payments by bank transfer:</t>
  </si>
  <si>
    <r>
      <rPr>
        <b/>
        <sz val="9"/>
        <color rgb="FF000000"/>
        <rFont val="Myriad Pro"/>
        <family val="2"/>
      </rPr>
      <t>1)</t>
    </r>
    <r>
      <rPr>
        <sz val="9"/>
        <color rgb="FF000000"/>
        <rFont val="Myriad Pro"/>
        <family val="2"/>
      </rPr>
      <t xml:space="preserve"> </t>
    </r>
    <r>
      <rPr>
        <b/>
        <sz val="9"/>
        <color rgb="FF000000"/>
        <rFont val="Myriad Pro"/>
        <family val="2"/>
      </rPr>
      <t xml:space="preserve">40% </t>
    </r>
    <r>
      <rPr>
        <sz val="9"/>
        <color rgb="FF000000"/>
        <rFont val="Myriad Pro"/>
        <family val="2"/>
      </rPr>
      <t>prepayment to confirm the order (excluding fittings, montage, and transportation).</t>
    </r>
  </si>
  <si>
    <t xml:space="preserve">After order confirmation: </t>
  </si>
  <si>
    <t>• Frame House group SIA starts developing a Technical Design Package (further as TDP), which will be divide into two parts: TDP1 (plans, sections, elevations) and TDP2 (virtual positioning of the wooden structural elements + calculations).</t>
  </si>
  <si>
    <t>Frame House group SIA is responsible only for the works specified in this list of options.</t>
  </si>
  <si>
    <t>Other works necessary for the full implementation of the project are the responsibility of the Customer or the Company authorized to do it.</t>
  </si>
  <si>
    <t>TO CONFIRM</t>
  </si>
  <si>
    <t>Date: …...................................................</t>
  </si>
  <si>
    <t>Customer signature: …..................................................................</t>
  </si>
  <si>
    <t>Frame House group SIA: …...................................................</t>
  </si>
  <si>
    <t>LIST OF OPTIONS</t>
  </si>
  <si>
    <t>Sea port:</t>
  </si>
  <si>
    <t>1.a</t>
  </si>
  <si>
    <t>Basic Preset. Elements version 70x195 mm</t>
  </si>
  <si>
    <t>1.b</t>
  </si>
  <si>
    <t>Basic Preset. Prefabricated version 70x195 mm</t>
  </si>
  <si>
    <t>1.c</t>
  </si>
  <si>
    <t>Basic Preset. Elements version 45x145 mm</t>
  </si>
  <si>
    <t>1.d</t>
  </si>
  <si>
    <t>Basic Preset. Prefabricated version 45x145 mm</t>
  </si>
  <si>
    <t>OPTIONS FOR THE EXTERNAL WALLS</t>
  </si>
  <si>
    <t>2.8.a</t>
  </si>
  <si>
    <t>2.8.b</t>
  </si>
  <si>
    <t>INTERNAL WALLS OPTIONS</t>
  </si>
  <si>
    <t>RAFTER SYSTEM OPTIONS</t>
  </si>
  <si>
    <t>4.2.b</t>
  </si>
  <si>
    <t>JOISTS SYSTEM OPTIONS AND ADDITIONS</t>
  </si>
  <si>
    <t>EXTRA</t>
  </si>
  <si>
    <t>Insulation 200 mm for Internal Structural Walls</t>
  </si>
  <si>
    <t>Insulation 150 mm for Internal Structural Walls</t>
  </si>
  <si>
    <t>Insulation 200 mm supplied as material</t>
  </si>
  <si>
    <t>Insulation 150 mm supplied as material</t>
  </si>
  <si>
    <t>Insulation 200 mm for Standard Rafters</t>
  </si>
  <si>
    <t>Insulation 150 mm for Standard Rafters</t>
  </si>
  <si>
    <t>6</t>
  </si>
  <si>
    <t>Protective treatment of the Wooden Elements (195 x 70 mm)</t>
  </si>
  <si>
    <t>Protective treatment of the Wooden Elements (145 x 45 mm)</t>
  </si>
  <si>
    <t>PROTECTIVE TREATMENT OF THE WOODEN ELEMENTS</t>
  </si>
  <si>
    <t>2.5</t>
  </si>
  <si>
    <t>2.6</t>
  </si>
  <si>
    <t>2.7</t>
  </si>
  <si>
    <t>2.9</t>
  </si>
  <si>
    <t>3.1</t>
  </si>
  <si>
    <t>3.2.a</t>
  </si>
  <si>
    <t>3.2.b</t>
  </si>
  <si>
    <t>3.3.a</t>
  </si>
  <si>
    <t>3.3.b</t>
  </si>
  <si>
    <t>4.2.a</t>
  </si>
  <si>
    <t>4.3</t>
  </si>
  <si>
    <t>4.4</t>
  </si>
  <si>
    <t>4.5</t>
  </si>
  <si>
    <t>4.6</t>
  </si>
  <si>
    <t>4.7</t>
  </si>
  <si>
    <t>4.8</t>
  </si>
  <si>
    <t>4.9</t>
  </si>
  <si>
    <t>5.1</t>
  </si>
  <si>
    <t>5.2</t>
  </si>
  <si>
    <t>5.3</t>
  </si>
  <si>
    <t>5.4</t>
  </si>
  <si>
    <t>5.5</t>
  </si>
  <si>
    <t>INTEGRATION OF OFFER</t>
  </si>
  <si>
    <t>WINDOWS</t>
  </si>
  <si>
    <t>PRICE*</t>
  </si>
  <si>
    <t>PVC windows (system - Gealan S8000IQ, triple glass, white color)</t>
  </si>
  <si>
    <t>Wooden windows</t>
  </si>
  <si>
    <t>Wooden windows with aluminum trim</t>
  </si>
  <si>
    <t>*Approximate price. The exact price quotation is calculated during the development of Technical Design Package documentation.</t>
  </si>
  <si>
    <t>SERVICES</t>
  </si>
  <si>
    <t>Transportation of the selected project kit (structure) X trucks**</t>
  </si>
  <si>
    <t>Installation of the selected project kit (structure), excluding flight tickets, meals and accommodation**</t>
  </si>
  <si>
    <t>**Transport and installation of supplied additional materials are excluded from this offer, as they can be calculated later.</t>
  </si>
  <si>
    <t>The above quotations are VAT excluded</t>
  </si>
  <si>
    <t xml:space="preserve">50% upon TDP-1 confirmation                                       </t>
  </si>
  <si>
    <t>50% upon Calculation confirmation</t>
  </si>
  <si>
    <t>LISTE DES OPTIONS</t>
  </si>
  <si>
    <t>External Walls Area for Africa:</t>
  </si>
  <si>
    <t>Africa</t>
  </si>
  <si>
    <t>Internal Bearing Walls Area for Africa:</t>
  </si>
  <si>
    <t>Non-bearing Walls Area for Africa:</t>
  </si>
  <si>
    <t>1) Площадь крыши для всех опций для Африки</t>
  </si>
  <si>
    <t>2) Площадь свесов/навесов/пергол для Африки</t>
  </si>
  <si>
    <t>Joists System Area for Africa:</t>
  </si>
  <si>
    <t>*Les prix sont hors taxes (TVA est 21%)</t>
  </si>
  <si>
    <t>Frame House group SIA peut réaliser un projet individuel en fonction des préférences du Client</t>
  </si>
  <si>
    <t xml:space="preserve">Conditions de paiements: </t>
  </si>
  <si>
    <r>
      <rPr>
        <b/>
        <sz val="9"/>
        <color rgb="FF000000"/>
        <rFont val="Myriad Pro"/>
        <family val="2"/>
      </rPr>
      <t>1) Paiement</t>
    </r>
    <r>
      <rPr>
        <sz val="9"/>
        <color rgb="FF000000"/>
        <rFont val="Myriad Pro"/>
        <family val="2"/>
      </rPr>
      <t xml:space="preserve"> </t>
    </r>
    <r>
      <rPr>
        <b/>
        <sz val="9"/>
        <color rgb="FF000000"/>
        <rFont val="Myriad Pro"/>
        <family val="2"/>
      </rPr>
      <t xml:space="preserve">40% du cout total de la maison - </t>
    </r>
    <r>
      <rPr>
        <sz val="9"/>
        <color rgb="FF000000"/>
        <rFont val="Myriad Pro"/>
        <family val="2"/>
      </rPr>
      <t xml:space="preserve">pour valider la commande (hors finition, menuiseries, montage et transport). </t>
    </r>
  </si>
  <si>
    <t>Après validation de la commande:</t>
  </si>
  <si>
    <t>• Réservation de la date de fabrication pour votre projet.</t>
  </si>
  <si>
    <t>• Frame House group SIA commence à développer la Documentation Technique (également appelé TDP), qui sera divisé en deux parties: TDP-1 (plans, coupes, élévations) et TDP-2 (positionnement virtuel des éléments structurels en bois + calculs).</t>
  </si>
  <si>
    <r>
      <rPr>
        <b/>
        <sz val="9"/>
        <color rgb="FF000000"/>
        <rFont val="Myriad Pro"/>
        <family val="2"/>
      </rPr>
      <t>2) Paiement 60% du cout total de la maison</t>
    </r>
    <r>
      <rPr>
        <sz val="9"/>
        <color rgb="FF000000"/>
        <rFont val="Myriad Pro"/>
        <family val="2"/>
      </rPr>
      <t xml:space="preserve"> - prépaiement avant la livraison (lorsque les matériaux sont prêts pour la livraison).</t>
    </r>
  </si>
  <si>
    <t>Frame House group SIA est responsable seulement pour les travaux spécifiés dans cette liste d'options.</t>
  </si>
  <si>
    <t>Les autres travaux nécessaires à la pleine réalisation du projet sont à la charge du Client ou de la Société qui va les faire.</t>
  </si>
  <si>
    <t>CONFIRMATION:</t>
  </si>
  <si>
    <t>Date: ….........................</t>
  </si>
  <si>
    <t>Client, signature:…...................................................</t>
  </si>
  <si>
    <t>Livraison</t>
  </si>
  <si>
    <t>Nombre de camions</t>
  </si>
  <si>
    <t>Prix HT*</t>
  </si>
  <si>
    <t>Prix approximatif pour la livraison de la maison</t>
  </si>
  <si>
    <t>Placo-Plâtre en bas de la Poutraison</t>
  </si>
  <si>
    <t>"Bāzes Stacija Dziedoņi"</t>
  </si>
  <si>
    <t>Olaines pag., Olaines nov.</t>
  </si>
  <si>
    <t>LV-2127</t>
  </si>
  <si>
    <t>olga.fedosova@prefabhome.eu</t>
  </si>
  <si>
    <t>lina.karanfilova@prefabhome.eu</t>
  </si>
  <si>
    <t>4.10</t>
  </si>
  <si>
    <t>4.11</t>
  </si>
  <si>
    <t>Площадь крыши для Double Rafters</t>
  </si>
  <si>
    <t>3)Площадь крыши для Double Rafters</t>
  </si>
  <si>
    <t>Стандартная наценка с 01.03.2022 - 25%</t>
  </si>
  <si>
    <t>Price</t>
  </si>
  <si>
    <t>IF</t>
  </si>
  <si>
    <t>Format</t>
  </si>
  <si>
    <t>Site</t>
  </si>
  <si>
    <t>IF P&gt;0</t>
  </si>
  <si>
    <t>N/A=0</t>
  </si>
  <si>
    <t>Euro</t>
  </si>
  <si>
    <t>НАЦЕНКА ДЛЯ ЕВРОПЕЙСКОЙ СМЕТЫ:</t>
  </si>
  <si>
    <t>НАЦЕНКА ДЛЯ АФРИКАНСКОЙ СМЕТЫ:</t>
  </si>
  <si>
    <t xml:space="preserve">   4.10  Boarding 18 mm</t>
  </si>
  <si>
    <t xml:space="preserve">   4.11 Counter Battens </t>
  </si>
  <si>
    <t xml:space="preserve">   4.12 Insulation</t>
  </si>
  <si>
    <t>4.12</t>
  </si>
  <si>
    <t>Wooden Boarding for Decorative Ceiling Beams</t>
  </si>
  <si>
    <t>Lathing for Decorative Ceiling Beams</t>
  </si>
  <si>
    <t>Insulation for Decorative Ceiling Beams</t>
  </si>
  <si>
    <t>Price per Сontainer</t>
  </si>
  <si>
    <t>Сontainers</t>
  </si>
  <si>
    <t>filipp.tsvetanovski@prefabhome.eu</t>
  </si>
  <si>
    <t>День создания файла</t>
  </si>
  <si>
    <t>Смета STRING Option L.</t>
  </si>
  <si>
    <t>Luogo di costruzione:</t>
  </si>
  <si>
    <t>Incluso nel pacchetto</t>
  </si>
  <si>
    <t xml:space="preserve">Progettazione della Struttura del Legno  e Fondazione (Eeseguita in rispetto delle Norme Tecniche per le Costruzioni in adempimento al Decreto Ministeriale del 17 gennaio 2018. (legge sismica).  </t>
  </si>
  <si>
    <t>Da quotare a richiesta</t>
  </si>
  <si>
    <t>Garanzia Decennale Postuma (dieci anni ) rif .art. 4 del D.Lgs. 122/2005</t>
  </si>
  <si>
    <t>Coibentazione installata nel pannello 200 mm</t>
  </si>
  <si>
    <t>OSB-3 per la parte interna della parete 12 mm</t>
  </si>
  <si>
    <t>Pareti Interne non Portanti 45x120 mm</t>
  </si>
  <si>
    <t>Travi del Tetto Doppie Incollate 70x390 mm</t>
  </si>
  <si>
    <t>1.8.</t>
  </si>
  <si>
    <t>1.9.</t>
  </si>
  <si>
    <t xml:space="preserve">Assistenza Finanziaria - Mutuo a S.A.L. </t>
  </si>
  <si>
    <t>Coibentazione fornita come materiale 200 mm</t>
  </si>
  <si>
    <t>Cartongesso per la parte interna della parete 12.5 mm</t>
  </si>
  <si>
    <t>Perline in legno da facciata</t>
  </si>
  <si>
    <t>Coibentante per le Pareti Interne Portanti 200 mm</t>
  </si>
  <si>
    <t>Coibentante per le Pareti Interne Non Portanti 120 mm</t>
  </si>
  <si>
    <t>Coibentazione per le Travi Standard 200 mm</t>
  </si>
  <si>
    <t>Coibentazione per Le Travi Doppie Incollate 400 mm</t>
  </si>
  <si>
    <t>Cartongesso per il Tetto 12.5 mm</t>
  </si>
  <si>
    <t>Controlistelli per il tetto con Travi a Vista 45x95 mm</t>
  </si>
  <si>
    <t>Coibentazione per Travi a Vista 100 mm</t>
  </si>
  <si>
    <t>Coibentazione per Travi a Vista 100 mm +100 mm</t>
  </si>
  <si>
    <t>Travi a Vista Decorative 70x195 mm</t>
  </si>
  <si>
    <t>OSB-3 per la Struttura del Solaio 22 mm</t>
  </si>
  <si>
    <t>Coibentazione per il Solaio 200 mm</t>
  </si>
  <si>
    <t>Cartongesso per il Solaio 12.5 mm</t>
  </si>
  <si>
    <t>Somma:</t>
  </si>
  <si>
    <t>Sconto:</t>
  </si>
  <si>
    <t>Totale Struttura:</t>
  </si>
  <si>
    <t>Opzioni/Servizi Supplementari</t>
  </si>
  <si>
    <t>TOTALE OFFERTA:</t>
  </si>
  <si>
    <t>- Le quotazioni di sopra indicate si intendono IVA esclusa.</t>
  </si>
  <si>
    <t>Listelli in Legno per il Tetto 45x45 mm (1 strato)</t>
  </si>
  <si>
    <t>Listelli in Legno per il Tetto 45x45 mm (2 strati)</t>
  </si>
  <si>
    <t>Listelli in legno di 45 x 45 mm per la Parte Interna del Tetto</t>
  </si>
  <si>
    <t>Дата для Quotation</t>
  </si>
  <si>
    <t>Prezzo del Pacchetto 'Passivo'</t>
  </si>
  <si>
    <t>Membrane Freine-Vapeur Intérieur</t>
  </si>
  <si>
    <t>Faсade membrane</t>
  </si>
  <si>
    <t>The offer is valid for 14 days starting from:</t>
  </si>
  <si>
    <t>Wooden Boarding for Decorative ceiling beams</t>
  </si>
  <si>
    <t>Lathing 95x45 mm for Decorative ceiling beams</t>
  </si>
  <si>
    <t>Insulation 100 mm for Decorative ceiling beams</t>
  </si>
  <si>
    <t>• An approximate production month/season is scheduled.</t>
  </si>
  <si>
    <t>• After TDP confirmation the exact production date is scheduled.</t>
  </si>
  <si>
    <r>
      <rPr>
        <b/>
        <sz val="9"/>
        <color rgb="FF000000"/>
        <rFont val="Myriad Pro"/>
        <family val="2"/>
      </rPr>
      <t>2)</t>
    </r>
    <r>
      <rPr>
        <sz val="9"/>
        <color rgb="FF000000"/>
        <rFont val="Myriad Pro"/>
        <family val="2"/>
      </rPr>
      <t xml:space="preserve"> </t>
    </r>
    <r>
      <rPr>
        <b/>
        <sz val="9"/>
        <color rgb="FF000000"/>
        <rFont val="Myriad Pro"/>
        <family val="2"/>
      </rPr>
      <t>60% </t>
    </r>
    <r>
      <rPr>
        <sz val="9"/>
        <color rgb="FF000000"/>
        <rFont val="Myriad Pro"/>
        <family val="2"/>
      </rPr>
      <t xml:space="preserve">prepayment before delivery (when materials are ready for transportation). </t>
    </r>
  </si>
  <si>
    <t>Pasive:</t>
  </si>
  <si>
    <t>Basic/Standard:</t>
  </si>
  <si>
    <t>3.1.a</t>
  </si>
  <si>
    <t>3.1.b</t>
  </si>
  <si>
    <t>Trasporto del Pacchetto Base</t>
  </si>
  <si>
    <t>Trasporto del Pacchetto Passivo</t>
  </si>
  <si>
    <t>Listelli da Facciata 45x70 mm</t>
  </si>
  <si>
    <t>Listelli da Facciata 45x120 mm</t>
  </si>
  <si>
    <t>Basic&amp;Standard Spec.</t>
  </si>
  <si>
    <t>Passiv Spec.</t>
  </si>
  <si>
    <t>3.2.</t>
  </si>
  <si>
    <t>Giornate</t>
  </si>
  <si>
    <t>3.1.</t>
  </si>
  <si>
    <t>Montaggio del Pacchetto Base</t>
  </si>
  <si>
    <t>Tasseaux pour les façades 45 x 70 mm</t>
  </si>
  <si>
    <t>Tasseaux pour les façades 45 x 120 mm</t>
  </si>
  <si>
    <t>OSB-3 for the internal side supplied as material</t>
  </si>
  <si>
    <t>Facade Insulation for external side 50 mm supplied as material</t>
  </si>
  <si>
    <t>Facade Insulation for external side 100 mm supplied as material</t>
  </si>
  <si>
    <t>Facade Lathing 45 x 70 mm (material)</t>
  </si>
  <si>
    <t>Facade Lathing 45 x 120 mm (material)</t>
  </si>
  <si>
    <t>Montaggio del Pacchetto Base (escl. volo,vitto e alloggio)**</t>
  </si>
  <si>
    <t>Container version:</t>
  </si>
  <si>
    <t>Basic (Containers)</t>
  </si>
  <si>
    <t>IT</t>
  </si>
  <si>
    <t>p.4</t>
  </si>
  <si>
    <t>p.14</t>
  </si>
  <si>
    <t>p.58_1</t>
  </si>
  <si>
    <t>p.58_2</t>
  </si>
  <si>
    <t>p.58_3</t>
  </si>
  <si>
    <t>p.58_4</t>
  </si>
  <si>
    <t>p.58_5</t>
  </si>
  <si>
    <t>p.58_6</t>
  </si>
  <si>
    <t>p.58_7</t>
  </si>
  <si>
    <t>TRUCK</t>
  </si>
  <si>
    <t>CONTAINER</t>
  </si>
  <si>
    <t>camion</t>
  </si>
  <si>
    <t>contenitore</t>
  </si>
  <si>
    <t>contenitori</t>
  </si>
  <si>
    <t>Standard Spec.</t>
  </si>
  <si>
    <t>Basic Spec.</t>
  </si>
  <si>
    <t>Transport Basic.Spec.</t>
  </si>
  <si>
    <t>Transport Passiv Spec.</t>
  </si>
  <si>
    <t>Transportation of the House</t>
  </si>
  <si>
    <t>Montage</t>
  </si>
  <si>
    <t>Days</t>
  </si>
  <si>
    <t>4.1.a</t>
  </si>
  <si>
    <t>4.1.b</t>
  </si>
  <si>
    <t>Montage of the House in Basic Specification</t>
  </si>
  <si>
    <t>Montage of the House in PassivHaus Specification</t>
  </si>
  <si>
    <t>ENG</t>
  </si>
  <si>
    <t>trucks</t>
  </si>
  <si>
    <t>truck</t>
  </si>
  <si>
    <t>containers</t>
  </si>
  <si>
    <t>container</t>
  </si>
  <si>
    <t>Transportation of the Basic Specification</t>
  </si>
  <si>
    <t>Transportation of the PassivHaus Specification</t>
  </si>
  <si>
    <t>FR</t>
  </si>
  <si>
    <t>camions</t>
  </si>
  <si>
    <t>conteneur</t>
  </si>
  <si>
    <t>conteneurs</t>
  </si>
  <si>
    <t>Jours</t>
  </si>
  <si>
    <t>Passivo</t>
  </si>
  <si>
    <r>
      <t xml:space="preserve">1) </t>
    </r>
    <r>
      <rPr>
        <b/>
        <sz val="9"/>
        <color rgb="FF000000"/>
        <rFont val="Myriad Pro"/>
        <family val="2"/>
      </rPr>
      <t>40%</t>
    </r>
    <r>
      <rPr>
        <sz val="9"/>
        <color rgb="FF000000"/>
        <rFont val="Myriad Pro"/>
        <family val="2"/>
      </rPr>
      <t xml:space="preserve"> prepayment to confirm the order (excluding fittings, montage, and transportation).
</t>
    </r>
    <r>
      <rPr>
        <u/>
        <sz val="9"/>
        <color rgb="FF000000"/>
        <rFont val="Myriad Pro"/>
        <family val="2"/>
      </rPr>
      <t>After order confirmation:</t>
    </r>
    <r>
      <rPr>
        <sz val="9"/>
        <color rgb="FF000000"/>
        <rFont val="Myriad Pro"/>
        <family val="2"/>
      </rPr>
      <t xml:space="preserve">
• An approximate production month/season is scheduled.
• Frame House group SIA starts developing a Technical Design Package (further as TDP), which will be divided into two parts: TDP1 (plans, sections, elevations) and TDP2 (virtual positioning of the wooden structural elements + calculations).
• After TDP confirmation the exact production date is scheduled.                                                                                                                             </t>
    </r>
    <r>
      <rPr>
        <b/>
        <sz val="9"/>
        <color rgb="FF000000"/>
        <rFont val="Myriad Pro"/>
        <family val="2"/>
      </rPr>
      <t xml:space="preserve"> </t>
    </r>
  </si>
  <si>
    <r>
      <t xml:space="preserve"> 2) </t>
    </r>
    <r>
      <rPr>
        <b/>
        <sz val="9"/>
        <color rgb="FF000000"/>
        <rFont val="Myriad Pro"/>
        <family val="2"/>
      </rPr>
      <t>60%</t>
    </r>
    <r>
      <rPr>
        <sz val="9"/>
        <color rgb="FF000000"/>
        <rFont val="Myriad Pro"/>
        <family val="2"/>
      </rPr>
      <t> prepayment before delivery (when materials are ready for transportation).</t>
    </r>
  </si>
  <si>
    <t>Decorative ceiling beams 70 x 195 mm</t>
  </si>
  <si>
    <t>Poutres apparentes 70 x 195 mm</t>
  </si>
  <si>
    <t>Fenêtres en PVC (prix approximatif) (système - Gealan S8000IQ, triple vitrage, blanc couleur)</t>
  </si>
  <si>
    <t>Имя получателя</t>
  </si>
  <si>
    <t>L'offre est valable pendant 2 (deux) semaines à compter de la date de réception:</t>
  </si>
  <si>
    <t>Pareti esterne Prefabbricate, Pareti interne Portanti, Struttura del Tetto, Struttura del Solaio, Kit per montaggio</t>
  </si>
  <si>
    <t>Finestre in PVC (Gealan S8000IQ, triplo vetro, a battente, colore bianco)</t>
  </si>
  <si>
    <t>Montaggio del Pacchetto Passivo (struttura portante, escl. volo,vitto e alloggi)**</t>
  </si>
  <si>
    <t xml:space="preserve">- I prezzi per opzioni/servizi supplementari sono approssimativi. </t>
  </si>
  <si>
    <t>Дата для Option List</t>
  </si>
  <si>
    <t>Дата для Price List</t>
  </si>
  <si>
    <t>Montaggio del Pacchetto Passivo (struttura portante)</t>
  </si>
  <si>
    <t>Listelli di 45x45 mm per la parte Interna delle Pareti Esterne</t>
  </si>
  <si>
    <t>Listelli in legno di 45x45mm per la Parte Interna del Tetto
Interna del Tetto
6   Listelli in legno di 45 x 45mm per la Parte 
Interna del Tetto
Listelli in legno di 45 x 45mm per la Parte Interna del Tetto</t>
  </si>
  <si>
    <t>OSB-3 esterno per il Tetto 22 mm</t>
  </si>
  <si>
    <t>OSB-3 interno per il Tetto 12 mm</t>
  </si>
  <si>
    <t xml:space="preserve">   2.3.11 Controlistelli per il tetto con Travi a Vista 45x95 mm</t>
  </si>
  <si>
    <t xml:space="preserve">   2.3.12 Coibentazione per Travi a Vista 100 mm</t>
  </si>
  <si>
    <t>Cartongesso per le Pareti Interne Portanti 12.5 mm</t>
  </si>
  <si>
    <t>Cartongesso per le Pareti Interne non Portanti 12.5 mm</t>
  </si>
  <si>
    <t>OSB-3 per il Solaio 12 mm</t>
  </si>
  <si>
    <t>1.2. - 1.6.</t>
  </si>
  <si>
    <t>OSB-3  interno per il Tetto 12 mm</t>
  </si>
  <si>
    <t>Opzioni e Materiali Supplementari per le Pareti Esterne</t>
  </si>
  <si>
    <t>Opzioni e Materiali Supplementari per le Pareti Interne</t>
  </si>
  <si>
    <t>Opzioni e Materiali Supplementari per la Struttura del Tetto</t>
  </si>
  <si>
    <t>Opzioni e Materiali Supplementari per la  Struttura del Solaio</t>
  </si>
  <si>
    <t xml:space="preserve">Montage dans la Préfabrication Basique </t>
  </si>
  <si>
    <t xml:space="preserve">Montage dans la Préfabrication Passive </t>
  </si>
  <si>
    <t>Les coûts estimatifs du transport de carcasse en Préfabrication Basique</t>
  </si>
  <si>
    <t>Les coûts estimatifs du transport de carcasse en Préfabrication Passive</t>
  </si>
  <si>
    <t>Perlinato in legno per Travi a Vista 19 mm</t>
  </si>
  <si>
    <t xml:space="preserve">   2.3.10 Perlinato in legno per Travi A Vista 19 mm</t>
  </si>
  <si>
    <t xml:space="preserve">- E' escluso dalla quotazione il trasporto e montaggio del materiale da installare nel cantiere, in quanto da quotare successivamente. </t>
  </si>
  <si>
    <t>Frame House group SIA rende disponibile a personalizzare il Progetto, qualora sia richiesto dal Committente.</t>
  </si>
  <si>
    <t>Validità dell'offerta 15 gg  a partire dal</t>
  </si>
  <si>
    <t>plandi.banza@prefabhome.eu</t>
  </si>
  <si>
    <t>шт</t>
  </si>
  <si>
    <t>UNITS</t>
  </si>
  <si>
    <t xml:space="preserve">natalie.antonenko@prefabhome.eu </t>
  </si>
  <si>
    <t xml:space="preserve">Préfabrication Basique </t>
  </si>
  <si>
    <t xml:space="preserve">The Basic Specification Preset </t>
  </si>
  <si>
    <t xml:space="preserve">Prezzo del Pacchetto 'Base' </t>
  </si>
  <si>
    <t xml:space="preserve">PACCHETTO BASE </t>
  </si>
  <si>
    <t>13</t>
  </si>
  <si>
    <t>10/11</t>
  </si>
  <si>
    <t>UNIT</t>
  </si>
  <si>
    <t>Passivee</t>
  </si>
  <si>
    <t>SIA "Frame House group"</t>
  </si>
  <si>
    <t>Frame House group SIA sviluppa il Pacchetto della progettazione Tecnica Esecutiva e viene stabilita la data di produzione.</t>
  </si>
  <si>
    <r>
      <t>2)</t>
    </r>
    <r>
      <rPr>
        <sz val="9"/>
        <rFont val="Myriad Pro"/>
        <family val="2"/>
      </rPr>
      <t xml:space="preserve"> Acconto del 60% al termine della produzione (dopo la notifica della disponibilità della struttura per la consegna).</t>
    </r>
  </si>
  <si>
    <r>
      <rPr>
        <b/>
        <sz val="9"/>
        <rFont val="Myriad Pro"/>
        <family val="2"/>
      </rPr>
      <t>1)</t>
    </r>
    <r>
      <rPr>
        <sz val="9"/>
        <rFont val="Myriad Pro"/>
        <family val="2"/>
      </rPr>
      <t xml:space="preserve"> Acconto del 10% all'accettazione dell'offerta per bloccare il prezzo per un anno (escl. infissi,montaggio e trasporto).</t>
    </r>
  </si>
  <si>
    <r>
      <rPr>
        <b/>
        <sz val="9"/>
        <rFont val="Myriad Pro"/>
        <family val="2"/>
      </rPr>
      <t xml:space="preserve">2) </t>
    </r>
    <r>
      <rPr>
        <sz val="9"/>
        <rFont val="Myriad Pro"/>
        <family val="2"/>
      </rPr>
      <t xml:space="preserve">Acconto del 30% per sviluppare il Pacchetto della progettazione Tecnica Esecutiva e riservare la data di produzione. </t>
    </r>
  </si>
  <si>
    <r>
      <rPr>
        <b/>
        <sz val="9"/>
        <rFont val="Myriad Pro"/>
        <family val="2"/>
      </rPr>
      <t>3)</t>
    </r>
    <r>
      <rPr>
        <sz val="9"/>
        <rFont val="Myriad Pro"/>
        <family val="2"/>
      </rPr>
      <t xml:space="preserve">  Acconto del 60% al termine della produzione (dopo la notifica della disponibilità della struttura per la consegna).</t>
    </r>
  </si>
  <si>
    <r>
      <rPr>
        <b/>
        <sz val="9"/>
        <rFont val="Myriad Pro"/>
        <family val="2"/>
      </rPr>
      <t>1)</t>
    </r>
    <r>
      <rPr>
        <sz val="9"/>
        <rFont val="Myriad Pro"/>
        <family val="2"/>
      </rPr>
      <t xml:space="preserve"> Acconto del 25% all'accettazione dell'offerta (escl. infissi,montaggio e trasporto).</t>
    </r>
  </si>
  <si>
    <t>Frame House group SIA sviluppa il Pacchetto della progettazione Tecnica Esecutiva.</t>
  </si>
  <si>
    <r>
      <rPr>
        <b/>
        <sz val="9"/>
        <rFont val="Myriad Pro"/>
        <family val="2"/>
      </rPr>
      <t>2)</t>
    </r>
    <r>
      <rPr>
        <sz val="9"/>
        <rFont val="Myriad Pro"/>
        <family val="2"/>
      </rPr>
      <t xml:space="preserve"> Acconto del 25% per riservare la data di produzione. </t>
    </r>
  </si>
  <si>
    <r>
      <rPr>
        <b/>
        <sz val="9"/>
        <rFont val="Myriad Pro"/>
        <family val="2"/>
      </rPr>
      <t>3)</t>
    </r>
    <r>
      <rPr>
        <sz val="9"/>
        <rFont val="Myriad Pro"/>
        <family val="2"/>
      </rPr>
      <t xml:space="preserve"> Acconto del 50% al termine della produzione (dopo la notifica della disponibilità della struttura per la consegna).</t>
    </r>
  </si>
  <si>
    <t>L</t>
  </si>
  <si>
    <t>КОЭФ</t>
  </si>
  <si>
    <t>0 - 4.5</t>
  </si>
  <si>
    <t>4.5 - 5.0</t>
  </si>
  <si>
    <t>5.0 - 5.5</t>
  </si>
  <si>
    <t>5.5- 6.0</t>
  </si>
  <si>
    <t>Коэф. для расчета JOIST</t>
  </si>
  <si>
    <t>Address: Ādažu nov., Carnikavas pag., Kalngale, Cielavu iela 16, LV-2163, Latvia</t>
  </si>
  <si>
    <t>Indirizzo: Ādažu nov., Carnikavas pag., Kalngale, Cielavu iela 16, LV-2163, Latvia</t>
  </si>
  <si>
    <t>Update: 04.11.2025</t>
  </si>
  <si>
    <t>giulia.testa@prefabhome.eu</t>
  </si>
  <si>
    <t>Stanislav.Piskunov@prefabhome.eu</t>
  </si>
  <si>
    <t>kalimullina.yulia@prefabhome.eu</t>
  </si>
  <si>
    <t>https://prefabhome.eu</t>
  </si>
  <si>
    <t>Italia</t>
  </si>
  <si>
    <t>Geom. Andrea Bertoni</t>
  </si>
  <si>
    <t>Faenza</t>
  </si>
  <si>
    <t>VV 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</si>
</sst>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.00_);_(* \(#,##0.00\);_(* &quot;-&quot;??_);_(@_)"/>
    <numFmt numFmtId="165" formatCode="yy\.mm\.dd\."/>
    <numFmt numFmtId="166" formatCode="_([$€-2]\ * #,##0.00_);_([$€-2]\ * \(#,##0.00\);_([$€-2]\ * &quot;-&quot;??_);_(@_)"/>
    <numFmt numFmtId="167" formatCode="0.000"/>
    <numFmt numFmtId="168" formatCode="\€\ #,##0.00"/>
    <numFmt numFmtId="169" formatCode="[$€]\ #,##0.00\ ;\-[$€]\ #,##0.00\ ;[$€]&quot; -&quot;#\ ;@\ "/>
    <numFmt numFmtId="170" formatCode="0.0"/>
    <numFmt numFmtId="171" formatCode="_-[$€-2]\ * #,##0.00_-;\-[$€-2]\ * #,##0.00_-;_-[$€-2]\ * &quot;-&quot;??_-;_-@_-"/>
    <numFmt numFmtId="172" formatCode="#,##0.0"/>
    <numFmt numFmtId="173" formatCode="dd\.mm\.yyyy"/>
    <numFmt numFmtId="174" formatCode="_-* #,##0.0_-;\-* #,##0.0_-;_-* &quot;-&quot;??_-;_-@_-"/>
    <numFmt numFmtId="175" formatCode="_-* #,##0_-;\-* #,##0_-;_-* &quot;-&quot;??_-;_-@_-"/>
  </numFmts>
  <fonts count="168">
    <font>
      <sz val="11"/>
      <color theme="1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color theme="1"/>
      <name val="Calibri"/>
      <family val="2"/>
      <charset val="204"/>
    </font>
    <font>
      <sz val="16"/>
      <color theme="1"/>
      <name val="Calibri"/>
      <family val="2"/>
      <charset val="204"/>
    </font>
    <font>
      <b/>
      <sz val="9"/>
      <color theme="1"/>
      <name val="Calibri"/>
      <family val="2"/>
      <charset val="204"/>
    </font>
    <font>
      <sz val="11"/>
      <name val="Arial"/>
      <family val="2"/>
      <charset val="204"/>
    </font>
    <font>
      <b/>
      <sz val="10"/>
      <color theme="1"/>
      <name val="Calibri"/>
      <family val="2"/>
      <charset val="204"/>
    </font>
    <font>
      <sz val="10"/>
      <color rgb="FFFF0000"/>
      <name val="Calibri"/>
      <family val="2"/>
      <charset val="204"/>
    </font>
    <font>
      <sz val="9"/>
      <color rgb="FF222222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0"/>
      <color theme="0"/>
      <name val="Calibri"/>
      <family val="2"/>
      <charset val="204"/>
    </font>
    <font>
      <b/>
      <sz val="10"/>
      <color rgb="FFFF0000"/>
      <name val="Calibri"/>
      <family val="2"/>
      <charset val="204"/>
    </font>
    <font>
      <sz val="8"/>
      <color theme="1"/>
      <name val="Calibri"/>
      <family val="2"/>
      <charset val="204"/>
    </font>
    <font>
      <sz val="9"/>
      <color theme="1"/>
      <name val="Calibri"/>
      <family val="2"/>
      <charset val="204"/>
    </font>
    <font>
      <sz val="8"/>
      <color rgb="FFFF0000"/>
      <name val="Calibri"/>
      <family val="2"/>
      <charset val="204"/>
    </font>
    <font>
      <sz val="7"/>
      <color theme="1"/>
      <name val="Calibri"/>
      <family val="2"/>
      <charset val="204"/>
    </font>
    <font>
      <b/>
      <sz val="7"/>
      <color theme="1"/>
      <name val="Cambria"/>
      <family val="1"/>
      <charset val="204"/>
    </font>
    <font>
      <b/>
      <sz val="22"/>
      <color theme="1"/>
      <name val="Calibri"/>
      <family val="2"/>
      <charset val="204"/>
    </font>
    <font>
      <sz val="11"/>
      <color theme="0"/>
      <name val="Calibri"/>
      <family val="2"/>
      <charset val="204"/>
    </font>
    <font>
      <b/>
      <sz val="18"/>
      <color theme="1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7"/>
      <color theme="1"/>
      <name val="Arial"/>
      <family val="2"/>
      <charset val="204"/>
    </font>
    <font>
      <sz val="6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i/>
      <sz val="8"/>
      <color rgb="FF00B050"/>
      <name val="Arial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b/>
      <sz val="9"/>
      <color theme="0"/>
      <name val="Arial"/>
      <family val="2"/>
      <charset val="204"/>
    </font>
    <font>
      <b/>
      <sz val="16"/>
      <color theme="1"/>
      <name val="Cambria"/>
      <family val="1"/>
      <charset val="204"/>
    </font>
    <font>
      <b/>
      <sz val="14"/>
      <color theme="1"/>
      <name val="Calibri"/>
      <family val="2"/>
      <charset val="204"/>
    </font>
    <font>
      <b/>
      <sz val="18"/>
      <color theme="1"/>
      <name val="Cambria"/>
      <family val="1"/>
      <charset val="204"/>
    </font>
    <font>
      <b/>
      <sz val="11"/>
      <color rgb="FF3F3F3F"/>
      <name val="Calibri"/>
      <family val="2"/>
      <charset val="204"/>
    </font>
    <font>
      <b/>
      <sz val="10"/>
      <color rgb="FF3F3F3F"/>
      <name val="Calibri"/>
      <family val="2"/>
      <charset val="204"/>
    </font>
    <font>
      <b/>
      <sz val="20"/>
      <color theme="1"/>
      <name val="Cambria"/>
      <family val="1"/>
      <charset val="204"/>
    </font>
    <font>
      <sz val="18"/>
      <color theme="1"/>
      <name val="Cambria"/>
      <family val="1"/>
      <charset val="204"/>
    </font>
    <font>
      <b/>
      <sz val="15"/>
      <color theme="1"/>
      <name val="Cambria"/>
      <family val="1"/>
      <charset val="204"/>
    </font>
    <font>
      <b/>
      <sz val="14"/>
      <color theme="1"/>
      <name val="Cambria"/>
      <family val="1"/>
      <charset val="204"/>
    </font>
    <font>
      <sz val="14"/>
      <color theme="1"/>
      <name val="Cambria"/>
      <family val="1"/>
      <charset val="204"/>
    </font>
    <font>
      <sz val="14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4"/>
      <color rgb="FFC00000"/>
      <name val="Calibri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sz val="6"/>
      <name val="Arial"/>
      <family val="2"/>
      <charset val="204"/>
    </font>
    <font>
      <b/>
      <sz val="8"/>
      <name val="Arial"/>
      <family val="2"/>
      <charset val="204"/>
    </font>
    <font>
      <vertAlign val="superscript"/>
      <sz val="11"/>
      <color theme="1"/>
      <name val="Calibri"/>
      <family val="2"/>
      <charset val="204"/>
    </font>
    <font>
      <sz val="11"/>
      <color theme="1"/>
      <name val="Calibri"/>
      <family val="2"/>
      <charset val="186"/>
    </font>
    <font>
      <sz val="8"/>
      <color theme="1"/>
      <name val="Calibri"/>
      <family val="2"/>
      <charset val="186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  <charset val="204"/>
    </font>
    <font>
      <b/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9"/>
      <name val="Tahoma"/>
      <family val="2"/>
    </font>
    <font>
      <b/>
      <sz val="11"/>
      <color rgb="FF000000"/>
      <name val="Calibri"/>
      <family val="2"/>
      <charset val="186"/>
    </font>
    <font>
      <sz val="11"/>
      <name val="Arial"/>
      <family val="2"/>
      <charset val="186"/>
    </font>
    <font>
      <b/>
      <sz val="11"/>
      <name val="Arial"/>
      <family val="2"/>
      <charset val="186"/>
    </font>
    <font>
      <i/>
      <sz val="10"/>
      <name val="Calibri"/>
      <family val="2"/>
    </font>
    <font>
      <b/>
      <sz val="11"/>
      <name val="Arial"/>
      <family val="2"/>
    </font>
    <font>
      <b/>
      <sz val="16"/>
      <name val="Cambria"/>
      <family val="1"/>
      <charset val="186"/>
    </font>
    <font>
      <sz val="11"/>
      <name val="Calibri"/>
      <family val="2"/>
      <charset val="186"/>
    </font>
    <font>
      <b/>
      <sz val="14"/>
      <name val="Calibri"/>
      <family val="2"/>
      <charset val="186"/>
    </font>
    <font>
      <b/>
      <sz val="13"/>
      <name val="Calibri"/>
      <family val="2"/>
      <charset val="186"/>
    </font>
    <font>
      <u/>
      <sz val="11"/>
      <color theme="10"/>
      <name val="Arial"/>
      <family val="2"/>
      <charset val="204"/>
    </font>
    <font>
      <sz val="7.5"/>
      <color theme="1"/>
      <name val="Calibri"/>
      <family val="2"/>
      <charset val="204"/>
    </font>
    <font>
      <sz val="7.5"/>
      <color theme="1"/>
      <name val="Arial"/>
      <family val="2"/>
      <charset val="204"/>
    </font>
    <font>
      <sz val="7.5"/>
      <color theme="1"/>
      <name val="Calibri"/>
      <family val="2"/>
      <charset val="186"/>
    </font>
    <font>
      <sz val="7.5"/>
      <color theme="1"/>
      <name val="Arial"/>
      <family val="2"/>
      <charset val="186"/>
    </font>
    <font>
      <b/>
      <sz val="7.55"/>
      <color rgb="FF3F3F3F"/>
      <name val="Calibri"/>
      <family val="2"/>
      <charset val="204"/>
    </font>
    <font>
      <sz val="7.55"/>
      <color theme="1"/>
      <name val="Arial"/>
      <family val="2"/>
      <charset val="204"/>
    </font>
    <font>
      <sz val="14"/>
      <color theme="1"/>
      <name val="Calibri"/>
      <family val="2"/>
      <charset val="186"/>
    </font>
    <font>
      <b/>
      <sz val="14"/>
      <color theme="1"/>
      <name val="Calibri"/>
      <family val="2"/>
      <charset val="186"/>
    </font>
    <font>
      <b/>
      <sz val="10"/>
      <color theme="1"/>
      <name val="Calibri"/>
      <family val="2"/>
      <charset val="186"/>
    </font>
    <font>
      <sz val="11"/>
      <color theme="1"/>
      <name val="Arial"/>
      <family val="2"/>
      <charset val="186"/>
    </font>
    <font>
      <sz val="12"/>
      <color rgb="FFFF0000"/>
      <name val="Calibri"/>
      <family val="2"/>
      <charset val="186"/>
    </font>
    <font>
      <sz val="11"/>
      <color theme="0"/>
      <name val="Arial"/>
      <family val="2"/>
      <charset val="186"/>
    </font>
    <font>
      <sz val="10"/>
      <color rgb="FF000000"/>
      <name val="ProximaNovaRegular"/>
      <family val="2"/>
    </font>
    <font>
      <u/>
      <sz val="11"/>
      <color theme="10"/>
      <name val="Arial"/>
      <family val="2"/>
      <charset val="186"/>
    </font>
    <font>
      <sz val="11"/>
      <color rgb="FF9C5700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rgb="FF282A2C"/>
      <name val="Roboto"/>
      <family val="2"/>
      <charset val="204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3"/>
      <color theme="1"/>
      <name val="Calibri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charset val="204"/>
    </font>
    <font>
      <b/>
      <sz val="9"/>
      <color theme="1"/>
      <name val="Calibri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4"/>
      <color rgb="FFC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Myriad Pro"/>
      <family val="2"/>
    </font>
    <font>
      <sz val="11"/>
      <name val="Myriad Pro"/>
      <family val="2"/>
    </font>
    <font>
      <b/>
      <sz val="11"/>
      <color theme="1"/>
      <name val="Myriad Pro"/>
      <family val="2"/>
    </font>
    <font>
      <u/>
      <sz val="11"/>
      <color theme="10"/>
      <name val="Myriad Pro"/>
      <family val="2"/>
    </font>
    <font>
      <sz val="11"/>
      <color rgb="FF7F7F7F"/>
      <name val="Myriad Pro"/>
      <family val="2"/>
    </font>
    <font>
      <sz val="11"/>
      <color theme="0" tint="-0.499984740745262"/>
      <name val="Myriad Pro"/>
      <family val="2"/>
    </font>
    <font>
      <b/>
      <sz val="10"/>
      <color theme="0" tint="-0.499984740745262"/>
      <name val="Myriad Pro"/>
      <family val="2"/>
    </font>
    <font>
      <b/>
      <sz val="8"/>
      <color theme="0" tint="-0.499984740745262"/>
      <name val="Myriad Pro"/>
      <family val="2"/>
    </font>
    <font>
      <b/>
      <sz val="6"/>
      <color theme="0" tint="-0.499984740745262"/>
      <name val="Myriad Pro"/>
      <family val="2"/>
    </font>
    <font>
      <sz val="10"/>
      <color theme="1"/>
      <name val="Arial"/>
      <family val="2"/>
      <charset val="204"/>
    </font>
    <font>
      <u/>
      <sz val="11"/>
      <color theme="1"/>
      <name val="Calibri"/>
      <family val="2"/>
      <charset val="204"/>
      <scheme val="minor"/>
    </font>
    <font>
      <u/>
      <sz val="12"/>
      <color theme="1"/>
      <name val="Myriad Pro"/>
      <family val="2"/>
    </font>
    <font>
      <sz val="12"/>
      <color theme="1"/>
      <name val="Myriad Pro"/>
      <family val="2"/>
    </font>
    <font>
      <b/>
      <sz val="12"/>
      <color theme="1"/>
      <name val="Myriad Pro"/>
      <family val="2"/>
    </font>
    <font>
      <b/>
      <sz val="10"/>
      <color theme="1"/>
      <name val="Myriad Pro"/>
      <family val="2"/>
    </font>
    <font>
      <b/>
      <sz val="24"/>
      <name val="Myriad Pro"/>
      <family val="2"/>
    </font>
    <font>
      <b/>
      <sz val="10"/>
      <name val="Myriad Pro"/>
      <family val="2"/>
    </font>
    <font>
      <b/>
      <sz val="12"/>
      <name val="Myriad Pro"/>
      <family val="2"/>
    </font>
    <font>
      <b/>
      <sz val="11"/>
      <name val="Myriad Pro"/>
      <family val="2"/>
    </font>
    <font>
      <b/>
      <sz val="11"/>
      <color rgb="FF000000"/>
      <name val="Myriad Pro"/>
      <family val="2"/>
    </font>
    <font>
      <sz val="10"/>
      <name val="Myriad Pro"/>
      <family val="2"/>
    </font>
    <font>
      <b/>
      <sz val="16"/>
      <name val="Myriad Pro"/>
      <family val="2"/>
    </font>
    <font>
      <sz val="9"/>
      <name val="Myriad Pro"/>
      <family val="2"/>
    </font>
    <font>
      <b/>
      <sz val="9"/>
      <name val="Myriad Pro"/>
      <family val="2"/>
    </font>
    <font>
      <sz val="8"/>
      <name val="Myriad Pro"/>
      <family val="2"/>
    </font>
    <font>
      <sz val="14"/>
      <name val="Myriad Pro"/>
      <family val="2"/>
    </font>
    <font>
      <b/>
      <u/>
      <sz val="9"/>
      <name val="Myriad Pro"/>
      <family val="2"/>
    </font>
    <font>
      <b/>
      <u/>
      <sz val="14"/>
      <color theme="9" tint="-0.249977111117893"/>
      <name val="Myriad Pro"/>
      <family val="2"/>
    </font>
    <font>
      <b/>
      <sz val="14"/>
      <color theme="9" tint="-0.249977111117893"/>
      <name val="Myriad Pro"/>
      <family val="2"/>
    </font>
    <font>
      <sz val="10"/>
      <color theme="1"/>
      <name val="Myriad Pro"/>
      <family val="2"/>
    </font>
    <font>
      <sz val="8"/>
      <color theme="1"/>
      <name val="Myriad Pro"/>
      <family val="2"/>
    </font>
    <font>
      <b/>
      <u/>
      <sz val="26"/>
      <name val="Myriad Pro"/>
      <family val="2"/>
    </font>
    <font>
      <b/>
      <sz val="14"/>
      <color theme="1"/>
      <name val="Myriad Pro"/>
      <family val="2"/>
    </font>
    <font>
      <sz val="8"/>
      <color rgb="FF00B050"/>
      <name val="Myriad Pro"/>
      <family val="2"/>
    </font>
    <font>
      <b/>
      <u/>
      <sz val="14"/>
      <color rgb="FFE26B0A"/>
      <name val="Myriad Pro"/>
      <family val="2"/>
    </font>
    <font>
      <sz val="11"/>
      <color rgb="FF000000"/>
      <name val="Myriad Pro"/>
      <family val="2"/>
    </font>
    <font>
      <b/>
      <sz val="14"/>
      <color rgb="FFE26B0A"/>
      <name val="Myriad Pro"/>
      <family val="2"/>
    </font>
    <font>
      <sz val="10"/>
      <color rgb="FF000000"/>
      <name val="Myriad Pro"/>
      <family val="2"/>
    </font>
    <font>
      <b/>
      <sz val="10"/>
      <color rgb="FF000000"/>
      <name val="Myriad Pro"/>
      <family val="2"/>
    </font>
    <font>
      <sz val="9"/>
      <color rgb="FF000000"/>
      <name val="Myriad Pro"/>
      <family val="2"/>
    </font>
    <font>
      <b/>
      <sz val="9"/>
      <color rgb="FF000000"/>
      <name val="Myriad Pro"/>
      <family val="2"/>
    </font>
    <font>
      <u/>
      <sz val="9"/>
      <color rgb="FF000000"/>
      <name val="Myriad Pro"/>
      <family val="2"/>
    </font>
    <font>
      <u/>
      <sz val="9"/>
      <name val="Myriad Pro"/>
      <family val="2"/>
    </font>
    <font>
      <sz val="11"/>
      <color rgb="FF000000"/>
      <name val="Calibri"/>
      <family val="2"/>
      <charset val="204"/>
    </font>
    <font>
      <b/>
      <sz val="14"/>
      <color theme="1"/>
      <name val="Calibri"/>
      <family val="2"/>
    </font>
    <font>
      <b/>
      <u/>
      <sz val="8"/>
      <name val="Myriad Pro"/>
      <family val="2"/>
    </font>
    <font>
      <sz val="11"/>
      <color rgb="FFFF0000"/>
      <name val="Calibri"/>
      <family val="2"/>
    </font>
    <font>
      <b/>
      <sz val="11"/>
      <name val="Calibri"/>
      <family val="2"/>
      <charset val="204"/>
    </font>
    <font>
      <sz val="9"/>
      <name val="Arial"/>
      <family val="2"/>
      <charset val="204"/>
    </font>
    <font>
      <sz val="11"/>
      <color theme="2" tint="-0.249977111117893"/>
      <name val="Calibri"/>
      <family val="2"/>
      <charset val="204"/>
    </font>
    <font>
      <sz val="8"/>
      <name val="Arial"/>
      <family val="2"/>
      <charset val="204"/>
    </font>
    <font>
      <b/>
      <sz val="16"/>
      <color theme="1"/>
      <name val="Myriad Pro"/>
      <family val="2"/>
    </font>
    <font>
      <sz val="14"/>
      <color theme="1"/>
      <name val="Myriad Pro"/>
      <family val="2"/>
    </font>
    <font>
      <sz val="11"/>
      <color rgb="FF000000"/>
      <name val="Arial"/>
      <family val="2"/>
      <charset val="204"/>
    </font>
    <font>
      <sz val="10.5"/>
      <name val="Myriad Pro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rgb="FFEEECE1"/>
        <bgColor rgb="FFEEECE1"/>
      </patternFill>
    </fill>
    <fill>
      <patternFill patternType="solid">
        <fgColor rgb="FFDBE5F1"/>
        <bgColor rgb="FFDBE5F1"/>
      </patternFill>
    </fill>
    <fill>
      <patternFill patternType="solid">
        <fgColor rgb="FFFDE9D9"/>
        <bgColor rgb="FFFDE9D9"/>
      </patternFill>
    </fill>
    <fill>
      <patternFill patternType="solid">
        <fgColor rgb="FFF2DBDB"/>
        <bgColor rgb="FFF2DBDB"/>
      </patternFill>
    </fill>
    <fill>
      <patternFill patternType="solid">
        <fgColor rgb="FFF1F1F1"/>
        <bgColor rgb="FFF1F1F1"/>
      </patternFill>
    </fill>
    <fill>
      <patternFill patternType="solid">
        <fgColor rgb="FFE36C09"/>
        <bgColor rgb="FFE36C09"/>
      </patternFill>
    </fill>
    <fill>
      <patternFill patternType="solid">
        <fgColor rgb="FFC6D9F0"/>
        <bgColor rgb="FFC6D9F0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/>
        <bgColor indexed="9"/>
      </patternFill>
    </fill>
    <fill>
      <patternFill patternType="solid">
        <fgColor theme="9"/>
        <bgColor indexed="64"/>
      </patternFill>
    </fill>
    <fill>
      <patternFill patternType="solid">
        <fgColor rgb="FFF79646"/>
        <bgColor indexed="9"/>
      </patternFill>
    </fill>
    <fill>
      <patternFill patternType="solid">
        <fgColor rgb="FFF79646"/>
        <bgColor indexed="64"/>
      </patternFill>
    </fill>
    <fill>
      <patternFill patternType="solid">
        <fgColor rgb="FFF79646"/>
        <bgColor indexed="26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B7F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9" tint="0.79998168889431442"/>
        <bgColor indexed="64"/>
      </patternFill>
    </fill>
  </fills>
  <borders count="30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indexed="64"/>
      </bottom>
      <diagonal/>
    </border>
    <border>
      <left style="medium">
        <color rgb="FF000000"/>
      </left>
      <right/>
      <top style="hair">
        <color indexed="64"/>
      </top>
      <bottom style="hair">
        <color indexed="64"/>
      </bottom>
      <diagonal/>
    </border>
    <border>
      <left style="medium">
        <color rgb="FF000000"/>
      </left>
      <right style="medium">
        <color rgb="FF000000"/>
      </right>
      <top style="hair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 style="medium">
        <color rgb="FF000000"/>
      </left>
      <right/>
      <top style="hair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/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rgb="FF000000"/>
      </left>
      <right/>
      <top style="medium">
        <color rgb="FF000000"/>
      </top>
      <bottom style="hair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000000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</borders>
  <cellStyleXfs count="13">
    <xf numFmtId="0" fontId="0" fillId="0" borderId="0"/>
    <xf numFmtId="0" fontId="64" fillId="0" borderId="134"/>
    <xf numFmtId="169" fontId="65" fillId="0" borderId="134"/>
    <xf numFmtId="0" fontId="81" fillId="0" borderId="0" applyNumberFormat="0" applyFill="0" applyBorder="0" applyAlignment="0" applyProtection="0"/>
    <xf numFmtId="0" fontId="96" fillId="14" borderId="0" applyNumberFormat="0" applyBorder="0" applyAlignment="0" applyProtection="0"/>
    <xf numFmtId="0" fontId="107" fillId="0" borderId="134"/>
    <xf numFmtId="43" fontId="110" fillId="0" borderId="0" applyFont="0" applyFill="0" applyBorder="0" applyAlignment="0" applyProtection="0"/>
    <xf numFmtId="0" fontId="10" fillId="0" borderId="134"/>
    <xf numFmtId="0" fontId="110" fillId="0" borderId="134"/>
    <xf numFmtId="0" fontId="7" fillId="0" borderId="134"/>
    <xf numFmtId="0" fontId="110" fillId="0" borderId="134"/>
    <xf numFmtId="0" fontId="4" fillId="0" borderId="134"/>
    <xf numFmtId="0" fontId="4" fillId="0" borderId="134"/>
  </cellStyleXfs>
  <cellXfs count="1433">
    <xf numFmtId="0" fontId="0" fillId="0" borderId="0" xfId="0"/>
    <xf numFmtId="0" fontId="11" fillId="0" borderId="0" xfId="0" applyFont="1"/>
    <xf numFmtId="0" fontId="11" fillId="2" borderId="1" xfId="0" applyFont="1" applyFill="1" applyBorder="1"/>
    <xf numFmtId="0" fontId="12" fillId="0" borderId="0" xfId="0" applyFont="1" applyAlignment="1">
      <alignment horizontal="right"/>
    </xf>
    <xf numFmtId="4" fontId="11" fillId="0" borderId="0" xfId="0" applyNumberFormat="1" applyFont="1"/>
    <xf numFmtId="14" fontId="12" fillId="0" borderId="2" xfId="0" applyNumberFormat="1" applyFont="1" applyBorder="1" applyAlignment="1">
      <alignment horizontal="center"/>
    </xf>
    <xf numFmtId="0" fontId="13" fillId="0" borderId="0" xfId="0" applyFont="1" applyAlignment="1">
      <alignment vertical="center"/>
    </xf>
    <xf numFmtId="0" fontId="11" fillId="2" borderId="4" xfId="0" applyFont="1" applyFill="1" applyBorder="1"/>
    <xf numFmtId="0" fontId="12" fillId="0" borderId="0" xfId="0" applyFont="1"/>
    <xf numFmtId="0" fontId="14" fillId="0" borderId="5" xfId="0" applyFont="1" applyBorder="1" applyAlignment="1">
      <alignment horizontal="center"/>
    </xf>
    <xf numFmtId="0" fontId="11" fillId="0" borderId="3" xfId="0" applyFont="1" applyBorder="1"/>
    <xf numFmtId="0" fontId="12" fillId="0" borderId="8" xfId="0" applyFont="1" applyBorder="1"/>
    <xf numFmtId="0" fontId="16" fillId="0" borderId="9" xfId="0" applyFont="1" applyBorder="1"/>
    <xf numFmtId="0" fontId="11" fillId="0" borderId="7" xfId="0" applyFont="1" applyBorder="1"/>
    <xf numFmtId="0" fontId="12" fillId="0" borderId="9" xfId="0" applyFont="1" applyBorder="1"/>
    <xf numFmtId="0" fontId="16" fillId="0" borderId="11" xfId="0" applyFont="1" applyBorder="1" applyAlignment="1">
      <alignment horizontal="right"/>
    </xf>
    <xf numFmtId="0" fontId="17" fillId="0" borderId="0" xfId="0" applyFont="1"/>
    <xf numFmtId="0" fontId="12" fillId="0" borderId="10" xfId="0" applyFont="1" applyBorder="1"/>
    <xf numFmtId="165" fontId="16" fillId="0" borderId="13" xfId="0" applyNumberFormat="1" applyFont="1" applyBorder="1" applyAlignment="1">
      <alignment horizontal="left"/>
    </xf>
    <xf numFmtId="0" fontId="12" fillId="0" borderId="14" xfId="0" applyFont="1" applyBorder="1"/>
    <xf numFmtId="0" fontId="11" fillId="0" borderId="14" xfId="0" applyFont="1" applyBorder="1"/>
    <xf numFmtId="0" fontId="16" fillId="0" borderId="16" xfId="0" applyFont="1" applyBorder="1" applyAlignment="1">
      <alignment horizontal="right"/>
    </xf>
    <xf numFmtId="0" fontId="12" fillId="0" borderId="18" xfId="0" applyFont="1" applyBorder="1"/>
    <xf numFmtId="0" fontId="16" fillId="0" borderId="0" xfId="0" applyFont="1" applyAlignment="1">
      <alignment horizontal="left" vertical="center" wrapText="1"/>
    </xf>
    <xf numFmtId="0" fontId="12" fillId="0" borderId="5" xfId="0" applyFont="1" applyBorder="1"/>
    <xf numFmtId="49" fontId="14" fillId="0" borderId="5" xfId="0" applyNumberFormat="1" applyFont="1" applyBorder="1" applyAlignment="1">
      <alignment horizontal="left" wrapText="1"/>
    </xf>
    <xf numFmtId="0" fontId="12" fillId="0" borderId="13" xfId="0" applyFont="1" applyBorder="1" applyAlignment="1">
      <alignment vertical="center"/>
    </xf>
    <xf numFmtId="0" fontId="18" fillId="0" borderId="0" xfId="0" applyFont="1" applyAlignment="1">
      <alignment horizontal="left" vertical="center" wrapText="1"/>
    </xf>
    <xf numFmtId="49" fontId="16" fillId="0" borderId="16" xfId="0" applyNumberFormat="1" applyFont="1" applyBorder="1" applyAlignment="1">
      <alignment horizontal="right"/>
    </xf>
    <xf numFmtId="0" fontId="18" fillId="0" borderId="18" xfId="0" applyFont="1" applyBorder="1" applyAlignment="1">
      <alignment horizontal="left" wrapText="1"/>
    </xf>
    <xf numFmtId="4" fontId="11" fillId="0" borderId="6" xfId="0" applyNumberFormat="1" applyFont="1" applyBorder="1"/>
    <xf numFmtId="49" fontId="18" fillId="0" borderId="0" xfId="0" applyNumberFormat="1" applyFont="1" applyAlignment="1">
      <alignment horizontal="left" vertical="center" wrapText="1"/>
    </xf>
    <xf numFmtId="4" fontId="16" fillId="0" borderId="0" xfId="0" applyNumberFormat="1" applyFont="1" applyAlignment="1">
      <alignment horizontal="center"/>
    </xf>
    <xf numFmtId="0" fontId="19" fillId="0" borderId="0" xfId="0" applyFont="1"/>
    <xf numFmtId="0" fontId="18" fillId="0" borderId="0" xfId="0" applyFont="1" applyAlignment="1">
      <alignment horizontal="left"/>
    </xf>
    <xf numFmtId="0" fontId="12" fillId="0" borderId="20" xfId="0" applyFont="1" applyBorder="1"/>
    <xf numFmtId="49" fontId="20" fillId="0" borderId="21" xfId="0" applyNumberFormat="1" applyFont="1" applyBorder="1"/>
    <xf numFmtId="4" fontId="16" fillId="0" borderId="21" xfId="0" applyNumberFormat="1" applyFont="1" applyBorder="1"/>
    <xf numFmtId="0" fontId="11" fillId="0" borderId="18" xfId="0" applyFont="1" applyBorder="1"/>
    <xf numFmtId="0" fontId="20" fillId="0" borderId="2" xfId="0" applyFont="1" applyBorder="1"/>
    <xf numFmtId="4" fontId="16" fillId="0" borderId="2" xfId="0" applyNumberFormat="1" applyFont="1" applyBorder="1"/>
    <xf numFmtId="49" fontId="12" fillId="0" borderId="0" xfId="0" applyNumberFormat="1" applyFont="1" applyAlignment="1">
      <alignment horizontal="center"/>
    </xf>
    <xf numFmtId="0" fontId="16" fillId="0" borderId="0" xfId="0" applyFont="1"/>
    <xf numFmtId="4" fontId="16" fillId="0" borderId="0" xfId="0" applyNumberFormat="1" applyFont="1"/>
    <xf numFmtId="4" fontId="21" fillId="0" borderId="0" xfId="0" applyNumberFormat="1" applyFont="1"/>
    <xf numFmtId="0" fontId="11" fillId="0" borderId="26" xfId="0" applyFont="1" applyBorder="1"/>
    <xf numFmtId="0" fontId="11" fillId="0" borderId="0" xfId="0" applyFont="1" applyAlignment="1">
      <alignment horizontal="right" vertical="center"/>
    </xf>
    <xf numFmtId="4" fontId="16" fillId="0" borderId="0" xfId="0" applyNumberFormat="1" applyFont="1" applyAlignment="1">
      <alignment horizontal="right"/>
    </xf>
    <xf numFmtId="0" fontId="12" fillId="4" borderId="28" xfId="0" applyFont="1" applyFill="1" applyBorder="1"/>
    <xf numFmtId="0" fontId="12" fillId="4" borderId="29" xfId="0" applyFont="1" applyFill="1" applyBorder="1"/>
    <xf numFmtId="49" fontId="12" fillId="0" borderId="0" xfId="0" applyNumberFormat="1" applyFont="1" applyAlignment="1">
      <alignment horizontal="right"/>
    </xf>
    <xf numFmtId="4" fontId="16" fillId="0" borderId="16" xfId="0" applyNumberFormat="1" applyFont="1" applyBorder="1"/>
    <xf numFmtId="0" fontId="22" fillId="0" borderId="0" xfId="0" applyFont="1"/>
    <xf numFmtId="49" fontId="12" fillId="0" borderId="0" xfId="0" applyNumberFormat="1" applyFont="1"/>
    <xf numFmtId="0" fontId="12" fillId="4" borderId="30" xfId="0" applyFont="1" applyFill="1" applyBorder="1"/>
    <xf numFmtId="0" fontId="12" fillId="4" borderId="31" xfId="0" applyFont="1" applyFill="1" applyBorder="1"/>
    <xf numFmtId="0" fontId="12" fillId="4" borderId="28" xfId="0" applyFont="1" applyFill="1" applyBorder="1" applyAlignment="1">
      <alignment horizontal="center"/>
    </xf>
    <xf numFmtId="0" fontId="12" fillId="4" borderId="29" xfId="0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16" xfId="0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12" fillId="0" borderId="12" xfId="0" applyFont="1" applyBorder="1"/>
    <xf numFmtId="4" fontId="16" fillId="0" borderId="32" xfId="0" applyNumberFormat="1" applyFont="1" applyBorder="1"/>
    <xf numFmtId="14" fontId="12" fillId="0" borderId="33" xfId="0" applyNumberFormat="1" applyFont="1" applyBorder="1" applyAlignment="1">
      <alignment horizontal="left"/>
    </xf>
    <xf numFmtId="14" fontId="12" fillId="0" borderId="34" xfId="0" applyNumberFormat="1" applyFont="1" applyBorder="1" applyAlignment="1">
      <alignment horizontal="left"/>
    </xf>
    <xf numFmtId="0" fontId="12" fillId="0" borderId="33" xfId="0" applyFont="1" applyBorder="1" applyAlignment="1">
      <alignment horizontal="left"/>
    </xf>
    <xf numFmtId="0" fontId="12" fillId="0" borderId="34" xfId="0" applyFont="1" applyBorder="1" applyAlignment="1">
      <alignment horizontal="left"/>
    </xf>
    <xf numFmtId="0" fontId="12" fillId="0" borderId="35" xfId="0" applyFont="1" applyBorder="1"/>
    <xf numFmtId="4" fontId="16" fillId="0" borderId="36" xfId="0" applyNumberFormat="1" applyFont="1" applyBorder="1"/>
    <xf numFmtId="4" fontId="16" fillId="0" borderId="16" xfId="0" applyNumberFormat="1" applyFont="1" applyBorder="1" applyAlignment="1">
      <alignment horizontal="right"/>
    </xf>
    <xf numFmtId="4" fontId="16" fillId="0" borderId="2" xfId="0" applyNumberFormat="1" applyFont="1" applyBorder="1" applyAlignment="1">
      <alignment horizontal="right"/>
    </xf>
    <xf numFmtId="4" fontId="16" fillId="0" borderId="11" xfId="0" applyNumberFormat="1" applyFont="1" applyBorder="1"/>
    <xf numFmtId="0" fontId="12" fillId="0" borderId="0" xfId="0" applyFont="1" applyAlignment="1">
      <alignment horizontal="center"/>
    </xf>
    <xf numFmtId="0" fontId="22" fillId="0" borderId="8" xfId="0" applyFont="1" applyBorder="1"/>
    <xf numFmtId="0" fontId="16" fillId="0" borderId="37" xfId="0" applyFont="1" applyBorder="1" applyAlignment="1">
      <alignment horizontal="center"/>
    </xf>
    <xf numFmtId="0" fontId="23" fillId="0" borderId="0" xfId="0" applyFont="1"/>
    <xf numFmtId="0" fontId="14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4" fontId="23" fillId="0" borderId="0" xfId="0" applyNumberFormat="1" applyFont="1"/>
    <xf numFmtId="14" fontId="23" fillId="0" borderId="0" xfId="0" applyNumberFormat="1" applyFont="1" applyAlignment="1">
      <alignment horizontal="center"/>
    </xf>
    <xf numFmtId="0" fontId="23" fillId="0" borderId="12" xfId="0" applyFont="1" applyBorder="1"/>
    <xf numFmtId="0" fontId="22" fillId="0" borderId="12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0" xfId="0" applyFont="1" applyAlignment="1">
      <alignment horizontal="right" vertical="center"/>
    </xf>
    <xf numFmtId="0" fontId="14" fillId="0" borderId="0" xfId="0" applyFont="1" applyAlignment="1">
      <alignment horizontal="left"/>
    </xf>
    <xf numFmtId="0" fontId="24" fillId="0" borderId="0" xfId="0" applyFont="1"/>
    <xf numFmtId="0" fontId="23" fillId="0" borderId="38" xfId="0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23" fillId="0" borderId="25" xfId="0" applyFont="1" applyBorder="1" applyAlignment="1">
      <alignment horizontal="center"/>
    </xf>
    <xf numFmtId="49" fontId="23" fillId="0" borderId="14" xfId="0" applyNumberFormat="1" applyFont="1" applyBorder="1" applyAlignment="1">
      <alignment horizontal="center"/>
    </xf>
    <xf numFmtId="0" fontId="23" fillId="0" borderId="34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49" fontId="23" fillId="0" borderId="20" xfId="0" applyNumberFormat="1" applyFont="1" applyBorder="1" applyAlignment="1">
      <alignment horizontal="center"/>
    </xf>
    <xf numFmtId="0" fontId="23" fillId="0" borderId="43" xfId="0" applyFont="1" applyBorder="1"/>
    <xf numFmtId="49" fontId="23" fillId="0" borderId="2" xfId="0" applyNumberFormat="1" applyFont="1" applyBorder="1" applyAlignment="1">
      <alignment horizontal="center"/>
    </xf>
    <xf numFmtId="49" fontId="23" fillId="0" borderId="0" xfId="0" applyNumberFormat="1" applyFont="1" applyAlignment="1">
      <alignment horizontal="center"/>
    </xf>
    <xf numFmtId="4" fontId="23" fillId="0" borderId="0" xfId="0" applyNumberFormat="1" applyFont="1"/>
    <xf numFmtId="49" fontId="14" fillId="0" borderId="0" xfId="0" applyNumberFormat="1" applyFont="1" applyAlignment="1">
      <alignment horizontal="left"/>
    </xf>
    <xf numFmtId="49" fontId="23" fillId="0" borderId="13" xfId="0" applyNumberFormat="1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4" fontId="23" fillId="0" borderId="21" xfId="0" applyNumberFormat="1" applyFont="1" applyBorder="1"/>
    <xf numFmtId="0" fontId="23" fillId="0" borderId="8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49" fontId="23" fillId="0" borderId="18" xfId="0" applyNumberFormat="1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4" fontId="23" fillId="0" borderId="16" xfId="0" applyNumberFormat="1" applyFont="1" applyBorder="1"/>
    <xf numFmtId="0" fontId="23" fillId="0" borderId="18" xfId="0" applyFont="1" applyBorder="1" applyAlignment="1">
      <alignment horizontal="center"/>
    </xf>
    <xf numFmtId="0" fontId="23" fillId="0" borderId="14" xfId="0" applyFont="1" applyBorder="1"/>
    <xf numFmtId="49" fontId="23" fillId="0" borderId="5" xfId="0" applyNumberFormat="1" applyFont="1" applyBorder="1" applyAlignment="1">
      <alignment horizontal="center"/>
    </xf>
    <xf numFmtId="0" fontId="14" fillId="0" borderId="20" xfId="0" applyFont="1" applyBorder="1"/>
    <xf numFmtId="4" fontId="14" fillId="0" borderId="2" xfId="0" applyNumberFormat="1" applyFont="1" applyBorder="1"/>
    <xf numFmtId="0" fontId="23" fillId="0" borderId="5" xfId="0" applyFont="1" applyBorder="1" applyAlignment="1">
      <alignment horizontal="center"/>
    </xf>
    <xf numFmtId="49" fontId="23" fillId="0" borderId="10" xfId="0" applyNumberFormat="1" applyFont="1" applyBorder="1" applyAlignment="1">
      <alignment horizontal="center"/>
    </xf>
    <xf numFmtId="0" fontId="23" fillId="5" borderId="28" xfId="0" applyFont="1" applyFill="1" applyBorder="1"/>
    <xf numFmtId="0" fontId="23" fillId="5" borderId="29" xfId="0" applyFont="1" applyFill="1" applyBorder="1" applyAlignment="1">
      <alignment horizontal="center"/>
    </xf>
    <xf numFmtId="0" fontId="23" fillId="0" borderId="44" xfId="0" applyFont="1" applyBorder="1" applyAlignment="1">
      <alignment horizontal="center" vertical="center" textRotation="90"/>
    </xf>
    <xf numFmtId="0" fontId="23" fillId="0" borderId="45" xfId="0" applyFont="1" applyBorder="1" applyAlignment="1">
      <alignment horizontal="center" vertical="center" textRotation="90"/>
    </xf>
    <xf numFmtId="0" fontId="23" fillId="0" borderId="46" xfId="0" applyFont="1" applyBorder="1" applyAlignment="1">
      <alignment horizontal="center" vertical="center" textRotation="90"/>
    </xf>
    <xf numFmtId="0" fontId="23" fillId="0" borderId="13" xfId="0" applyFont="1" applyBorder="1"/>
    <xf numFmtId="49" fontId="23" fillId="0" borderId="47" xfId="0" applyNumberFormat="1" applyFont="1" applyBorder="1" applyAlignment="1">
      <alignment horizontal="right"/>
    </xf>
    <xf numFmtId="0" fontId="23" fillId="0" borderId="44" xfId="0" applyFont="1" applyBorder="1"/>
    <xf numFmtId="4" fontId="14" fillId="0" borderId="46" xfId="0" applyNumberFormat="1" applyFont="1" applyBorder="1"/>
    <xf numFmtId="0" fontId="14" fillId="0" borderId="48" xfId="0" applyFont="1" applyBorder="1" applyAlignment="1">
      <alignment horizontal="center"/>
    </xf>
    <xf numFmtId="0" fontId="23" fillId="0" borderId="49" xfId="0" applyFont="1" applyBorder="1" applyAlignment="1">
      <alignment horizontal="center"/>
    </xf>
    <xf numFmtId="0" fontId="23" fillId="0" borderId="50" xfId="0" applyFont="1" applyBorder="1" applyAlignment="1">
      <alignment horizontal="center"/>
    </xf>
    <xf numFmtId="0" fontId="23" fillId="0" borderId="51" xfId="0" applyFont="1" applyBorder="1" applyAlignment="1">
      <alignment horizontal="center"/>
    </xf>
    <xf numFmtId="49" fontId="23" fillId="0" borderId="51" xfId="0" applyNumberFormat="1" applyFont="1" applyBorder="1" applyAlignment="1">
      <alignment horizontal="right"/>
    </xf>
    <xf numFmtId="0" fontId="23" fillId="0" borderId="52" xfId="0" applyFont="1" applyBorder="1"/>
    <xf numFmtId="4" fontId="14" fillId="0" borderId="53" xfId="0" applyNumberFormat="1" applyFont="1" applyBorder="1"/>
    <xf numFmtId="0" fontId="23" fillId="0" borderId="54" xfId="0" applyFont="1" applyBorder="1" applyAlignment="1">
      <alignment horizontal="center"/>
    </xf>
    <xf numFmtId="0" fontId="14" fillId="0" borderId="55" xfId="0" applyFont="1" applyBorder="1" applyAlignment="1">
      <alignment horizontal="center"/>
    </xf>
    <xf numFmtId="0" fontId="23" fillId="0" borderId="56" xfId="0" applyFont="1" applyBorder="1" applyAlignment="1">
      <alignment horizontal="center"/>
    </xf>
    <xf numFmtId="0" fontId="23" fillId="0" borderId="55" xfId="0" applyFont="1" applyBorder="1" applyAlignment="1">
      <alignment horizontal="center"/>
    </xf>
    <xf numFmtId="49" fontId="23" fillId="0" borderId="57" xfId="0" applyNumberFormat="1" applyFont="1" applyBorder="1" applyAlignment="1">
      <alignment horizontal="right"/>
    </xf>
    <xf numFmtId="0" fontId="23" fillId="0" borderId="58" xfId="0" applyFont="1" applyBorder="1"/>
    <xf numFmtId="0" fontId="23" fillId="0" borderId="0" xfId="0" applyFont="1" applyAlignment="1">
      <alignment horizontal="right"/>
    </xf>
    <xf numFmtId="4" fontId="14" fillId="0" borderId="59" xfId="0" applyNumberFormat="1" applyFont="1" applyBorder="1"/>
    <xf numFmtId="0" fontId="23" fillId="0" borderId="60" xfId="0" applyFont="1" applyBorder="1" applyAlignment="1">
      <alignment horizontal="center"/>
    </xf>
    <xf numFmtId="165" fontId="23" fillId="0" borderId="0" xfId="0" applyNumberFormat="1" applyFont="1" applyAlignment="1">
      <alignment horizontal="left"/>
    </xf>
    <xf numFmtId="0" fontId="23" fillId="0" borderId="61" xfId="0" applyFont="1" applyBorder="1" applyAlignment="1">
      <alignment horizontal="center"/>
    </xf>
    <xf numFmtId="0" fontId="23" fillId="0" borderId="62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49" fontId="23" fillId="0" borderId="63" xfId="0" applyNumberFormat="1" applyFont="1" applyBorder="1" applyAlignment="1">
      <alignment horizontal="right"/>
    </xf>
    <xf numFmtId="0" fontId="23" fillId="0" borderId="64" xfId="0" applyFont="1" applyBorder="1"/>
    <xf numFmtId="4" fontId="14" fillId="0" borderId="65" xfId="0" applyNumberFormat="1" applyFont="1" applyBorder="1"/>
    <xf numFmtId="0" fontId="23" fillId="0" borderId="66" xfId="0" applyFont="1" applyBorder="1" applyAlignment="1">
      <alignment horizontal="center"/>
    </xf>
    <xf numFmtId="0" fontId="23" fillId="0" borderId="67" xfId="0" applyFont="1" applyBorder="1" applyAlignment="1">
      <alignment horizontal="center"/>
    </xf>
    <xf numFmtId="0" fontId="23" fillId="0" borderId="68" xfId="0" applyFont="1" applyBorder="1" applyAlignment="1">
      <alignment horizontal="center"/>
    </xf>
    <xf numFmtId="0" fontId="23" fillId="0" borderId="63" xfId="0" applyFont="1" applyBorder="1" applyAlignment="1">
      <alignment horizontal="center"/>
    </xf>
    <xf numFmtId="49" fontId="23" fillId="0" borderId="9" xfId="0" applyNumberFormat="1" applyFont="1" applyBorder="1"/>
    <xf numFmtId="0" fontId="23" fillId="5" borderId="29" xfId="0" applyFont="1" applyFill="1" applyBorder="1"/>
    <xf numFmtId="0" fontId="23" fillId="0" borderId="44" xfId="0" applyFont="1" applyBorder="1" applyAlignment="1">
      <alignment horizontal="center"/>
    </xf>
    <xf numFmtId="0" fontId="23" fillId="0" borderId="45" xfId="0" applyFont="1" applyBorder="1" applyAlignment="1">
      <alignment horizontal="center"/>
    </xf>
    <xf numFmtId="0" fontId="23" fillId="0" borderId="46" xfId="0" applyFont="1" applyBorder="1" applyAlignment="1">
      <alignment horizontal="center"/>
    </xf>
    <xf numFmtId="0" fontId="23" fillId="0" borderId="21" xfId="0" applyFont="1" applyBorder="1"/>
    <xf numFmtId="49" fontId="23" fillId="0" borderId="72" xfId="0" applyNumberFormat="1" applyFont="1" applyBorder="1" applyAlignment="1">
      <alignment horizontal="center"/>
    </xf>
    <xf numFmtId="49" fontId="23" fillId="0" borderId="73" xfId="0" applyNumberFormat="1" applyFont="1" applyBorder="1" applyAlignment="1">
      <alignment horizontal="right"/>
    </xf>
    <xf numFmtId="0" fontId="23" fillId="0" borderId="73" xfId="0" applyFont="1" applyBorder="1"/>
    <xf numFmtId="4" fontId="14" fillId="0" borderId="74" xfId="0" applyNumberFormat="1" applyFont="1" applyBorder="1"/>
    <xf numFmtId="0" fontId="23" fillId="0" borderId="52" xfId="0" applyFont="1" applyBorder="1" applyAlignment="1">
      <alignment horizontal="center"/>
    </xf>
    <xf numFmtId="0" fontId="23" fillId="0" borderId="53" xfId="0" applyFont="1" applyBorder="1" applyAlignment="1">
      <alignment horizontal="center"/>
    </xf>
    <xf numFmtId="49" fontId="23" fillId="0" borderId="52" xfId="0" applyNumberFormat="1" applyFont="1" applyBorder="1" applyAlignment="1">
      <alignment horizontal="right"/>
    </xf>
    <xf numFmtId="49" fontId="23" fillId="0" borderId="58" xfId="0" applyNumberFormat="1" applyFont="1" applyBorder="1" applyAlignment="1">
      <alignment horizontal="right"/>
    </xf>
    <xf numFmtId="0" fontId="23" fillId="0" borderId="58" xfId="0" applyFont="1" applyBorder="1" applyAlignment="1">
      <alignment horizontal="center"/>
    </xf>
    <xf numFmtId="0" fontId="23" fillId="0" borderId="59" xfId="0" applyFont="1" applyBorder="1" applyAlignment="1">
      <alignment horizontal="center"/>
    </xf>
    <xf numFmtId="49" fontId="23" fillId="0" borderId="75" xfId="0" applyNumberFormat="1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4" fontId="23" fillId="0" borderId="77" xfId="0" applyNumberFormat="1" applyFont="1" applyBorder="1"/>
    <xf numFmtId="49" fontId="23" fillId="0" borderId="20" xfId="0" applyNumberFormat="1" applyFont="1" applyBorder="1" applyAlignment="1">
      <alignment horizontal="right"/>
    </xf>
    <xf numFmtId="0" fontId="23" fillId="0" borderId="81" xfId="0" applyFont="1" applyBorder="1" applyAlignment="1">
      <alignment horizontal="center"/>
    </xf>
    <xf numFmtId="0" fontId="23" fillId="0" borderId="64" xfId="0" applyFont="1" applyBorder="1" applyAlignment="1">
      <alignment horizontal="center"/>
    </xf>
    <xf numFmtId="0" fontId="23" fillId="0" borderId="65" xfId="0" applyFont="1" applyBorder="1" applyAlignment="1">
      <alignment horizontal="center"/>
    </xf>
    <xf numFmtId="49" fontId="23" fillId="0" borderId="82" xfId="0" applyNumberFormat="1" applyFont="1" applyBorder="1" applyAlignment="1">
      <alignment horizontal="center"/>
    </xf>
    <xf numFmtId="49" fontId="23" fillId="0" borderId="43" xfId="0" applyNumberFormat="1" applyFont="1" applyBorder="1"/>
    <xf numFmtId="4" fontId="14" fillId="0" borderId="0" xfId="0" applyNumberFormat="1" applyFont="1"/>
    <xf numFmtId="0" fontId="23" fillId="0" borderId="83" xfId="0" applyFont="1" applyBorder="1" applyAlignment="1">
      <alignment horizontal="center"/>
    </xf>
    <xf numFmtId="0" fontId="23" fillId="5" borderId="84" xfId="0" applyFont="1" applyFill="1" applyBorder="1"/>
    <xf numFmtId="0" fontId="23" fillId="0" borderId="85" xfId="0" applyFont="1" applyBorder="1"/>
    <xf numFmtId="4" fontId="14" fillId="0" borderId="85" xfId="0" applyNumberFormat="1" applyFont="1" applyBorder="1"/>
    <xf numFmtId="49" fontId="23" fillId="0" borderId="86" xfId="0" applyNumberFormat="1" applyFont="1" applyBorder="1" applyAlignment="1">
      <alignment horizontal="center"/>
    </xf>
    <xf numFmtId="0" fontId="23" fillId="0" borderId="87" xfId="0" applyFont="1" applyBorder="1" applyAlignment="1">
      <alignment horizontal="left"/>
    </xf>
    <xf numFmtId="0" fontId="23" fillId="0" borderId="88" xfId="0" applyFont="1" applyBorder="1" applyAlignment="1">
      <alignment horizontal="center"/>
    </xf>
    <xf numFmtId="49" fontId="23" fillId="0" borderId="8" xfId="0" applyNumberFormat="1" applyFont="1" applyBorder="1" applyAlignment="1">
      <alignment horizontal="center"/>
    </xf>
    <xf numFmtId="0" fontId="23" fillId="0" borderId="22" xfId="0" applyFont="1" applyBorder="1" applyAlignment="1">
      <alignment horizontal="center" vertical="center" textRotation="90"/>
    </xf>
    <xf numFmtId="4" fontId="14" fillId="0" borderId="87" xfId="0" applyNumberFormat="1" applyFont="1" applyBorder="1"/>
    <xf numFmtId="0" fontId="23" fillId="0" borderId="23" xfId="0" applyFont="1" applyBorder="1" applyAlignment="1">
      <alignment horizontal="center" vertical="center" textRotation="90"/>
    </xf>
    <xf numFmtId="0" fontId="23" fillId="0" borderId="11" xfId="0" applyFont="1" applyBorder="1" applyAlignment="1">
      <alignment horizontal="center" vertical="center" textRotation="90"/>
    </xf>
    <xf numFmtId="0" fontId="14" fillId="0" borderId="89" xfId="0" applyFont="1" applyBorder="1" applyAlignment="1">
      <alignment horizontal="center"/>
    </xf>
    <xf numFmtId="0" fontId="23" fillId="0" borderId="90" xfId="0" applyFont="1" applyBorder="1" applyAlignment="1">
      <alignment horizontal="center"/>
    </xf>
    <xf numFmtId="0" fontId="23" fillId="0" borderId="85" xfId="0" applyFont="1" applyBorder="1" applyAlignment="1">
      <alignment horizontal="center"/>
    </xf>
    <xf numFmtId="0" fontId="23" fillId="0" borderId="47" xfId="0" applyFont="1" applyBorder="1" applyAlignment="1">
      <alignment horizontal="center"/>
    </xf>
    <xf numFmtId="0" fontId="23" fillId="0" borderId="52" xfId="0" applyFont="1" applyBorder="1" applyAlignment="1">
      <alignment horizontal="left"/>
    </xf>
    <xf numFmtId="0" fontId="23" fillId="0" borderId="91" xfId="0" applyFont="1" applyBorder="1" applyAlignment="1">
      <alignment horizontal="center"/>
    </xf>
    <xf numFmtId="0" fontId="14" fillId="0" borderId="92" xfId="0" applyFont="1" applyBorder="1" applyAlignment="1">
      <alignment horizontal="center"/>
    </xf>
    <xf numFmtId="0" fontId="23" fillId="0" borderId="87" xfId="0" applyFont="1" applyBorder="1" applyAlignment="1">
      <alignment horizontal="center"/>
    </xf>
    <xf numFmtId="0" fontId="23" fillId="0" borderId="0" xfId="0" applyFont="1" applyAlignment="1">
      <alignment horizontal="left"/>
    </xf>
    <xf numFmtId="0" fontId="23" fillId="0" borderId="93" xfId="0" applyFont="1" applyBorder="1" applyAlignment="1">
      <alignment horizontal="center"/>
    </xf>
    <xf numFmtId="0" fontId="23" fillId="0" borderId="92" xfId="0" applyFont="1" applyBorder="1" applyAlignment="1">
      <alignment horizontal="center"/>
    </xf>
    <xf numFmtId="49" fontId="23" fillId="0" borderId="18" xfId="0" applyNumberFormat="1" applyFont="1" applyBorder="1" applyAlignment="1">
      <alignment horizontal="right"/>
    </xf>
    <xf numFmtId="0" fontId="23" fillId="0" borderId="58" xfId="0" applyFont="1" applyBorder="1" applyAlignment="1">
      <alignment horizontal="left"/>
    </xf>
    <xf numFmtId="49" fontId="23" fillId="0" borderId="5" xfId="0" applyNumberFormat="1" applyFont="1" applyBorder="1" applyAlignment="1">
      <alignment horizontal="right"/>
    </xf>
    <xf numFmtId="0" fontId="23" fillId="0" borderId="43" xfId="0" applyFont="1" applyBorder="1" applyAlignment="1">
      <alignment horizontal="left"/>
    </xf>
    <xf numFmtId="0" fontId="23" fillId="0" borderId="2" xfId="0" applyFont="1" applyBorder="1" applyAlignment="1">
      <alignment horizontal="center"/>
    </xf>
    <xf numFmtId="0" fontId="23" fillId="0" borderId="70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4" fontId="14" fillId="0" borderId="74" xfId="0" applyNumberFormat="1" applyFont="1" applyBorder="1" applyAlignment="1">
      <alignment horizontal="right"/>
    </xf>
    <xf numFmtId="4" fontId="14" fillId="0" borderId="59" xfId="0" applyNumberFormat="1" applyFont="1" applyBorder="1" applyAlignment="1">
      <alignment horizontal="right"/>
    </xf>
    <xf numFmtId="0" fontId="23" fillId="0" borderId="52" xfId="0" applyFont="1" applyBorder="1" applyAlignment="1">
      <alignment wrapText="1"/>
    </xf>
    <xf numFmtId="4" fontId="14" fillId="0" borderId="53" xfId="0" applyNumberFormat="1" applyFont="1" applyBorder="1" applyAlignment="1">
      <alignment horizontal="right"/>
    </xf>
    <xf numFmtId="49" fontId="23" fillId="0" borderId="64" xfId="0" applyNumberFormat="1" applyFont="1" applyBorder="1" applyAlignment="1">
      <alignment horizontal="right"/>
    </xf>
    <xf numFmtId="0" fontId="23" fillId="0" borderId="94" xfId="0" applyFont="1" applyBorder="1" applyAlignment="1">
      <alignment horizontal="center"/>
    </xf>
    <xf numFmtId="0" fontId="23" fillId="0" borderId="95" xfId="0" applyFont="1" applyBorder="1" applyAlignment="1">
      <alignment horizontal="center"/>
    </xf>
    <xf numFmtId="0" fontId="23" fillId="0" borderId="96" xfId="0" applyFont="1" applyBorder="1" applyAlignment="1">
      <alignment horizontal="center"/>
    </xf>
    <xf numFmtId="4" fontId="14" fillId="0" borderId="65" xfId="0" applyNumberFormat="1" applyFont="1" applyBorder="1" applyAlignment="1">
      <alignment horizontal="right"/>
    </xf>
    <xf numFmtId="0" fontId="23" fillId="0" borderId="20" xfId="0" applyFont="1" applyBorder="1" applyAlignment="1">
      <alignment horizontal="center"/>
    </xf>
    <xf numFmtId="49" fontId="23" fillId="0" borderId="37" xfId="0" applyNumberFormat="1" applyFont="1" applyBorder="1" applyAlignment="1">
      <alignment horizontal="center"/>
    </xf>
    <xf numFmtId="49" fontId="23" fillId="0" borderId="0" xfId="0" applyNumberFormat="1" applyFont="1" applyAlignment="1">
      <alignment horizontal="right"/>
    </xf>
    <xf numFmtId="0" fontId="23" fillId="0" borderId="9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73" xfId="0" applyFont="1" applyBorder="1" applyAlignment="1">
      <alignment horizontal="center"/>
    </xf>
    <xf numFmtId="0" fontId="23" fillId="0" borderId="8" xfId="0" applyFont="1" applyBorder="1"/>
    <xf numFmtId="0" fontId="23" fillId="0" borderId="97" xfId="0" applyFont="1" applyBorder="1" applyAlignment="1">
      <alignment horizontal="center"/>
    </xf>
    <xf numFmtId="4" fontId="14" fillId="0" borderId="11" xfId="0" applyNumberFormat="1" applyFont="1" applyBorder="1"/>
    <xf numFmtId="0" fontId="23" fillId="0" borderId="74" xfId="0" applyFont="1" applyBorder="1" applyAlignment="1">
      <alignment horizontal="center"/>
    </xf>
    <xf numFmtId="0" fontId="23" fillId="0" borderId="87" xfId="0" applyFont="1" applyBorder="1"/>
    <xf numFmtId="4" fontId="14" fillId="0" borderId="98" xfId="0" applyNumberFormat="1" applyFont="1" applyBorder="1"/>
    <xf numFmtId="49" fontId="23" fillId="0" borderId="0" xfId="0" applyNumberFormat="1" applyFont="1"/>
    <xf numFmtId="0" fontId="23" fillId="0" borderId="99" xfId="0" applyFont="1" applyBorder="1" applyAlignment="1">
      <alignment horizontal="center"/>
    </xf>
    <xf numFmtId="0" fontId="23" fillId="0" borderId="100" xfId="0" applyFont="1" applyBorder="1" applyAlignment="1">
      <alignment horizontal="center"/>
    </xf>
    <xf numFmtId="0" fontId="23" fillId="0" borderId="10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23" fillId="0" borderId="102" xfId="0" applyFont="1" applyBorder="1" applyAlignment="1">
      <alignment horizontal="center"/>
    </xf>
    <xf numFmtId="0" fontId="23" fillId="0" borderId="37" xfId="0" applyFont="1" applyBorder="1"/>
    <xf numFmtId="0" fontId="23" fillId="0" borderId="103" xfId="0" applyFont="1" applyBorder="1" applyAlignment="1">
      <alignment horizontal="center"/>
    </xf>
    <xf numFmtId="0" fontId="23" fillId="0" borderId="9" xfId="0" applyFont="1" applyBorder="1"/>
    <xf numFmtId="0" fontId="23" fillId="0" borderId="104" xfId="0" applyFont="1" applyBorder="1" applyAlignment="1">
      <alignment horizontal="center"/>
    </xf>
    <xf numFmtId="49" fontId="23" fillId="0" borderId="14" xfId="0" applyNumberFormat="1" applyFont="1" applyBorder="1" applyAlignment="1">
      <alignment horizontal="right"/>
    </xf>
    <xf numFmtId="0" fontId="23" fillId="0" borderId="14" xfId="0" applyFont="1" applyBorder="1" applyAlignment="1">
      <alignment horizontal="left"/>
    </xf>
    <xf numFmtId="4" fontId="14" fillId="0" borderId="16" xfId="0" applyNumberFormat="1" applyFont="1" applyBorder="1"/>
    <xf numFmtId="0" fontId="23" fillId="0" borderId="105" xfId="0" applyFont="1" applyBorder="1" applyAlignment="1">
      <alignment horizontal="center"/>
    </xf>
    <xf numFmtId="0" fontId="23" fillId="0" borderId="106" xfId="0" applyFont="1" applyBorder="1" applyAlignment="1">
      <alignment horizontal="center"/>
    </xf>
    <xf numFmtId="0" fontId="23" fillId="0" borderId="107" xfId="0" applyFont="1" applyBorder="1" applyAlignment="1">
      <alignment horizontal="center"/>
    </xf>
    <xf numFmtId="0" fontId="23" fillId="0" borderId="20" xfId="0" applyFont="1" applyBorder="1"/>
    <xf numFmtId="49" fontId="23" fillId="0" borderId="70" xfId="0" applyNumberFormat="1" applyFont="1" applyBorder="1" applyAlignment="1">
      <alignment horizontal="right"/>
    </xf>
    <xf numFmtId="49" fontId="23" fillId="0" borderId="37" xfId="0" applyNumberFormat="1" applyFont="1" applyBorder="1" applyAlignment="1">
      <alignment horizontal="right"/>
    </xf>
    <xf numFmtId="4" fontId="14" fillId="0" borderId="9" xfId="0" applyNumberFormat="1" applyFont="1" applyBorder="1"/>
    <xf numFmtId="0" fontId="23" fillId="0" borderId="37" xfId="0" applyFont="1" applyBorder="1" applyAlignment="1">
      <alignment horizontal="center"/>
    </xf>
    <xf numFmtId="0" fontId="23" fillId="0" borderId="0" xfId="0" applyFont="1" applyAlignment="1">
      <alignment horizontal="right" vertical="top"/>
    </xf>
    <xf numFmtId="4" fontId="23" fillId="0" borderId="70" xfId="0" applyNumberFormat="1" applyFont="1" applyBorder="1"/>
    <xf numFmtId="0" fontId="23" fillId="0" borderId="21" xfId="0" applyFont="1" applyBorder="1" applyAlignment="1">
      <alignment vertical="center"/>
    </xf>
    <xf numFmtId="4" fontId="23" fillId="0" borderId="2" xfId="0" applyNumberFormat="1" applyFont="1" applyBorder="1"/>
    <xf numFmtId="0" fontId="22" fillId="0" borderId="5" xfId="0" applyFont="1" applyBorder="1" applyAlignment="1">
      <alignment horizontal="center" textRotation="90"/>
    </xf>
    <xf numFmtId="0" fontId="23" fillId="0" borderId="88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textRotation="90"/>
    </xf>
    <xf numFmtId="0" fontId="23" fillId="0" borderId="70" xfId="0" applyFont="1" applyBorder="1" applyAlignment="1">
      <alignment horizontal="center" vertical="center" textRotation="90"/>
    </xf>
    <xf numFmtId="0" fontId="23" fillId="0" borderId="109" xfId="0" applyFont="1" applyBorder="1" applyAlignment="1">
      <alignment horizontal="center"/>
    </xf>
    <xf numFmtId="0" fontId="23" fillId="0" borderId="110" xfId="0" applyFont="1" applyBorder="1" applyAlignment="1">
      <alignment horizontal="center"/>
    </xf>
    <xf numFmtId="0" fontId="14" fillId="0" borderId="105" xfId="0" applyFont="1" applyBorder="1" applyAlignment="1">
      <alignment horizontal="center"/>
    </xf>
    <xf numFmtId="0" fontId="23" fillId="0" borderId="111" xfId="0" applyFont="1" applyBorder="1" applyAlignment="1">
      <alignment horizontal="center"/>
    </xf>
    <xf numFmtId="0" fontId="23" fillId="0" borderId="112" xfId="0" applyFont="1" applyBorder="1" applyAlignment="1">
      <alignment horizontal="center"/>
    </xf>
    <xf numFmtId="49" fontId="23" fillId="0" borderId="9" xfId="0" applyNumberFormat="1" applyFont="1" applyBorder="1" applyAlignment="1">
      <alignment horizontal="right"/>
    </xf>
    <xf numFmtId="0" fontId="23" fillId="0" borderId="113" xfId="0" applyFont="1" applyBorder="1" applyAlignment="1">
      <alignment horizontal="center"/>
    </xf>
    <xf numFmtId="0" fontId="23" fillId="0" borderId="98" xfId="0" applyFont="1" applyBorder="1" applyAlignment="1">
      <alignment horizontal="center"/>
    </xf>
    <xf numFmtId="0" fontId="11" fillId="0" borderId="114" xfId="0" applyFont="1" applyBorder="1"/>
    <xf numFmtId="49" fontId="23" fillId="0" borderId="73" xfId="0" applyNumberFormat="1" applyFont="1" applyBorder="1" applyAlignment="1">
      <alignment horizontal="right" vertical="center"/>
    </xf>
    <xf numFmtId="0" fontId="19" fillId="0" borderId="38" xfId="0" applyFont="1" applyBorder="1"/>
    <xf numFmtId="0" fontId="19" fillId="0" borderId="39" xfId="0" applyFont="1" applyBorder="1"/>
    <xf numFmtId="49" fontId="23" fillId="0" borderId="52" xfId="0" applyNumberFormat="1" applyFont="1" applyBorder="1" applyAlignment="1">
      <alignment horizontal="right" vertical="center"/>
    </xf>
    <xf numFmtId="164" fontId="11" fillId="6" borderId="115" xfId="0" applyNumberFormat="1" applyFont="1" applyFill="1" applyBorder="1"/>
    <xf numFmtId="0" fontId="11" fillId="0" borderId="116" xfId="0" applyFont="1" applyBorder="1"/>
    <xf numFmtId="0" fontId="19" fillId="0" borderId="7" xfId="0" applyFont="1" applyBorder="1" applyAlignment="1">
      <alignment vertical="center"/>
    </xf>
    <xf numFmtId="164" fontId="11" fillId="6" borderId="114" xfId="0" applyNumberFormat="1" applyFont="1" applyFill="1" applyBorder="1"/>
    <xf numFmtId="0" fontId="19" fillId="0" borderId="33" xfId="0" applyFont="1" applyBorder="1"/>
    <xf numFmtId="0" fontId="19" fillId="0" borderId="117" xfId="0" applyFont="1" applyBorder="1"/>
    <xf numFmtId="0" fontId="19" fillId="0" borderId="19" xfId="0" applyFont="1" applyBorder="1"/>
    <xf numFmtId="0" fontId="19" fillId="0" borderId="118" xfId="0" applyFont="1" applyBorder="1"/>
    <xf numFmtId="0" fontId="19" fillId="0" borderId="34" xfId="0" applyFont="1" applyBorder="1"/>
    <xf numFmtId="0" fontId="23" fillId="0" borderId="52" xfId="0" applyFont="1" applyBorder="1" applyAlignment="1">
      <alignment horizontal="left" wrapText="1"/>
    </xf>
    <xf numFmtId="0" fontId="11" fillId="0" borderId="119" xfId="0" applyFont="1" applyBorder="1"/>
    <xf numFmtId="0" fontId="19" fillId="0" borderId="120" xfId="0" applyFont="1" applyBorder="1"/>
    <xf numFmtId="2" fontId="19" fillId="0" borderId="100" xfId="0" applyNumberFormat="1" applyFont="1" applyBorder="1" applyAlignment="1">
      <alignment horizontal="right" vertical="center"/>
    </xf>
    <xf numFmtId="167" fontId="19" fillId="0" borderId="16" xfId="0" applyNumberFormat="1" applyFont="1" applyBorder="1" applyAlignment="1">
      <alignment horizontal="right" vertical="center"/>
    </xf>
    <xf numFmtId="4" fontId="14" fillId="0" borderId="92" xfId="0" applyNumberFormat="1" applyFont="1" applyBorder="1" applyAlignment="1">
      <alignment horizontal="center"/>
    </xf>
    <xf numFmtId="0" fontId="19" fillId="0" borderId="121" xfId="0" applyFont="1" applyBorder="1"/>
    <xf numFmtId="164" fontId="11" fillId="6" borderId="27" xfId="0" applyNumberFormat="1" applyFont="1" applyFill="1" applyBorder="1"/>
    <xf numFmtId="14" fontId="23" fillId="0" borderId="52" xfId="0" applyNumberFormat="1" applyFont="1" applyBorder="1" applyAlignment="1">
      <alignment horizontal="left"/>
    </xf>
    <xf numFmtId="0" fontId="11" fillId="0" borderId="120" xfId="0" applyFont="1" applyBorder="1"/>
    <xf numFmtId="0" fontId="23" fillId="0" borderId="64" xfId="0" applyFont="1" applyBorder="1" applyAlignment="1">
      <alignment horizontal="left"/>
    </xf>
    <xf numFmtId="4" fontId="14" fillId="0" borderId="95" xfId="0" applyNumberFormat="1" applyFont="1" applyBorder="1" applyAlignment="1">
      <alignment horizontal="center"/>
    </xf>
    <xf numFmtId="166" fontId="11" fillId="0" borderId="0" xfId="0" applyNumberFormat="1" applyFont="1"/>
    <xf numFmtId="166" fontId="28" fillId="0" borderId="0" xfId="0" applyNumberFormat="1" applyFont="1" applyAlignment="1">
      <alignment vertical="center"/>
    </xf>
    <xf numFmtId="0" fontId="23" fillId="0" borderId="98" xfId="0" applyFont="1" applyBorder="1"/>
    <xf numFmtId="0" fontId="23" fillId="0" borderId="96" xfId="0" applyFont="1" applyBorder="1"/>
    <xf numFmtId="0" fontId="19" fillId="0" borderId="8" xfId="0" applyFont="1" applyBorder="1"/>
    <xf numFmtId="0" fontId="11" fillId="7" borderId="29" xfId="0" applyFont="1" applyFill="1" applyBorder="1"/>
    <xf numFmtId="0" fontId="23" fillId="0" borderId="37" xfId="0" applyFont="1" applyBorder="1" applyAlignment="1">
      <alignment horizontal="right"/>
    </xf>
    <xf numFmtId="4" fontId="14" fillId="0" borderId="9" xfId="0" applyNumberFormat="1" applyFont="1" applyBorder="1" applyAlignment="1">
      <alignment horizontal="right"/>
    </xf>
    <xf numFmtId="0" fontId="23" fillId="0" borderId="11" xfId="0" applyFont="1" applyBorder="1"/>
    <xf numFmtId="164" fontId="11" fillId="0" borderId="0" xfId="0" applyNumberFormat="1" applyFont="1"/>
    <xf numFmtId="0" fontId="11" fillId="0" borderId="122" xfId="0" applyFont="1" applyBorder="1"/>
    <xf numFmtId="0" fontId="11" fillId="0" borderId="43" xfId="0" applyFont="1" applyBorder="1"/>
    <xf numFmtId="0" fontId="11" fillId="0" borderId="35" xfId="0" applyFont="1" applyBorder="1"/>
    <xf numFmtId="2" fontId="11" fillId="8" borderId="125" xfId="0" applyNumberFormat="1" applyFont="1" applyFill="1" applyBorder="1" applyAlignment="1">
      <alignment horizontal="right" vertical="center"/>
    </xf>
    <xf numFmtId="167" fontId="11" fillId="8" borderId="126" xfId="0" applyNumberFormat="1" applyFont="1" applyFill="1" applyBorder="1" applyAlignment="1">
      <alignment horizontal="right" vertical="center"/>
    </xf>
    <xf numFmtId="0" fontId="19" fillId="0" borderId="16" xfId="0" applyFont="1" applyBorder="1"/>
    <xf numFmtId="2" fontId="19" fillId="0" borderId="120" xfId="0" applyNumberFormat="1" applyFont="1" applyBorder="1" applyAlignment="1">
      <alignment horizontal="right" vertical="center"/>
    </xf>
    <xf numFmtId="0" fontId="30" fillId="0" borderId="0" xfId="0" applyFont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wrapText="1"/>
    </xf>
    <xf numFmtId="0" fontId="35" fillId="0" borderId="0" xfId="0" applyFont="1" applyAlignment="1">
      <alignment horizontal="center" vertical="center" wrapText="1"/>
    </xf>
    <xf numFmtId="0" fontId="31" fillId="0" borderId="12" xfId="0" applyFont="1" applyBorder="1" applyAlignment="1">
      <alignment horizontal="left" vertical="top" wrapText="1"/>
    </xf>
    <xf numFmtId="0" fontId="36" fillId="0" borderId="12" xfId="0" applyFont="1" applyBorder="1" applyAlignment="1">
      <alignment horizontal="center" vertical="center" wrapText="1"/>
    </xf>
    <xf numFmtId="1" fontId="38" fillId="0" borderId="7" xfId="0" applyNumberFormat="1" applyFont="1" applyBorder="1" applyAlignment="1">
      <alignment horizontal="left" vertical="center" shrinkToFit="1"/>
    </xf>
    <xf numFmtId="4" fontId="31" fillId="0" borderId="0" xfId="0" applyNumberFormat="1" applyFont="1" applyAlignment="1">
      <alignment horizontal="left" vertical="top"/>
    </xf>
    <xf numFmtId="0" fontId="34" fillId="0" borderId="7" xfId="0" applyFont="1" applyBorder="1" applyAlignment="1">
      <alignment horizontal="left" vertical="center" wrapText="1"/>
    </xf>
    <xf numFmtId="2" fontId="31" fillId="0" borderId="0" xfId="0" applyNumberFormat="1" applyFont="1" applyAlignment="1">
      <alignment horizontal="left" vertical="top"/>
    </xf>
    <xf numFmtId="0" fontId="11" fillId="0" borderId="129" xfId="0" applyFont="1" applyBorder="1"/>
    <xf numFmtId="2" fontId="11" fillId="8" borderId="131" xfId="0" applyNumberFormat="1" applyFont="1" applyFill="1" applyBorder="1" applyAlignment="1">
      <alignment horizontal="right" vertical="center"/>
    </xf>
    <xf numFmtId="2" fontId="30" fillId="0" borderId="0" xfId="0" applyNumberFormat="1" applyFont="1" applyAlignment="1">
      <alignment horizontal="left" vertical="top"/>
    </xf>
    <xf numFmtId="0" fontId="19" fillId="0" borderId="19" xfId="0" applyFont="1" applyBorder="1" applyAlignment="1">
      <alignment horizontal="right"/>
    </xf>
    <xf numFmtId="0" fontId="11" fillId="0" borderId="0" xfId="0" applyFont="1" applyAlignment="1">
      <alignment horizontal="right"/>
    </xf>
    <xf numFmtId="0" fontId="11" fillId="0" borderId="19" xfId="0" applyFont="1" applyBorder="1" applyAlignment="1">
      <alignment horizontal="right"/>
    </xf>
    <xf numFmtId="0" fontId="11" fillId="0" borderId="120" xfId="0" applyFont="1" applyBorder="1" applyAlignment="1">
      <alignment horizontal="right"/>
    </xf>
    <xf numFmtId="166" fontId="11" fillId="0" borderId="120" xfId="0" applyNumberFormat="1" applyFont="1" applyBorder="1"/>
    <xf numFmtId="0" fontId="11" fillId="0" borderId="16" xfId="0" applyFont="1" applyBorder="1" applyAlignment="1">
      <alignment horizontal="right" vertical="center"/>
    </xf>
    <xf numFmtId="0" fontId="11" fillId="0" borderId="2" xfId="0" applyFont="1" applyBorder="1"/>
    <xf numFmtId="0" fontId="34" fillId="2" borderId="7" xfId="0" applyFont="1" applyFill="1" applyBorder="1" applyAlignment="1">
      <alignment horizontal="left" vertical="center" wrapText="1"/>
    </xf>
    <xf numFmtId="0" fontId="11" fillId="0" borderId="16" xfId="0" applyFont="1" applyBorder="1"/>
    <xf numFmtId="0" fontId="34" fillId="0" borderId="7" xfId="0" applyFont="1" applyBorder="1" applyAlignment="1">
      <alignment horizontal="left" vertical="top" wrapText="1"/>
    </xf>
    <xf numFmtId="0" fontId="31" fillId="0" borderId="7" xfId="0" applyFont="1" applyBorder="1" applyAlignment="1">
      <alignment horizontal="left" wrapText="1"/>
    </xf>
    <xf numFmtId="0" fontId="31" fillId="0" borderId="33" xfId="0" applyFont="1" applyBorder="1" applyAlignment="1">
      <alignment horizontal="left" wrapText="1"/>
    </xf>
    <xf numFmtId="0" fontId="31" fillId="0" borderId="33" xfId="0" applyFont="1" applyBorder="1" applyAlignment="1">
      <alignment horizontal="left" vertical="top" wrapText="1"/>
    </xf>
    <xf numFmtId="0" fontId="37" fillId="0" borderId="33" xfId="0" applyFont="1" applyBorder="1" applyAlignment="1">
      <alignment horizontal="left" wrapText="1"/>
    </xf>
    <xf numFmtId="14" fontId="34" fillId="0" borderId="33" xfId="0" applyNumberFormat="1" applyFont="1" applyBorder="1" applyAlignment="1">
      <alignment horizontal="left" shrinkToFit="1"/>
    </xf>
    <xf numFmtId="49" fontId="23" fillId="2" borderId="134" xfId="0" applyNumberFormat="1" applyFont="1" applyFill="1" applyBorder="1" applyAlignment="1">
      <alignment horizontal="right"/>
    </xf>
    <xf numFmtId="0" fontId="12" fillId="0" borderId="12" xfId="0" applyFont="1" applyBorder="1" applyAlignment="1">
      <alignment horizontal="center"/>
    </xf>
    <xf numFmtId="0" fontId="44" fillId="0" borderId="0" xfId="0" applyFont="1"/>
    <xf numFmtId="0" fontId="45" fillId="0" borderId="0" xfId="0" applyFont="1" applyAlignment="1">
      <alignment horizontal="left"/>
    </xf>
    <xf numFmtId="49" fontId="45" fillId="0" borderId="0" xfId="0" applyNumberFormat="1" applyFont="1" applyAlignment="1">
      <alignment horizontal="left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horizontal="left" vertical="center"/>
    </xf>
    <xf numFmtId="49" fontId="45" fillId="0" borderId="0" xfId="0" applyNumberFormat="1" applyFont="1" applyAlignment="1">
      <alignment horizontal="left" vertical="center"/>
    </xf>
    <xf numFmtId="0" fontId="11" fillId="0" borderId="135" xfId="0" applyFont="1" applyBorder="1"/>
    <xf numFmtId="0" fontId="46" fillId="0" borderId="0" xfId="0" applyFont="1" applyAlignment="1">
      <alignment vertical="center" textRotation="90" wrapText="1"/>
    </xf>
    <xf numFmtId="0" fontId="46" fillId="0" borderId="0" xfId="0" applyFont="1" applyAlignment="1">
      <alignment vertical="center" textRotation="90"/>
    </xf>
    <xf numFmtId="0" fontId="11" fillId="10" borderId="134" xfId="0" applyFont="1" applyFill="1" applyBorder="1"/>
    <xf numFmtId="0" fontId="48" fillId="0" borderId="0" xfId="0" applyFont="1"/>
    <xf numFmtId="0" fontId="46" fillId="0" borderId="0" xfId="0" applyFont="1" applyAlignment="1">
      <alignment horizontal="left" textRotation="90"/>
    </xf>
    <xf numFmtId="14" fontId="44" fillId="0" borderId="0" xfId="0" applyNumberFormat="1" applyFont="1" applyAlignment="1">
      <alignment horizontal="right" vertical="center" textRotation="90"/>
    </xf>
    <xf numFmtId="0" fontId="46" fillId="0" borderId="0" xfId="0" applyFont="1" applyAlignment="1">
      <alignment textRotation="90"/>
    </xf>
    <xf numFmtId="0" fontId="46" fillId="0" borderId="119" xfId="0" applyFont="1" applyBorder="1" applyAlignment="1">
      <alignment textRotation="90"/>
    </xf>
    <xf numFmtId="0" fontId="46" fillId="0" borderId="119" xfId="0" applyFont="1" applyBorder="1" applyAlignment="1">
      <alignment horizontal="left" textRotation="90"/>
    </xf>
    <xf numFmtId="0" fontId="54" fillId="0" borderId="0" xfId="0" applyFont="1"/>
    <xf numFmtId="0" fontId="11" fillId="0" borderId="12" xfId="0" applyFont="1" applyBorder="1"/>
    <xf numFmtId="4" fontId="11" fillId="0" borderId="33" xfId="0" applyNumberFormat="1" applyFont="1" applyBorder="1"/>
    <xf numFmtId="0" fontId="55" fillId="0" borderId="0" xfId="0" applyFont="1"/>
    <xf numFmtId="0" fontId="11" fillId="0" borderId="137" xfId="0" applyFont="1" applyBorder="1"/>
    <xf numFmtId="4" fontId="11" fillId="0" borderId="12" xfId="0" applyNumberFormat="1" applyFont="1" applyBorder="1"/>
    <xf numFmtId="0" fontId="11" fillId="0" borderId="138" xfId="0" applyFont="1" applyBorder="1"/>
    <xf numFmtId="4" fontId="19" fillId="0" borderId="7" xfId="0" applyNumberFormat="1" applyFont="1" applyBorder="1"/>
    <xf numFmtId="0" fontId="45" fillId="0" borderId="22" xfId="0" applyFont="1" applyBorder="1"/>
    <xf numFmtId="4" fontId="56" fillId="0" borderId="24" xfId="0" applyNumberFormat="1" applyFont="1" applyBorder="1"/>
    <xf numFmtId="0" fontId="11" fillId="11" borderId="134" xfId="0" applyFont="1" applyFill="1" applyBorder="1"/>
    <xf numFmtId="0" fontId="19" fillId="11" borderId="134" xfId="0" applyFont="1" applyFill="1" applyBorder="1"/>
    <xf numFmtId="4" fontId="11" fillId="11" borderId="134" xfId="0" applyNumberFormat="1" applyFont="1" applyFill="1" applyBorder="1"/>
    <xf numFmtId="0" fontId="11" fillId="11" borderId="134" xfId="0" applyFont="1" applyFill="1" applyBorder="1" applyAlignment="1">
      <alignment horizontal="right"/>
    </xf>
    <xf numFmtId="0" fontId="11" fillId="11" borderId="134" xfId="0" applyFont="1" applyFill="1" applyBorder="1" applyAlignment="1">
      <alignment horizontal="left"/>
    </xf>
    <xf numFmtId="4" fontId="54" fillId="0" borderId="0" xfId="0" applyNumberFormat="1" applyFont="1"/>
    <xf numFmtId="0" fontId="45" fillId="0" borderId="8" xfId="0" applyFont="1" applyBorder="1" applyAlignment="1">
      <alignment horizontal="right"/>
    </xf>
    <xf numFmtId="0" fontId="45" fillId="0" borderId="11" xfId="0" applyFont="1" applyBorder="1"/>
    <xf numFmtId="0" fontId="45" fillId="0" borderId="0" xfId="0" applyFont="1" applyAlignment="1">
      <alignment horizontal="right"/>
    </xf>
    <xf numFmtId="0" fontId="45" fillId="0" borderId="0" xfId="0" applyFont="1"/>
    <xf numFmtId="0" fontId="54" fillId="0" borderId="3" xfId="0" applyFont="1" applyBorder="1"/>
    <xf numFmtId="0" fontId="54" fillId="0" borderId="15" xfId="0" applyFont="1" applyBorder="1"/>
    <xf numFmtId="0" fontId="54" fillId="0" borderId="119" xfId="0" applyFont="1" applyBorder="1"/>
    <xf numFmtId="4" fontId="45" fillId="0" borderId="100" xfId="0" applyNumberFormat="1" applyFont="1" applyBorder="1"/>
    <xf numFmtId="0" fontId="54" fillId="0" borderId="137" xfId="0" applyFont="1" applyBorder="1"/>
    <xf numFmtId="0" fontId="54" fillId="0" borderId="12" xfId="0" applyFont="1" applyBorder="1"/>
    <xf numFmtId="0" fontId="11" fillId="0" borderId="117" xfId="0" applyFont="1" applyBorder="1"/>
    <xf numFmtId="0" fontId="11" fillId="0" borderId="33" xfId="0" applyFont="1" applyBorder="1"/>
    <xf numFmtId="0" fontId="54" fillId="0" borderId="33" xfId="0" applyFont="1" applyBorder="1"/>
    <xf numFmtId="0" fontId="54" fillId="0" borderId="0" xfId="0" applyFont="1" applyAlignment="1">
      <alignment horizontal="center"/>
    </xf>
    <xf numFmtId="0" fontId="54" fillId="0" borderId="117" xfId="0" applyFont="1" applyBorder="1"/>
    <xf numFmtId="0" fontId="54" fillId="0" borderId="6" xfId="0" applyFont="1" applyBorder="1"/>
    <xf numFmtId="0" fontId="45" fillId="0" borderId="118" xfId="0" applyFont="1" applyBorder="1"/>
    <xf numFmtId="0" fontId="64" fillId="0" borderId="134" xfId="1"/>
    <xf numFmtId="169" fontId="65" fillId="0" borderId="134" xfId="2"/>
    <xf numFmtId="169" fontId="0" fillId="0" borderId="134" xfId="2" applyFont="1" applyAlignment="1">
      <alignment horizontal="left"/>
    </xf>
    <xf numFmtId="0" fontId="65" fillId="0" borderId="134" xfId="2" applyNumberFormat="1" applyAlignment="1">
      <alignment horizontal="left"/>
    </xf>
    <xf numFmtId="169" fontId="0" fillId="0" borderId="134" xfId="2" applyFont="1"/>
    <xf numFmtId="169" fontId="65" fillId="0" borderId="134" xfId="2" applyAlignment="1">
      <alignment horizontal="left"/>
    </xf>
    <xf numFmtId="0" fontId="0" fillId="0" borderId="134" xfId="2" applyNumberFormat="1" applyFont="1" applyAlignment="1">
      <alignment horizontal="left" vertical="top"/>
    </xf>
    <xf numFmtId="169" fontId="66" fillId="0" borderId="134" xfId="2" applyFont="1"/>
    <xf numFmtId="169" fontId="68" fillId="0" borderId="134" xfId="2" applyFont="1"/>
    <xf numFmtId="169" fontId="69" fillId="0" borderId="134" xfId="2" applyFont="1"/>
    <xf numFmtId="169" fontId="0" fillId="0" borderId="134" xfId="2" applyFont="1" applyAlignment="1">
      <alignment horizontal="right"/>
    </xf>
    <xf numFmtId="14" fontId="65" fillId="0" borderId="134" xfId="2" applyNumberFormat="1" applyAlignment="1">
      <alignment horizontal="left"/>
    </xf>
    <xf numFmtId="169" fontId="70" fillId="0" borderId="134" xfId="2" applyFont="1" applyAlignment="1">
      <alignment horizontal="left"/>
    </xf>
    <xf numFmtId="169" fontId="70" fillId="0" borderId="134" xfId="2" applyFont="1" applyAlignment="1">
      <alignment horizontal="right"/>
    </xf>
    <xf numFmtId="0" fontId="70" fillId="0" borderId="134" xfId="2" applyNumberFormat="1" applyFont="1" applyAlignment="1">
      <alignment horizontal="left"/>
    </xf>
    <xf numFmtId="169" fontId="69" fillId="0" borderId="134" xfId="2" applyFont="1" applyAlignment="1">
      <alignment horizontal="right"/>
    </xf>
    <xf numFmtId="169" fontId="71" fillId="0" borderId="134" xfId="2" applyFont="1"/>
    <xf numFmtId="169" fontId="70" fillId="0" borderId="134" xfId="2" applyFont="1"/>
    <xf numFmtId="169" fontId="74" fillId="0" borderId="134" xfId="2" applyFont="1" applyAlignment="1">
      <alignment horizontal="right"/>
    </xf>
    <xf numFmtId="14" fontId="70" fillId="0" borderId="134" xfId="2" applyNumberFormat="1" applyFont="1" applyAlignment="1">
      <alignment horizontal="left"/>
    </xf>
    <xf numFmtId="169" fontId="75" fillId="0" borderId="134" xfId="2" applyFont="1"/>
    <xf numFmtId="169" fontId="76" fillId="0" borderId="134" xfId="2" applyFont="1" applyAlignment="1">
      <alignment horizontal="right"/>
    </xf>
    <xf numFmtId="14" fontId="76" fillId="0" borderId="134" xfId="2" applyNumberFormat="1" applyFont="1" applyAlignment="1">
      <alignment horizontal="center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/>
    </xf>
    <xf numFmtId="49" fontId="79" fillId="0" borderId="0" xfId="0" applyNumberFormat="1" applyFont="1" applyAlignment="1">
      <alignment horizontal="left"/>
    </xf>
    <xf numFmtId="0" fontId="79" fillId="0" borderId="0" xfId="0" applyFont="1" applyAlignment="1">
      <alignment horizontal="left" vertical="center" wrapText="1"/>
    </xf>
    <xf numFmtId="0" fontId="79" fillId="0" borderId="0" xfId="0" applyFont="1" applyAlignment="1">
      <alignment horizontal="left" vertical="center"/>
    </xf>
    <xf numFmtId="49" fontId="79" fillId="0" borderId="0" xfId="0" applyNumberFormat="1" applyFont="1" applyAlignment="1">
      <alignment horizontal="left" vertical="center"/>
    </xf>
    <xf numFmtId="0" fontId="73" fillId="0" borderId="0" xfId="0" applyFont="1"/>
    <xf numFmtId="0" fontId="11" fillId="0" borderId="134" xfId="0" applyFont="1" applyBorder="1"/>
    <xf numFmtId="0" fontId="11" fillId="0" borderId="145" xfId="0" applyFont="1" applyBorder="1"/>
    <xf numFmtId="0" fontId="11" fillId="10" borderId="145" xfId="0" applyFont="1" applyFill="1" applyBorder="1"/>
    <xf numFmtId="14" fontId="44" fillId="0" borderId="145" xfId="0" applyNumberFormat="1" applyFont="1" applyBorder="1" applyAlignment="1">
      <alignment horizontal="center" vertical="center" textRotation="90"/>
    </xf>
    <xf numFmtId="14" fontId="44" fillId="0" borderId="145" xfId="0" applyNumberFormat="1" applyFont="1" applyBorder="1" applyAlignment="1">
      <alignment horizontal="right" vertical="center" textRotation="90"/>
    </xf>
    <xf numFmtId="0" fontId="54" fillId="0" borderId="140" xfId="0" applyFont="1" applyBorder="1" applyAlignment="1">
      <alignment horizontal="center"/>
    </xf>
    <xf numFmtId="0" fontId="54" fillId="0" borderId="140" xfId="0" applyFont="1" applyBorder="1" applyAlignment="1">
      <alignment horizontal="left"/>
    </xf>
    <xf numFmtId="0" fontId="54" fillId="0" borderId="151" xfId="0" applyFont="1" applyBorder="1" applyAlignment="1">
      <alignment horizontal="center"/>
    </xf>
    <xf numFmtId="0" fontId="54" fillId="0" borderId="152" xfId="0" applyFont="1" applyBorder="1" applyAlignment="1">
      <alignment horizontal="center"/>
    </xf>
    <xf numFmtId="0" fontId="0" fillId="0" borderId="0" xfId="0" applyAlignment="1">
      <alignment horizontal="center"/>
    </xf>
    <xf numFmtId="0" fontId="54" fillId="0" borderId="155" xfId="0" applyFont="1" applyBorder="1" applyAlignment="1">
      <alignment horizontal="center"/>
    </xf>
    <xf numFmtId="0" fontId="89" fillId="0" borderId="158" xfId="0" applyFont="1" applyBorder="1" applyAlignment="1">
      <alignment horizontal="center"/>
    </xf>
    <xf numFmtId="0" fontId="89" fillId="0" borderId="159" xfId="0" applyFont="1" applyBorder="1" applyAlignment="1">
      <alignment horizontal="center"/>
    </xf>
    <xf numFmtId="0" fontId="54" fillId="0" borderId="158" xfId="0" applyFont="1" applyBorder="1" applyAlignment="1">
      <alignment horizontal="center"/>
    </xf>
    <xf numFmtId="0" fontId="54" fillId="0" borderId="161" xfId="0" applyFont="1" applyBorder="1" applyAlignment="1">
      <alignment horizontal="center"/>
    </xf>
    <xf numFmtId="4" fontId="90" fillId="0" borderId="21" xfId="0" quotePrefix="1" applyNumberFormat="1" applyFont="1" applyBorder="1"/>
    <xf numFmtId="4" fontId="88" fillId="0" borderId="152" xfId="0" applyNumberFormat="1" applyFont="1" applyBorder="1" applyAlignment="1">
      <alignment horizontal="center"/>
    </xf>
    <xf numFmtId="4" fontId="88" fillId="0" borderId="160" xfId="0" applyNumberFormat="1" applyFont="1" applyBorder="1" applyAlignment="1">
      <alignment horizontal="center"/>
    </xf>
    <xf numFmtId="4" fontId="88" fillId="0" borderId="158" xfId="0" applyNumberFormat="1" applyFont="1" applyBorder="1" applyAlignment="1">
      <alignment horizontal="center"/>
    </xf>
    <xf numFmtId="4" fontId="88" fillId="0" borderId="159" xfId="0" applyNumberFormat="1" applyFont="1" applyBorder="1" applyAlignment="1">
      <alignment horizontal="center"/>
    </xf>
    <xf numFmtId="4" fontId="88" fillId="0" borderId="155" xfId="0" applyNumberFormat="1" applyFont="1" applyBorder="1" applyAlignment="1">
      <alignment horizontal="center"/>
    </xf>
    <xf numFmtId="4" fontId="88" fillId="0" borderId="156" xfId="0" applyNumberFormat="1" applyFont="1" applyBorder="1" applyAlignment="1">
      <alignment horizontal="center"/>
    </xf>
    <xf numFmtId="4" fontId="88" fillId="0" borderId="161" xfId="0" applyNumberFormat="1" applyFont="1" applyBorder="1" applyAlignment="1">
      <alignment horizontal="center"/>
    </xf>
    <xf numFmtId="4" fontId="88" fillId="0" borderId="162" xfId="0" applyNumberFormat="1" applyFont="1" applyBorder="1" applyAlignment="1">
      <alignment horizontal="center"/>
    </xf>
    <xf numFmtId="4" fontId="88" fillId="0" borderId="140" xfId="0" applyNumberFormat="1" applyFont="1" applyBorder="1" applyAlignment="1">
      <alignment horizontal="center"/>
    </xf>
    <xf numFmtId="4" fontId="88" fillId="0" borderId="150" xfId="0" applyNumberFormat="1" applyFont="1" applyBorder="1" applyAlignment="1">
      <alignment horizontal="center"/>
    </xf>
    <xf numFmtId="4" fontId="88" fillId="0" borderId="151" xfId="0" applyNumberFormat="1" applyFont="1" applyBorder="1" applyAlignment="1">
      <alignment horizontal="center"/>
    </xf>
    <xf numFmtId="4" fontId="88" fillId="0" borderId="148" xfId="0" applyNumberFormat="1" applyFont="1" applyBorder="1" applyAlignment="1">
      <alignment horizontal="center"/>
    </xf>
    <xf numFmtId="0" fontId="93" fillId="0" borderId="0" xfId="0" applyFont="1"/>
    <xf numFmtId="0" fontId="81" fillId="0" borderId="0" xfId="3" applyAlignment="1"/>
    <xf numFmtId="0" fontId="81" fillId="0" borderId="0" xfId="3" applyAlignment="1">
      <alignment vertical="center"/>
    </xf>
    <xf numFmtId="0" fontId="94" fillId="0" borderId="0" xfId="0" applyFont="1" applyAlignment="1">
      <alignment vertical="center"/>
    </xf>
    <xf numFmtId="0" fontId="98" fillId="15" borderId="0" xfId="0" applyFont="1" applyFill="1"/>
    <xf numFmtId="0" fontId="99" fillId="0" borderId="0" xfId="0" applyFont="1" applyAlignment="1">
      <alignment vertical="center"/>
    </xf>
    <xf numFmtId="0" fontId="100" fillId="0" borderId="14" xfId="0" applyFont="1" applyBorder="1"/>
    <xf numFmtId="0" fontId="104" fillId="0" borderId="134" xfId="0" applyFont="1" applyBorder="1" applyAlignment="1">
      <alignment horizontal="right" indent="1"/>
    </xf>
    <xf numFmtId="0" fontId="91" fillId="0" borderId="0" xfId="0" applyFont="1"/>
    <xf numFmtId="0" fontId="23" fillId="0" borderId="20" xfId="0" applyFont="1" applyBorder="1" applyAlignment="1">
      <alignment horizontal="left"/>
    </xf>
    <xf numFmtId="0" fontId="64" fillId="0" borderId="134" xfId="5" applyFont="1"/>
    <xf numFmtId="0" fontId="64" fillId="0" borderId="132" xfId="5" applyFont="1" applyBorder="1"/>
    <xf numFmtId="0" fontId="107" fillId="0" borderId="134" xfId="5"/>
    <xf numFmtId="1" fontId="106" fillId="0" borderId="134" xfId="5" applyNumberFormat="1" applyFont="1" applyAlignment="1">
      <alignment horizontal="center"/>
    </xf>
    <xf numFmtId="170" fontId="107" fillId="0" borderId="140" xfId="5" applyNumberFormat="1" applyBorder="1"/>
    <xf numFmtId="0" fontId="107" fillId="0" borderId="140" xfId="5" applyBorder="1"/>
    <xf numFmtId="0" fontId="81" fillId="0" borderId="0" xfId="3"/>
    <xf numFmtId="0" fontId="81" fillId="0" borderId="0" xfId="3" applyAlignment="1">
      <alignment horizontal="left" vertical="center"/>
    </xf>
    <xf numFmtId="0" fontId="10" fillId="0" borderId="134" xfId="7"/>
    <xf numFmtId="169" fontId="97" fillId="0" borderId="134" xfId="2" applyFont="1"/>
    <xf numFmtId="0" fontId="111" fillId="0" borderId="134" xfId="7" applyFont="1"/>
    <xf numFmtId="169" fontId="112" fillId="0" borderId="134" xfId="2" applyFont="1"/>
    <xf numFmtId="0" fontId="11" fillId="0" borderId="132" xfId="0" applyFont="1" applyBorder="1"/>
    <xf numFmtId="4" fontId="11" fillId="0" borderId="134" xfId="0" applyNumberFormat="1" applyFont="1" applyBorder="1"/>
    <xf numFmtId="0" fontId="11" fillId="0" borderId="133" xfId="0" applyFont="1" applyBorder="1"/>
    <xf numFmtId="0" fontId="12" fillId="0" borderId="19" xfId="0" applyFont="1" applyBorder="1"/>
    <xf numFmtId="43" fontId="19" fillId="0" borderId="6" xfId="6" applyFont="1" applyBorder="1"/>
    <xf numFmtId="0" fontId="12" fillId="0" borderId="28" xfId="0" applyFont="1" applyBorder="1"/>
    <xf numFmtId="0" fontId="16" fillId="0" borderId="29" xfId="0" applyFont="1" applyBorder="1" applyAlignment="1">
      <alignment horizontal="right"/>
    </xf>
    <xf numFmtId="49" fontId="113" fillId="0" borderId="134" xfId="0" applyNumberFormat="1" applyFont="1" applyBorder="1" applyAlignment="1">
      <alignment vertical="center"/>
    </xf>
    <xf numFmtId="0" fontId="114" fillId="0" borderId="134" xfId="0" applyFont="1" applyBorder="1"/>
    <xf numFmtId="0" fontId="113" fillId="0" borderId="0" xfId="0" applyFont="1"/>
    <xf numFmtId="0" fontId="113" fillId="0" borderId="7" xfId="0" applyFont="1" applyBorder="1" applyAlignment="1">
      <alignment horizontal="center" vertical="center"/>
    </xf>
    <xf numFmtId="49" fontId="113" fillId="0" borderId="0" xfId="0" applyNumberFormat="1" applyFont="1" applyAlignment="1">
      <alignment horizontal="right"/>
    </xf>
    <xf numFmtId="0" fontId="113" fillId="0" borderId="3" xfId="0" applyFont="1" applyBorder="1"/>
    <xf numFmtId="0" fontId="116" fillId="0" borderId="140" xfId="3" applyFont="1" applyBorder="1" applyAlignment="1">
      <alignment horizontal="right" vertical="center"/>
    </xf>
    <xf numFmtId="0" fontId="113" fillId="0" borderId="0" xfId="0" applyFont="1" applyAlignment="1">
      <alignment horizontal="right"/>
    </xf>
    <xf numFmtId="0" fontId="117" fillId="0" borderId="0" xfId="0" applyFont="1"/>
    <xf numFmtId="0" fontId="117" fillId="0" borderId="0" xfId="0" applyFont="1" applyAlignment="1">
      <alignment horizontal="center" vertical="center"/>
    </xf>
    <xf numFmtId="0" fontId="113" fillId="0" borderId="0" xfId="0" applyFont="1" applyAlignment="1">
      <alignment horizontal="center" vertical="center"/>
    </xf>
    <xf numFmtId="0" fontId="117" fillId="0" borderId="0" xfId="0" applyFont="1" applyAlignment="1">
      <alignment horizontal="left" vertical="center"/>
    </xf>
    <xf numFmtId="0" fontId="113" fillId="0" borderId="7" xfId="0" applyFont="1" applyBorder="1" applyAlignment="1">
      <alignment horizontal="left"/>
    </xf>
    <xf numFmtId="0" fontId="115" fillId="0" borderId="0" xfId="0" applyFont="1"/>
    <xf numFmtId="165" fontId="117" fillId="0" borderId="0" xfId="0" applyNumberFormat="1" applyFont="1" applyAlignment="1">
      <alignment horizontal="left" vertical="center"/>
    </xf>
    <xf numFmtId="0" fontId="117" fillId="0" borderId="0" xfId="0" applyFont="1" applyAlignment="1">
      <alignment horizontal="left" vertical="top"/>
    </xf>
    <xf numFmtId="0" fontId="117" fillId="0" borderId="0" xfId="0" applyFont="1" applyAlignment="1">
      <alignment horizontal="left"/>
    </xf>
    <xf numFmtId="0" fontId="118" fillId="0" borderId="134" xfId="0" applyFont="1" applyBorder="1" applyAlignment="1">
      <alignment horizontal="right"/>
    </xf>
    <xf numFmtId="0" fontId="119" fillId="0" borderId="134" xfId="0" applyFont="1" applyBorder="1" applyAlignment="1">
      <alignment horizontal="left" vertical="center"/>
    </xf>
    <xf numFmtId="0" fontId="120" fillId="0" borderId="134" xfId="0" applyFont="1" applyBorder="1" applyAlignment="1">
      <alignment vertical="center"/>
    </xf>
    <xf numFmtId="49" fontId="113" fillId="0" borderId="0" xfId="0" applyNumberFormat="1" applyFont="1" applyAlignment="1">
      <alignment horizontal="center" vertical="center"/>
    </xf>
    <xf numFmtId="0" fontId="121" fillId="0" borderId="0" xfId="0" applyFont="1" applyAlignment="1">
      <alignment horizontal="left" vertical="center"/>
    </xf>
    <xf numFmtId="0" fontId="8" fillId="0" borderId="134" xfId="5" quotePrefix="1" applyFont="1"/>
    <xf numFmtId="0" fontId="109" fillId="0" borderId="134" xfId="5" applyFont="1"/>
    <xf numFmtId="4" fontId="108" fillId="0" borderId="37" xfId="5" applyNumberFormat="1" applyFont="1" applyBorder="1"/>
    <xf numFmtId="0" fontId="8" fillId="0" borderId="141" xfId="5" applyFont="1" applyBorder="1" applyAlignment="1">
      <alignment horizontal="right" vertical="center"/>
    </xf>
    <xf numFmtId="4" fontId="64" fillId="0" borderId="37" xfId="5" applyNumberFormat="1" applyFont="1" applyBorder="1" applyAlignment="1">
      <alignment horizontal="center" vertical="center"/>
    </xf>
    <xf numFmtId="0" fontId="64" fillId="0" borderId="37" xfId="5" applyFont="1" applyBorder="1" applyAlignment="1">
      <alignment horizontal="center" vertical="center"/>
    </xf>
    <xf numFmtId="0" fontId="64" fillId="0" borderId="38" xfId="5" applyFont="1" applyBorder="1"/>
    <xf numFmtId="0" fontId="64" fillId="0" borderId="116" xfId="5" applyFont="1" applyBorder="1"/>
    <xf numFmtId="0" fontId="64" fillId="0" borderId="114" xfId="5" applyFont="1" applyBorder="1" applyAlignment="1">
      <alignment horizontal="right" vertical="center"/>
    </xf>
    <xf numFmtId="2" fontId="64" fillId="0" borderId="114" xfId="5" applyNumberFormat="1" applyFont="1" applyBorder="1" applyAlignment="1">
      <alignment horizontal="right" vertical="center"/>
    </xf>
    <xf numFmtId="0" fontId="64" fillId="0" borderId="26" xfId="5" applyFont="1" applyBorder="1"/>
    <xf numFmtId="0" fontId="64" fillId="0" borderId="27" xfId="5" applyFont="1" applyBorder="1" applyAlignment="1">
      <alignment horizontal="right" vertical="center"/>
    </xf>
    <xf numFmtId="4" fontId="64" fillId="0" borderId="38" xfId="5" applyNumberFormat="1" applyFont="1" applyBorder="1" applyAlignment="1">
      <alignment vertical="center"/>
    </xf>
    <xf numFmtId="4" fontId="64" fillId="0" borderId="116" xfId="5" applyNumberFormat="1" applyFont="1" applyBorder="1" applyAlignment="1">
      <alignment vertical="center"/>
    </xf>
    <xf numFmtId="4" fontId="64" fillId="0" borderId="26" xfId="5" applyNumberFormat="1" applyFont="1" applyBorder="1" applyAlignment="1">
      <alignment vertical="center"/>
    </xf>
    <xf numFmtId="2" fontId="106" fillId="0" borderId="134" xfId="5" applyNumberFormat="1" applyFont="1" applyAlignment="1">
      <alignment horizontal="center"/>
    </xf>
    <xf numFmtId="170" fontId="106" fillId="0" borderId="134" xfId="5" applyNumberFormat="1" applyFont="1" applyAlignment="1">
      <alignment horizontal="center"/>
    </xf>
    <xf numFmtId="0" fontId="107" fillId="0" borderId="134" xfId="5" applyAlignment="1">
      <alignment horizontal="left"/>
    </xf>
    <xf numFmtId="0" fontId="106" fillId="0" borderId="134" xfId="5" applyFont="1" applyAlignment="1">
      <alignment horizontal="center"/>
    </xf>
    <xf numFmtId="170" fontId="107" fillId="0" borderId="167" xfId="5" applyNumberFormat="1" applyBorder="1" applyAlignment="1">
      <alignment horizontal="center"/>
    </xf>
    <xf numFmtId="170" fontId="107" fillId="0" borderId="173" xfId="5" applyNumberFormat="1" applyBorder="1" applyAlignment="1">
      <alignment horizontal="center"/>
    </xf>
    <xf numFmtId="2" fontId="107" fillId="0" borderId="169" xfId="5" applyNumberFormat="1" applyBorder="1" applyAlignment="1">
      <alignment horizontal="center"/>
    </xf>
    <xf numFmtId="170" fontId="107" fillId="0" borderId="169" xfId="5" applyNumberFormat="1" applyBorder="1" applyAlignment="1">
      <alignment horizontal="center"/>
    </xf>
    <xf numFmtId="2" fontId="106" fillId="0" borderId="141" xfId="5" applyNumberFormat="1" applyFont="1" applyBorder="1" applyAlignment="1">
      <alignment horizontal="center"/>
    </xf>
    <xf numFmtId="170" fontId="106" fillId="0" borderId="141" xfId="5" applyNumberFormat="1" applyFont="1" applyBorder="1" applyAlignment="1">
      <alignment horizontal="center"/>
    </xf>
    <xf numFmtId="0" fontId="106" fillId="0" borderId="141" xfId="5" applyFont="1" applyBorder="1" applyAlignment="1">
      <alignment horizontal="center"/>
    </xf>
    <xf numFmtId="1" fontId="106" fillId="0" borderId="141" xfId="5" applyNumberFormat="1" applyFont="1" applyBorder="1" applyAlignment="1">
      <alignment horizontal="center"/>
    </xf>
    <xf numFmtId="0" fontId="12" fillId="4" borderId="37" xfId="0" applyFont="1" applyFill="1" applyBorder="1" applyAlignment="1">
      <alignment horizontal="right" vertical="center"/>
    </xf>
    <xf numFmtId="49" fontId="12" fillId="0" borderId="0" xfId="0" applyNumberFormat="1" applyFont="1" applyAlignment="1">
      <alignment horizontal="right" vertical="center"/>
    </xf>
    <xf numFmtId="0" fontId="12" fillId="4" borderId="28" xfId="0" applyFont="1" applyFill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134" xfId="0" applyFont="1" applyBorder="1" applyAlignment="1">
      <alignment horizontal="right" vertical="center"/>
    </xf>
    <xf numFmtId="0" fontId="12" fillId="0" borderId="134" xfId="0" applyFont="1" applyBorder="1"/>
    <xf numFmtId="0" fontId="122" fillId="0" borderId="134" xfId="0" applyFont="1" applyBorder="1"/>
    <xf numFmtId="0" fontId="12" fillId="4" borderId="84" xfId="0" applyFont="1" applyFill="1" applyBorder="1" applyAlignment="1">
      <alignment horizontal="center"/>
    </xf>
    <xf numFmtId="0" fontId="0" fillId="0" borderId="134" xfId="0" applyBorder="1"/>
    <xf numFmtId="0" fontId="12" fillId="4" borderId="141" xfId="0" applyFont="1" applyFill="1" applyBorder="1" applyAlignment="1">
      <alignment horizontal="right" vertical="center"/>
    </xf>
    <xf numFmtId="0" fontId="12" fillId="0" borderId="116" xfId="0" applyFont="1" applyBorder="1"/>
    <xf numFmtId="0" fontId="12" fillId="0" borderId="26" xfId="0" applyFont="1" applyBorder="1"/>
    <xf numFmtId="0" fontId="12" fillId="0" borderId="6" xfId="0" applyFont="1" applyBorder="1"/>
    <xf numFmtId="4" fontId="16" fillId="0" borderId="141" xfId="0" applyNumberFormat="1" applyFont="1" applyBorder="1" applyAlignment="1">
      <alignment horizontal="right"/>
    </xf>
    <xf numFmtId="0" fontId="16" fillId="0" borderId="11" xfId="0" applyFont="1" applyBorder="1" applyAlignment="1">
      <alignment horizontal="left"/>
    </xf>
    <xf numFmtId="0" fontId="12" fillId="4" borderId="28" xfId="0" applyFont="1" applyFill="1" applyBorder="1" applyAlignment="1">
      <alignment horizontal="left" vertical="center"/>
    </xf>
    <xf numFmtId="0" fontId="22" fillId="0" borderId="134" xfId="0" applyFont="1" applyBorder="1"/>
    <xf numFmtId="4" fontId="16" fillId="0" borderId="134" xfId="0" applyNumberFormat="1" applyFont="1" applyBorder="1"/>
    <xf numFmtId="0" fontId="16" fillId="0" borderId="134" xfId="0" applyFont="1" applyBorder="1" applyAlignment="1">
      <alignment horizontal="center"/>
    </xf>
    <xf numFmtId="4" fontId="12" fillId="0" borderId="141" xfId="0" applyNumberFormat="1" applyFont="1" applyBorder="1" applyAlignment="1">
      <alignment horizontal="right" vertical="center"/>
    </xf>
    <xf numFmtId="0" fontId="12" fillId="0" borderId="141" xfId="0" applyFont="1" applyBorder="1" applyAlignment="1">
      <alignment horizontal="right" vertical="center"/>
    </xf>
    <xf numFmtId="0" fontId="22" fillId="0" borderId="141" xfId="0" applyFont="1" applyBorder="1"/>
    <xf numFmtId="172" fontId="16" fillId="0" borderId="141" xfId="0" applyNumberFormat="1" applyFont="1" applyBorder="1" applyAlignment="1">
      <alignment horizontal="right"/>
    </xf>
    <xf numFmtId="170" fontId="16" fillId="0" borderId="141" xfId="0" applyNumberFormat="1" applyFont="1" applyBorder="1" applyAlignment="1">
      <alignment horizontal="right"/>
    </xf>
    <xf numFmtId="0" fontId="12" fillId="0" borderId="134" xfId="0" applyFont="1" applyBorder="1" applyAlignment="1">
      <alignment horizontal="right"/>
    </xf>
    <xf numFmtId="0" fontId="124" fillId="0" borderId="134" xfId="5" applyFont="1"/>
    <xf numFmtId="0" fontId="125" fillId="0" borderId="134" xfId="5" applyFont="1"/>
    <xf numFmtId="0" fontId="126" fillId="0" borderId="134" xfId="5" applyFont="1"/>
    <xf numFmtId="0" fontId="124" fillId="0" borderId="134" xfId="5" applyFont="1" applyAlignment="1">
      <alignment horizontal="left" vertical="center"/>
    </xf>
    <xf numFmtId="4" fontId="127" fillId="0" borderId="13" xfId="0" applyNumberFormat="1" applyFont="1" applyBorder="1" applyAlignment="1">
      <alignment horizontal="right" vertical="center"/>
    </xf>
    <xf numFmtId="4" fontId="127" fillId="0" borderId="18" xfId="0" applyNumberFormat="1" applyFont="1" applyBorder="1" applyAlignment="1">
      <alignment horizontal="right" vertical="center"/>
    </xf>
    <xf numFmtId="4" fontId="127" fillId="0" borderId="5" xfId="0" applyNumberFormat="1" applyFont="1" applyBorder="1" applyAlignment="1">
      <alignment horizontal="right" vertical="center"/>
    </xf>
    <xf numFmtId="4" fontId="127" fillId="0" borderId="144" xfId="0" applyNumberFormat="1" applyFont="1" applyBorder="1" applyAlignment="1">
      <alignment horizontal="right" vertical="center"/>
    </xf>
    <xf numFmtId="4" fontId="127" fillId="0" borderId="13" xfId="0" applyNumberFormat="1" applyFont="1" applyBorder="1"/>
    <xf numFmtId="4" fontId="127" fillId="0" borderId="18" xfId="0" applyNumberFormat="1" applyFont="1" applyBorder="1"/>
    <xf numFmtId="4" fontId="127" fillId="0" borderId="5" xfId="0" applyNumberFormat="1" applyFont="1" applyBorder="1"/>
    <xf numFmtId="4" fontId="127" fillId="0" borderId="30" xfId="0" quotePrefix="1" applyNumberFormat="1" applyFont="1" applyBorder="1"/>
    <xf numFmtId="4" fontId="127" fillId="0" borderId="14" xfId="0" applyNumberFormat="1" applyFont="1" applyBorder="1"/>
    <xf numFmtId="4" fontId="127" fillId="0" borderId="141" xfId="0" applyNumberFormat="1" applyFont="1" applyBorder="1" applyAlignment="1">
      <alignment horizontal="right" vertical="center"/>
    </xf>
    <xf numFmtId="4" fontId="127" fillId="0" borderId="13" xfId="0" applyNumberFormat="1" applyFont="1" applyBorder="1" applyAlignment="1">
      <alignment horizontal="right"/>
    </xf>
    <xf numFmtId="4" fontId="127" fillId="0" borderId="18" xfId="0" applyNumberFormat="1" applyFont="1" applyBorder="1" applyAlignment="1">
      <alignment horizontal="right"/>
    </xf>
    <xf numFmtId="4" fontId="127" fillId="0" borderId="5" xfId="0" applyNumberFormat="1" applyFont="1" applyBorder="1" applyAlignment="1">
      <alignment horizontal="right"/>
    </xf>
    <xf numFmtId="4" fontId="127" fillId="0" borderId="141" xfId="0" applyNumberFormat="1" applyFont="1" applyBorder="1"/>
    <xf numFmtId="0" fontId="127" fillId="0" borderId="84" xfId="0" applyFont="1" applyBorder="1"/>
    <xf numFmtId="0" fontId="127" fillId="0" borderId="29" xfId="0" applyFont="1" applyBorder="1" applyAlignment="1">
      <alignment horizontal="left"/>
    </xf>
    <xf numFmtId="4" fontId="127" fillId="0" borderId="0" xfId="0" applyNumberFormat="1" applyFont="1"/>
    <xf numFmtId="4" fontId="127" fillId="0" borderId="0" xfId="0" applyNumberFormat="1" applyFont="1" applyAlignment="1">
      <alignment horizontal="right"/>
    </xf>
    <xf numFmtId="0" fontId="7" fillId="0" borderId="134" xfId="9"/>
    <xf numFmtId="169" fontId="73" fillId="0" borderId="141" xfId="2" applyFont="1" applyBorder="1" applyAlignment="1">
      <alignment horizontal="right" vertical="center"/>
    </xf>
    <xf numFmtId="0" fontId="130" fillId="0" borderId="134" xfId="2" applyNumberFormat="1" applyFont="1" applyAlignment="1">
      <alignment horizontal="right"/>
    </xf>
    <xf numFmtId="169" fontId="114" fillId="0" borderId="134" xfId="2" applyFont="1" applyAlignment="1">
      <alignment horizontal="left"/>
    </xf>
    <xf numFmtId="0" fontId="114" fillId="0" borderId="134" xfId="2" applyNumberFormat="1" applyFont="1"/>
    <xf numFmtId="169" fontId="114" fillId="0" borderId="141" xfId="2" applyFont="1" applyBorder="1" applyAlignment="1">
      <alignment vertical="center"/>
    </xf>
    <xf numFmtId="169" fontId="114" fillId="0" borderId="141" xfId="2" applyFont="1" applyBorder="1" applyAlignment="1">
      <alignment horizontal="left" vertical="center"/>
    </xf>
    <xf numFmtId="0" fontId="114" fillId="13" borderId="141" xfId="2" quotePrefix="1" applyNumberFormat="1" applyFont="1" applyFill="1" applyBorder="1" applyAlignment="1">
      <alignment vertical="center" wrapText="1"/>
    </xf>
    <xf numFmtId="0" fontId="114" fillId="13" borderId="141" xfId="2" applyNumberFormat="1" applyFont="1" applyFill="1" applyBorder="1" applyAlignment="1">
      <alignment vertical="center" wrapText="1"/>
    </xf>
    <xf numFmtId="169" fontId="114" fillId="13" borderId="141" xfId="2" applyFont="1" applyFill="1" applyBorder="1" applyAlignment="1">
      <alignment horizontal="left" vertical="center" wrapText="1"/>
    </xf>
    <xf numFmtId="49" fontId="114" fillId="13" borderId="141" xfId="2" quotePrefix="1" applyNumberFormat="1" applyFont="1" applyFill="1" applyBorder="1" applyAlignment="1">
      <alignment vertical="center" wrapText="1"/>
    </xf>
    <xf numFmtId="49" fontId="114" fillId="13" borderId="141" xfId="2" applyNumberFormat="1" applyFont="1" applyFill="1" applyBorder="1" applyAlignment="1">
      <alignment vertical="center" wrapText="1"/>
    </xf>
    <xf numFmtId="169" fontId="130" fillId="0" borderId="134" xfId="2" applyFont="1" applyAlignment="1">
      <alignment horizontal="right"/>
    </xf>
    <xf numFmtId="169" fontId="113" fillId="0" borderId="134" xfId="2" applyFont="1" applyAlignment="1">
      <alignment horizontal="left"/>
    </xf>
    <xf numFmtId="0" fontId="133" fillId="0" borderId="134" xfId="2" applyNumberFormat="1" applyFont="1" applyAlignment="1">
      <alignment horizontal="left"/>
    </xf>
    <xf numFmtId="169" fontId="133" fillId="0" borderId="134" xfId="2" applyFont="1"/>
    <xf numFmtId="169" fontId="113" fillId="0" borderId="134" xfId="2" applyFont="1"/>
    <xf numFmtId="169" fontId="133" fillId="0" borderId="134" xfId="2" applyFont="1" applyAlignment="1">
      <alignment horizontal="left"/>
    </xf>
    <xf numFmtId="0" fontId="113" fillId="0" borderId="134" xfId="2" applyNumberFormat="1" applyFont="1" applyAlignment="1">
      <alignment horizontal="left" vertical="top"/>
    </xf>
    <xf numFmtId="169" fontId="134" fillId="0" borderId="134" xfId="2" applyFont="1"/>
    <xf numFmtId="169" fontId="130" fillId="0" borderId="134" xfId="2" applyFont="1"/>
    <xf numFmtId="169" fontId="135" fillId="0" borderId="134" xfId="2" applyFont="1"/>
    <xf numFmtId="169" fontId="113" fillId="0" borderId="134" xfId="2" applyFont="1" applyAlignment="1">
      <alignment horizontal="right"/>
    </xf>
    <xf numFmtId="14" fontId="133" fillId="0" borderId="134" xfId="2" applyNumberFormat="1" applyFont="1" applyAlignment="1">
      <alignment horizontal="left"/>
    </xf>
    <xf numFmtId="169" fontId="114" fillId="0" borderId="134" xfId="2" applyFont="1" applyAlignment="1">
      <alignment horizontal="right"/>
    </xf>
    <xf numFmtId="0" fontId="114" fillId="0" borderId="134" xfId="2" applyNumberFormat="1" applyFont="1" applyAlignment="1">
      <alignment horizontal="left"/>
    </xf>
    <xf numFmtId="169" fontId="135" fillId="0" borderId="134" xfId="2" applyFont="1" applyAlignment="1">
      <alignment horizontal="right"/>
    </xf>
    <xf numFmtId="169" fontId="136" fillId="0" borderId="134" xfId="2" applyFont="1"/>
    <xf numFmtId="169" fontId="131" fillId="0" borderId="134" xfId="2" applyFont="1" applyAlignment="1">
      <alignment horizontal="left"/>
    </xf>
    <xf numFmtId="14" fontId="114" fillId="0" borderId="134" xfId="2" applyNumberFormat="1" applyFont="1" applyAlignment="1">
      <alignment horizontal="right"/>
    </xf>
    <xf numFmtId="169" fontId="114" fillId="0" borderId="134" xfId="2" applyFont="1"/>
    <xf numFmtId="169" fontId="131" fillId="0" borderId="134" xfId="2" applyFont="1"/>
    <xf numFmtId="14" fontId="114" fillId="0" borderId="134" xfId="2" applyNumberFormat="1" applyFont="1" applyAlignment="1">
      <alignment horizontal="left" vertical="top"/>
    </xf>
    <xf numFmtId="0" fontId="114" fillId="0" borderId="134" xfId="2" applyNumberFormat="1" applyFont="1" applyAlignment="1">
      <alignment horizontal="left" vertical="top"/>
    </xf>
    <xf numFmtId="169" fontId="131" fillId="0" borderId="134" xfId="2" applyFont="1" applyAlignment="1">
      <alignment horizontal="right"/>
    </xf>
    <xf numFmtId="14" fontId="114" fillId="0" borderId="134" xfId="2" applyNumberFormat="1" applyFont="1" applyAlignment="1">
      <alignment horizontal="left"/>
    </xf>
    <xf numFmtId="0" fontId="131" fillId="0" borderId="134" xfId="2" applyNumberFormat="1" applyFont="1" applyAlignment="1">
      <alignment horizontal="right" vertical="center"/>
    </xf>
    <xf numFmtId="0" fontId="114" fillId="0" borderId="134" xfId="2" applyNumberFormat="1" applyFont="1" applyAlignment="1">
      <alignment horizontal="right" vertical="center"/>
    </xf>
    <xf numFmtId="0" fontId="113" fillId="0" borderId="134" xfId="7" applyFont="1"/>
    <xf numFmtId="0" fontId="140" fillId="0" borderId="134" xfId="7" applyFont="1" applyAlignment="1">
      <alignment horizontal="center" vertical="center"/>
    </xf>
    <xf numFmtId="0" fontId="141" fillId="0" borderId="134" xfId="7" applyFont="1" applyAlignment="1">
      <alignment vertical="center"/>
    </xf>
    <xf numFmtId="49" fontId="114" fillId="0" borderId="134" xfId="2" applyNumberFormat="1" applyFont="1" applyAlignment="1">
      <alignment horizontal="left"/>
    </xf>
    <xf numFmtId="169" fontId="135" fillId="0" borderId="134" xfId="2" applyFont="1" applyAlignment="1">
      <alignment vertical="center"/>
    </xf>
    <xf numFmtId="169" fontId="135" fillId="0" borderId="134" xfId="2" applyFont="1" applyAlignment="1">
      <alignment vertical="center" wrapText="1"/>
    </xf>
    <xf numFmtId="4" fontId="127" fillId="0" borderId="37" xfId="5" applyNumberFormat="1" applyFont="1" applyBorder="1"/>
    <xf numFmtId="0" fontId="142" fillId="0" borderId="134" xfId="5" applyFont="1"/>
    <xf numFmtId="4" fontId="127" fillId="0" borderId="141" xfId="5" applyNumberFormat="1" applyFont="1" applyBorder="1"/>
    <xf numFmtId="4" fontId="127" fillId="0" borderId="134" xfId="5" applyNumberFormat="1" applyFont="1"/>
    <xf numFmtId="0" fontId="127" fillId="0" borderId="134" xfId="5" applyFont="1"/>
    <xf numFmtId="0" fontId="5" fillId="0" borderId="134" xfId="5" applyFont="1"/>
    <xf numFmtId="4" fontId="145" fillId="0" borderId="100" xfId="0" applyNumberFormat="1" applyFont="1" applyBorder="1"/>
    <xf numFmtId="4" fontId="145" fillId="0" borderId="139" xfId="0" applyNumberFormat="1" applyFont="1" applyBorder="1"/>
    <xf numFmtId="0" fontId="11" fillId="0" borderId="142" xfId="0" applyFont="1" applyBorder="1"/>
    <xf numFmtId="4" fontId="11" fillId="0" borderId="177" xfId="0" applyNumberFormat="1" applyFont="1" applyBorder="1"/>
    <xf numFmtId="4" fontId="11" fillId="0" borderId="141" xfId="0" applyNumberFormat="1" applyFont="1" applyBorder="1"/>
    <xf numFmtId="0" fontId="11" fillId="0" borderId="178" xfId="0" applyFont="1" applyBorder="1"/>
    <xf numFmtId="0" fontId="62" fillId="0" borderId="141" xfId="0" applyFont="1" applyBorder="1"/>
    <xf numFmtId="0" fontId="97" fillId="15" borderId="178" xfId="4" applyFont="1" applyFill="1" applyBorder="1"/>
    <xf numFmtId="0" fontId="97" fillId="15" borderId="141" xfId="4" applyFont="1" applyFill="1" applyBorder="1"/>
    <xf numFmtId="0" fontId="11" fillId="3" borderId="179" xfId="0" applyFont="1" applyFill="1" applyBorder="1"/>
    <xf numFmtId="0" fontId="11" fillId="3" borderId="141" xfId="0" applyFont="1" applyFill="1" applyBorder="1"/>
    <xf numFmtId="0" fontId="11" fillId="0" borderId="180" xfId="0" applyFont="1" applyBorder="1"/>
    <xf numFmtId="0" fontId="11" fillId="0" borderId="37" xfId="0" applyFont="1" applyBorder="1"/>
    <xf numFmtId="0" fontId="11" fillId="3" borderId="37" xfId="0" applyFont="1" applyFill="1" applyBorder="1"/>
    <xf numFmtId="0" fontId="11" fillId="0" borderId="144" xfId="0" applyFont="1" applyBorder="1"/>
    <xf numFmtId="0" fontId="11" fillId="3" borderId="14" xfId="0" applyFont="1" applyFill="1" applyBorder="1"/>
    <xf numFmtId="4" fontId="11" fillId="0" borderId="37" xfId="0" applyNumberFormat="1" applyFont="1" applyBorder="1"/>
    <xf numFmtId="4" fontId="11" fillId="0" borderId="144" xfId="0" applyNumberFormat="1" applyFont="1" applyBorder="1"/>
    <xf numFmtId="4" fontId="11" fillId="0" borderId="181" xfId="0" applyNumberFormat="1" applyFont="1" applyBorder="1"/>
    <xf numFmtId="0" fontId="62" fillId="0" borderId="37" xfId="0" applyFont="1" applyBorder="1" applyAlignment="1">
      <alignment horizontal="right"/>
    </xf>
    <xf numFmtId="0" fontId="11" fillId="0" borderId="37" xfId="0" applyFont="1" applyBorder="1" applyAlignment="1">
      <alignment horizontal="right"/>
    </xf>
    <xf numFmtId="2" fontId="11" fillId="0" borderId="37" xfId="0" applyNumberFormat="1" applyFont="1" applyBorder="1"/>
    <xf numFmtId="49" fontId="135" fillId="0" borderId="134" xfId="2" applyNumberFormat="1" applyFont="1" applyAlignment="1">
      <alignment vertical="top" wrapText="1" shrinkToFit="1"/>
    </xf>
    <xf numFmtId="0" fontId="147" fillId="0" borderId="134" xfId="0" applyFont="1" applyBorder="1" applyAlignment="1">
      <alignment vertical="center"/>
    </xf>
    <xf numFmtId="0" fontId="148" fillId="0" borderId="134" xfId="0" applyFont="1" applyBorder="1"/>
    <xf numFmtId="0" fontId="147" fillId="0" borderId="134" xfId="0" applyFont="1" applyBorder="1" applyAlignment="1">
      <alignment horizontal="center" vertical="center"/>
    </xf>
    <xf numFmtId="0" fontId="149" fillId="0" borderId="134" xfId="0" applyFont="1" applyBorder="1" applyAlignment="1">
      <alignment vertical="center"/>
    </xf>
    <xf numFmtId="0" fontId="132" fillId="0" borderId="134" xfId="0" applyFont="1" applyBorder="1"/>
    <xf numFmtId="0" fontId="151" fillId="0" borderId="134" xfId="0" applyFont="1" applyBorder="1" applyAlignment="1">
      <alignment horizontal="right"/>
    </xf>
    <xf numFmtId="0" fontId="132" fillId="0" borderId="134" xfId="0" applyFont="1" applyBorder="1" applyAlignment="1">
      <alignment horizontal="left"/>
    </xf>
    <xf numFmtId="0" fontId="132" fillId="0" borderId="134" xfId="0" applyFont="1" applyBorder="1" applyAlignment="1">
      <alignment horizontal="right"/>
    </xf>
    <xf numFmtId="0" fontId="148" fillId="0" borderId="134" xfId="0" applyFont="1" applyBorder="1" applyAlignment="1">
      <alignment horizontal="center"/>
    </xf>
    <xf numFmtId="0" fontId="151" fillId="0" borderId="134" xfId="0" applyFont="1" applyBorder="1"/>
    <xf numFmtId="49" fontId="114" fillId="13" borderId="140" xfId="2" applyNumberFormat="1" applyFont="1" applyFill="1" applyBorder="1" applyAlignment="1">
      <alignment horizontal="left" vertical="center" wrapText="1"/>
    </xf>
    <xf numFmtId="169" fontId="114" fillId="0" borderId="134" xfId="2" applyFont="1" applyAlignment="1">
      <alignment horizontal="right" vertical="center"/>
    </xf>
    <xf numFmtId="169" fontId="131" fillId="20" borderId="140" xfId="2" applyFont="1" applyFill="1" applyBorder="1" applyAlignment="1">
      <alignment horizontal="right" vertical="center"/>
    </xf>
    <xf numFmtId="0" fontId="132" fillId="20" borderId="140" xfId="1" applyFont="1" applyFill="1" applyBorder="1" applyAlignment="1">
      <alignment horizontal="center" vertical="center"/>
    </xf>
    <xf numFmtId="0" fontId="132" fillId="0" borderId="134" xfId="1" applyFont="1" applyAlignment="1">
      <alignment horizontal="center" vertical="center"/>
    </xf>
    <xf numFmtId="169" fontId="131" fillId="0" borderId="134" xfId="2" applyFont="1" applyAlignment="1">
      <alignment horizontal="right" vertical="center"/>
    </xf>
    <xf numFmtId="0" fontId="132" fillId="0" borderId="134" xfId="1" applyFont="1" applyAlignment="1">
      <alignment vertical="center"/>
    </xf>
    <xf numFmtId="169" fontId="139" fillId="0" borderId="134" xfId="2" applyFont="1" applyAlignment="1">
      <alignment horizontal="right"/>
    </xf>
    <xf numFmtId="14" fontId="136" fillId="0" borderId="134" xfId="2" applyNumberFormat="1" applyFont="1"/>
    <xf numFmtId="0" fontId="151" fillId="0" borderId="0" xfId="0" applyFont="1" applyAlignment="1">
      <alignment horizontal="right" vertical="top" wrapText="1"/>
    </xf>
    <xf numFmtId="0" fontId="152" fillId="0" borderId="0" xfId="0" applyFont="1" applyAlignment="1">
      <alignment horizontal="left" wrapText="1"/>
    </xf>
    <xf numFmtId="0" fontId="154" fillId="0" borderId="0" xfId="0" applyFont="1"/>
    <xf numFmtId="169" fontId="155" fillId="0" borderId="134" xfId="2" applyFont="1"/>
    <xf numFmtId="0" fontId="154" fillId="0" borderId="0" xfId="0" applyFont="1" applyAlignment="1">
      <alignment vertical="center"/>
    </xf>
    <xf numFmtId="0" fontId="154" fillId="0" borderId="0" xfId="0" applyFont="1" applyAlignment="1">
      <alignment vertical="top" wrapText="1"/>
    </xf>
    <xf numFmtId="0" fontId="156" fillId="0" borderId="0" xfId="0" applyFont="1" applyAlignment="1">
      <alignment vertical="center"/>
    </xf>
    <xf numFmtId="169" fontId="147" fillId="0" borderId="134" xfId="2" applyFont="1"/>
    <xf numFmtId="0" fontId="156" fillId="0" borderId="0" xfId="0" applyFont="1"/>
    <xf numFmtId="169" fontId="129" fillId="0" borderId="134" xfId="2" applyFont="1"/>
    <xf numFmtId="169" fontId="114" fillId="0" borderId="134" xfId="2" applyFont="1" applyAlignment="1">
      <alignment vertical="center"/>
    </xf>
    <xf numFmtId="0" fontId="4" fillId="0" borderId="134" xfId="11"/>
    <xf numFmtId="0" fontId="131" fillId="19" borderId="140" xfId="2" applyNumberFormat="1" applyFont="1" applyFill="1" applyBorder="1" applyAlignment="1">
      <alignment horizontal="left" vertical="center"/>
    </xf>
    <xf numFmtId="169" fontId="114" fillId="0" borderId="140" xfId="2" applyFont="1" applyBorder="1" applyAlignment="1">
      <alignment vertical="center"/>
    </xf>
    <xf numFmtId="0" fontId="114" fillId="13" borderId="140" xfId="2" quotePrefix="1" applyNumberFormat="1" applyFont="1" applyFill="1" applyBorder="1" applyAlignment="1">
      <alignment horizontal="left" vertical="center" wrapText="1"/>
    </xf>
    <xf numFmtId="0" fontId="131" fillId="20" borderId="140" xfId="2" applyNumberFormat="1" applyFont="1" applyFill="1" applyBorder="1" applyAlignment="1">
      <alignment horizontal="left" vertical="center"/>
    </xf>
    <xf numFmtId="0" fontId="132" fillId="0" borderId="134" xfId="11" applyFont="1" applyAlignment="1">
      <alignment vertical="center"/>
    </xf>
    <xf numFmtId="0" fontId="132" fillId="20" borderId="140" xfId="11" applyFont="1" applyFill="1" applyBorder="1" applyAlignment="1">
      <alignment horizontal="center" vertical="center"/>
    </xf>
    <xf numFmtId="0" fontId="4" fillId="0" borderId="134" xfId="11" applyAlignment="1">
      <alignment horizontal="right"/>
    </xf>
    <xf numFmtId="0" fontId="154" fillId="0" borderId="134" xfId="5" applyFont="1"/>
    <xf numFmtId="0" fontId="154" fillId="0" borderId="134" xfId="5" applyFont="1" applyAlignment="1">
      <alignment vertical="center"/>
    </xf>
    <xf numFmtId="0" fontId="154" fillId="0" borderId="134" xfId="5" applyFont="1" applyAlignment="1">
      <alignment vertical="top" wrapText="1"/>
    </xf>
    <xf numFmtId="0" fontId="156" fillId="0" borderId="134" xfId="5" applyFont="1" applyAlignment="1">
      <alignment vertical="center"/>
    </xf>
    <xf numFmtId="0" fontId="156" fillId="0" borderId="134" xfId="5" applyFont="1"/>
    <xf numFmtId="169" fontId="129" fillId="0" borderId="134" xfId="2" applyFont="1" applyAlignment="1">
      <alignment horizontal="right" vertical="center"/>
    </xf>
    <xf numFmtId="0" fontId="132" fillId="18" borderId="140" xfId="7" applyFont="1" applyFill="1" applyBorder="1" applyAlignment="1">
      <alignment horizontal="right" vertical="center"/>
    </xf>
    <xf numFmtId="169" fontId="131" fillId="18" borderId="140" xfId="2" applyFont="1" applyFill="1" applyBorder="1" applyAlignment="1">
      <alignment horizontal="right" vertical="center"/>
    </xf>
    <xf numFmtId="49" fontId="114" fillId="0" borderId="140" xfId="2" applyNumberFormat="1" applyFont="1" applyBorder="1" applyAlignment="1">
      <alignment horizontal="left" vertical="center"/>
    </xf>
    <xf numFmtId="49" fontId="114" fillId="13" borderId="140" xfId="2" quotePrefix="1" applyNumberFormat="1" applyFont="1" applyFill="1" applyBorder="1" applyAlignment="1">
      <alignment vertical="center" wrapText="1"/>
    </xf>
    <xf numFmtId="49" fontId="114" fillId="13" borderId="140" xfId="2" applyNumberFormat="1" applyFont="1" applyFill="1" applyBorder="1" applyAlignment="1">
      <alignment vertical="center" wrapText="1"/>
    </xf>
    <xf numFmtId="169" fontId="114" fillId="0" borderId="140" xfId="2" applyFont="1" applyBorder="1" applyAlignment="1">
      <alignment horizontal="left" vertical="center"/>
    </xf>
    <xf numFmtId="0" fontId="114" fillId="13" borderId="140" xfId="2" quotePrefix="1" applyNumberFormat="1" applyFont="1" applyFill="1" applyBorder="1" applyAlignment="1">
      <alignment vertical="center" wrapText="1"/>
    </xf>
    <xf numFmtId="0" fontId="114" fillId="13" borderId="140" xfId="2" applyNumberFormat="1" applyFont="1" applyFill="1" applyBorder="1" applyAlignment="1">
      <alignment vertical="center" wrapText="1"/>
    </xf>
    <xf numFmtId="169" fontId="114" fillId="13" borderId="140" xfId="2" applyFont="1" applyFill="1" applyBorder="1" applyAlignment="1">
      <alignment horizontal="left" vertical="center" wrapText="1"/>
    </xf>
    <xf numFmtId="49" fontId="114" fillId="13" borderId="140" xfId="2" quotePrefix="1" applyNumberFormat="1" applyFont="1" applyFill="1" applyBorder="1" applyAlignment="1">
      <alignment horizontal="left" vertical="center" wrapText="1"/>
    </xf>
    <xf numFmtId="0" fontId="114" fillId="0" borderId="140" xfId="2" quotePrefix="1" applyNumberFormat="1" applyFont="1" applyBorder="1" applyAlignment="1">
      <alignment horizontal="left" vertical="center"/>
    </xf>
    <xf numFmtId="169" fontId="114" fillId="0" borderId="140" xfId="2" quotePrefix="1" applyFont="1" applyBorder="1" applyAlignment="1">
      <alignment vertical="center"/>
    </xf>
    <xf numFmtId="0" fontId="113" fillId="0" borderId="134" xfId="12" applyFont="1"/>
    <xf numFmtId="0" fontId="138" fillId="0" borderId="134" xfId="2" applyNumberFormat="1" applyFont="1" applyAlignment="1">
      <alignment vertical="center"/>
    </xf>
    <xf numFmtId="14" fontId="129" fillId="0" borderId="134" xfId="2" applyNumberFormat="1" applyFont="1" applyAlignment="1">
      <alignment vertical="center"/>
    </xf>
    <xf numFmtId="0" fontId="4" fillId="0" borderId="134" xfId="12"/>
    <xf numFmtId="0" fontId="143" fillId="0" borderId="134" xfId="12" applyFont="1" applyAlignment="1">
      <alignment vertical="top" wrapText="1"/>
    </xf>
    <xf numFmtId="169" fontId="129" fillId="0" borderId="134" xfId="2" applyFont="1" applyAlignment="1">
      <alignment vertical="center"/>
    </xf>
    <xf numFmtId="0" fontId="123" fillId="0" borderId="134" xfId="11" applyFont="1"/>
    <xf numFmtId="0" fontId="143" fillId="0" borderId="134" xfId="12" applyFont="1" applyAlignment="1">
      <alignment horizontal="left"/>
    </xf>
    <xf numFmtId="49" fontId="133" fillId="13" borderId="140" xfId="2" applyNumberFormat="1" applyFont="1" applyFill="1" applyBorder="1" applyAlignment="1">
      <alignment vertical="top" wrapText="1"/>
    </xf>
    <xf numFmtId="169" fontId="133" fillId="13" borderId="140" xfId="2" applyFont="1" applyFill="1" applyBorder="1" applyAlignment="1">
      <alignment vertical="center" wrapText="1"/>
    </xf>
    <xf numFmtId="169" fontId="114" fillId="20" borderId="140" xfId="2" applyFont="1" applyFill="1" applyBorder="1" applyAlignment="1">
      <alignment horizontal="right" vertical="center"/>
    </xf>
    <xf numFmtId="0" fontId="64" fillId="22" borderId="134" xfId="5" applyFont="1" applyFill="1"/>
    <xf numFmtId="4" fontId="45" fillId="0" borderId="3" xfId="0" applyNumberFormat="1" applyFont="1" applyBorder="1"/>
    <xf numFmtId="4" fontId="45" fillId="0" borderId="132" xfId="0" applyNumberFormat="1" applyFont="1" applyBorder="1"/>
    <xf numFmtId="4" fontId="45" fillId="0" borderId="137" xfId="0" applyNumberFormat="1" applyFont="1" applyBorder="1"/>
    <xf numFmtId="0" fontId="0" fillId="0" borderId="152" xfId="0" applyBorder="1"/>
    <xf numFmtId="0" fontId="0" fillId="0" borderId="140" xfId="0" applyBorder="1"/>
    <xf numFmtId="0" fontId="103" fillId="0" borderId="140" xfId="0" applyFont="1" applyBorder="1"/>
    <xf numFmtId="0" fontId="103" fillId="0" borderId="152" xfId="0" applyFont="1" applyBorder="1"/>
    <xf numFmtId="0" fontId="19" fillId="0" borderId="152" xfId="0" applyFont="1" applyBorder="1"/>
    <xf numFmtId="4" fontId="45" fillId="0" borderId="142" xfId="0" applyNumberFormat="1" applyFont="1" applyBorder="1"/>
    <xf numFmtId="4" fontId="45" fillId="0" borderId="184" xfId="0" applyNumberFormat="1" applyFont="1" applyBorder="1"/>
    <xf numFmtId="0" fontId="45" fillId="0" borderId="117" xfId="0" applyFont="1" applyBorder="1" applyAlignment="1">
      <alignment horizontal="right"/>
    </xf>
    <xf numFmtId="2" fontId="45" fillId="0" borderId="132" xfId="0" applyNumberFormat="1" applyFont="1" applyBorder="1"/>
    <xf numFmtId="2" fontId="45" fillId="0" borderId="137" xfId="0" applyNumberFormat="1" applyFont="1" applyBorder="1"/>
    <xf numFmtId="0" fontId="110" fillId="0" borderId="140" xfId="0" applyFont="1" applyBorder="1"/>
    <xf numFmtId="0" fontId="11" fillId="0" borderId="140" xfId="0" applyFont="1" applyBorder="1"/>
    <xf numFmtId="0" fontId="54" fillId="0" borderId="141" xfId="0" applyFont="1" applyBorder="1"/>
    <xf numFmtId="0" fontId="54" fillId="0" borderId="185" xfId="0" applyFont="1" applyBorder="1"/>
    <xf numFmtId="0" fontId="54" fillId="0" borderId="186" xfId="0" applyFont="1" applyBorder="1"/>
    <xf numFmtId="0" fontId="54" fillId="0" borderId="140" xfId="0" applyFont="1" applyBorder="1"/>
    <xf numFmtId="0" fontId="54" fillId="0" borderId="161" xfId="0" applyFont="1" applyBorder="1"/>
    <xf numFmtId="0" fontId="54" fillId="0" borderId="134" xfId="0" applyFont="1" applyBorder="1"/>
    <xf numFmtId="0" fontId="157" fillId="0" borderId="186" xfId="0" applyFont="1" applyBorder="1" applyAlignment="1">
      <alignment horizontal="center"/>
    </xf>
    <xf numFmtId="0" fontId="157" fillId="0" borderId="141" xfId="0" applyFont="1" applyBorder="1" applyAlignment="1">
      <alignment horizontal="center"/>
    </xf>
    <xf numFmtId="0" fontId="157" fillId="0" borderId="134" xfId="0" applyFont="1" applyBorder="1"/>
    <xf numFmtId="169" fontId="137" fillId="0" borderId="134" xfId="2" applyFont="1"/>
    <xf numFmtId="169" fontId="158" fillId="0" borderId="134" xfId="2" applyFont="1" applyAlignment="1">
      <alignment horizontal="right"/>
    </xf>
    <xf numFmtId="0" fontId="151" fillId="0" borderId="134" xfId="0" applyFont="1" applyBorder="1" applyAlignment="1">
      <alignment horizontal="right" vertical="top" wrapText="1"/>
    </xf>
    <xf numFmtId="0" fontId="152" fillId="0" borderId="134" xfId="0" applyFont="1" applyBorder="1" applyAlignment="1">
      <alignment horizontal="left" wrapText="1"/>
    </xf>
    <xf numFmtId="0" fontId="154" fillId="0" borderId="134" xfId="0" applyFont="1" applyBorder="1"/>
    <xf numFmtId="0" fontId="154" fillId="0" borderId="134" xfId="0" applyFont="1" applyBorder="1" applyAlignment="1">
      <alignment vertical="center"/>
    </xf>
    <xf numFmtId="0" fontId="154" fillId="0" borderId="134" xfId="0" applyFont="1" applyBorder="1" applyAlignment="1">
      <alignment vertical="top" wrapText="1"/>
    </xf>
    <xf numFmtId="0" fontId="156" fillId="0" borderId="134" xfId="0" applyFont="1" applyBorder="1" applyAlignment="1">
      <alignment vertical="center"/>
    </xf>
    <xf numFmtId="169" fontId="131" fillId="19" borderId="140" xfId="2" applyFont="1" applyFill="1" applyBorder="1" applyAlignment="1">
      <alignment horizontal="left" vertical="center" wrapText="1"/>
    </xf>
    <xf numFmtId="1" fontId="114" fillId="13" borderId="140" xfId="2" applyNumberFormat="1" applyFont="1" applyFill="1" applyBorder="1" applyAlignment="1">
      <alignment vertical="center"/>
    </xf>
    <xf numFmtId="0" fontId="114" fillId="13" borderId="140" xfId="2" applyNumberFormat="1" applyFont="1" applyFill="1" applyBorder="1" applyAlignment="1">
      <alignment horizontal="left" vertical="center" wrapText="1"/>
    </xf>
    <xf numFmtId="0" fontId="152" fillId="0" borderId="134" xfId="5" applyFont="1" applyAlignment="1">
      <alignment horizontal="left" wrapText="1"/>
    </xf>
    <xf numFmtId="0" fontId="11" fillId="0" borderId="149" xfId="0" applyFont="1" applyBorder="1"/>
    <xf numFmtId="0" fontId="97" fillId="15" borderId="187" xfId="4" applyFont="1" applyFill="1" applyBorder="1"/>
    <xf numFmtId="0" fontId="11" fillId="3" borderId="187" xfId="0" applyFont="1" applyFill="1" applyBorder="1"/>
    <xf numFmtId="0" fontId="11" fillId="3" borderId="186" xfId="0" applyFont="1" applyFill="1" applyBorder="1"/>
    <xf numFmtId="0" fontId="62" fillId="0" borderId="186" xfId="0" applyFont="1" applyBorder="1"/>
    <xf numFmtId="0" fontId="11" fillId="0" borderId="141" xfId="0" applyFont="1" applyBorder="1"/>
    <xf numFmtId="0" fontId="98" fillId="15" borderId="141" xfId="0" applyFont="1" applyFill="1" applyBorder="1"/>
    <xf numFmtId="0" fontId="157" fillId="0" borderId="142" xfId="0" applyFont="1" applyBorder="1" applyAlignment="1">
      <alignment horizontal="center"/>
    </xf>
    <xf numFmtId="0" fontId="157" fillId="0" borderId="144" xfId="0" applyFont="1" applyBorder="1" applyAlignment="1">
      <alignment horizontal="center"/>
    </xf>
    <xf numFmtId="0" fontId="54" fillId="0" borderId="145" xfId="0" applyFont="1" applyBorder="1" applyAlignment="1">
      <alignment horizontal="center"/>
    </xf>
    <xf numFmtId="0" fontId="64" fillId="23" borderId="115" xfId="5" applyFont="1" applyFill="1" applyBorder="1" applyAlignment="1">
      <alignment vertical="center"/>
    </xf>
    <xf numFmtId="0" fontId="64" fillId="23" borderId="114" xfId="5" applyFont="1" applyFill="1" applyBorder="1" applyAlignment="1">
      <alignment vertical="center"/>
    </xf>
    <xf numFmtId="0" fontId="64" fillId="23" borderId="27" xfId="5" applyFont="1" applyFill="1" applyBorder="1" applyAlignment="1">
      <alignment vertical="center"/>
    </xf>
    <xf numFmtId="170" fontId="45" fillId="0" borderId="11" xfId="0" applyNumberFormat="1" applyFont="1" applyBorder="1"/>
    <xf numFmtId="4" fontId="88" fillId="23" borderId="148" xfId="0" applyNumberFormat="1" applyFont="1" applyFill="1" applyBorder="1" applyAlignment="1">
      <alignment horizontal="center"/>
    </xf>
    <xf numFmtId="4" fontId="88" fillId="23" borderId="150" xfId="0" applyNumberFormat="1" applyFont="1" applyFill="1" applyBorder="1" applyAlignment="1">
      <alignment horizontal="center"/>
    </xf>
    <xf numFmtId="4" fontId="88" fillId="23" borderId="156" xfId="0" applyNumberFormat="1" applyFont="1" applyFill="1" applyBorder="1" applyAlignment="1">
      <alignment horizontal="center"/>
    </xf>
    <xf numFmtId="4" fontId="88" fillId="23" borderId="162" xfId="0" applyNumberFormat="1" applyFont="1" applyFill="1" applyBorder="1" applyAlignment="1">
      <alignment horizontal="center"/>
    </xf>
    <xf numFmtId="4" fontId="88" fillId="23" borderId="160" xfId="0" applyNumberFormat="1" applyFont="1" applyFill="1" applyBorder="1" applyAlignment="1">
      <alignment horizontal="center"/>
    </xf>
    <xf numFmtId="4" fontId="45" fillId="23" borderId="183" xfId="0" applyNumberFormat="1" applyFont="1" applyFill="1" applyBorder="1"/>
    <xf numFmtId="4" fontId="45" fillId="23" borderId="184" xfId="0" applyNumberFormat="1" applyFont="1" applyFill="1" applyBorder="1"/>
    <xf numFmtId="4" fontId="45" fillId="23" borderId="188" xfId="0" applyNumberFormat="1" applyFont="1" applyFill="1" applyBorder="1"/>
    <xf numFmtId="0" fontId="54" fillId="0" borderId="189" xfId="0" applyFont="1" applyBorder="1"/>
    <xf numFmtId="0" fontId="0" fillId="0" borderId="187" xfId="0" applyBorder="1"/>
    <xf numFmtId="0" fontId="0" fillId="0" borderId="185" xfId="0" applyBorder="1"/>
    <xf numFmtId="0" fontId="0" fillId="0" borderId="152" xfId="0" applyBorder="1" applyAlignment="1">
      <alignment horizontal="center"/>
    </xf>
    <xf numFmtId="4" fontId="54" fillId="0" borderId="152" xfId="0" applyNumberFormat="1" applyFont="1" applyBorder="1" applyAlignment="1">
      <alignment horizontal="center"/>
    </xf>
    <xf numFmtId="4" fontId="54" fillId="0" borderId="155" xfId="0" applyNumberFormat="1" applyFont="1" applyBorder="1" applyAlignment="1">
      <alignment horizontal="center"/>
    </xf>
    <xf numFmtId="0" fontId="0" fillId="0" borderId="155" xfId="0" applyBorder="1" applyAlignment="1">
      <alignment horizontal="center"/>
    </xf>
    <xf numFmtId="0" fontId="54" fillId="0" borderId="168" xfId="0" applyFont="1" applyBorder="1" applyAlignment="1">
      <alignment horizontal="center"/>
    </xf>
    <xf numFmtId="4" fontId="145" fillId="23" borderId="185" xfId="0" applyNumberFormat="1" applyFont="1" applyFill="1" applyBorder="1"/>
    <xf numFmtId="4" fontId="145" fillId="23" borderId="186" xfId="0" applyNumberFormat="1" applyFont="1" applyFill="1" applyBorder="1"/>
    <xf numFmtId="0" fontId="0" fillId="24" borderId="190" xfId="0" applyFill="1" applyBorder="1" applyAlignment="1">
      <alignment horizontal="center"/>
    </xf>
    <xf numFmtId="0" fontId="0" fillId="24" borderId="174" xfId="0" applyFill="1" applyBorder="1" applyAlignment="1">
      <alignment horizontal="center"/>
    </xf>
    <xf numFmtId="0" fontId="3" fillId="0" borderId="115" xfId="5" applyFont="1" applyBorder="1" applyAlignment="1">
      <alignment horizontal="right" vertical="center"/>
    </xf>
    <xf numFmtId="0" fontId="3" fillId="0" borderId="114" xfId="5" applyFont="1" applyBorder="1" applyAlignment="1">
      <alignment horizontal="right" vertical="center"/>
    </xf>
    <xf numFmtId="0" fontId="23" fillId="0" borderId="134" xfId="0" applyFont="1" applyBorder="1" applyAlignment="1">
      <alignment horizontal="left"/>
    </xf>
    <xf numFmtId="0" fontId="23" fillId="0" borderId="193" xfId="0" applyFont="1" applyBorder="1" applyAlignment="1">
      <alignment horizontal="center"/>
    </xf>
    <xf numFmtId="0" fontId="23" fillId="0" borderId="194" xfId="0" applyFont="1" applyBorder="1" applyAlignment="1">
      <alignment horizontal="center"/>
    </xf>
    <xf numFmtId="0" fontId="23" fillId="0" borderId="195" xfId="0" applyFont="1" applyBorder="1" applyAlignment="1">
      <alignment horizontal="center"/>
    </xf>
    <xf numFmtId="0" fontId="23" fillId="0" borderId="196" xfId="0" applyFont="1" applyBorder="1" applyAlignment="1">
      <alignment horizontal="center"/>
    </xf>
    <xf numFmtId="49" fontId="23" fillId="0" borderId="197" xfId="0" applyNumberFormat="1" applyFont="1" applyBorder="1" applyAlignment="1">
      <alignment horizontal="right"/>
    </xf>
    <xf numFmtId="0" fontId="23" fillId="0" borderId="198" xfId="0" applyFont="1" applyBorder="1" applyAlignment="1">
      <alignment horizontal="left"/>
    </xf>
    <xf numFmtId="49" fontId="23" fillId="0" borderId="199" xfId="0" applyNumberFormat="1" applyFont="1" applyBorder="1" applyAlignment="1">
      <alignment horizontal="right"/>
    </xf>
    <xf numFmtId="49" fontId="23" fillId="0" borderId="200" xfId="0" applyNumberFormat="1" applyFont="1" applyBorder="1" applyAlignment="1">
      <alignment horizontal="right"/>
    </xf>
    <xf numFmtId="0" fontId="23" fillId="0" borderId="201" xfId="0" applyFont="1" applyBorder="1" applyAlignment="1">
      <alignment horizontal="center"/>
    </xf>
    <xf numFmtId="0" fontId="23" fillId="0" borderId="202" xfId="0" applyFont="1" applyBorder="1" applyAlignment="1">
      <alignment horizontal="center"/>
    </xf>
    <xf numFmtId="0" fontId="23" fillId="0" borderId="203" xfId="0" applyFont="1" applyBorder="1" applyAlignment="1">
      <alignment horizontal="center"/>
    </xf>
    <xf numFmtId="0" fontId="23" fillId="0" borderId="204" xfId="0" applyFont="1" applyBorder="1" applyAlignment="1">
      <alignment horizontal="center"/>
    </xf>
    <xf numFmtId="0" fontId="23" fillId="0" borderId="205" xfId="0" applyFont="1" applyBorder="1" applyAlignment="1">
      <alignment horizontal="center"/>
    </xf>
    <xf numFmtId="0" fontId="23" fillId="0" borderId="206" xfId="0" applyFont="1" applyBorder="1" applyAlignment="1">
      <alignment horizontal="left"/>
    </xf>
    <xf numFmtId="0" fontId="23" fillId="0" borderId="200" xfId="0" applyFont="1" applyBorder="1" applyAlignment="1">
      <alignment horizontal="center"/>
    </xf>
    <xf numFmtId="0" fontId="23" fillId="0" borderId="207" xfId="0" applyFont="1" applyBorder="1" applyAlignment="1">
      <alignment horizontal="center"/>
    </xf>
    <xf numFmtId="0" fontId="23" fillId="0" borderId="208" xfId="0" applyFont="1" applyBorder="1" applyAlignment="1">
      <alignment horizontal="center"/>
    </xf>
    <xf numFmtId="0" fontId="23" fillId="0" borderId="199" xfId="0" applyFont="1" applyBorder="1" applyAlignment="1">
      <alignment horizontal="center"/>
    </xf>
    <xf numFmtId="14" fontId="113" fillId="0" borderId="0" xfId="0" applyNumberFormat="1" applyFont="1"/>
    <xf numFmtId="49" fontId="114" fillId="13" borderId="155" xfId="2" applyNumberFormat="1" applyFont="1" applyFill="1" applyBorder="1" applyAlignment="1">
      <alignment vertical="center" wrapText="1"/>
    </xf>
    <xf numFmtId="169" fontId="132" fillId="18" borderId="140" xfId="7" applyNumberFormat="1" applyFont="1" applyFill="1" applyBorder="1" applyAlignment="1">
      <alignment horizontal="right" vertical="center"/>
    </xf>
    <xf numFmtId="0" fontId="114" fillId="13" borderId="140" xfId="2" applyNumberFormat="1" applyFont="1" applyFill="1" applyBorder="1" applyAlignment="1">
      <alignment horizontal="center" vertical="center" wrapText="1"/>
    </xf>
    <xf numFmtId="0" fontId="0" fillId="0" borderId="211" xfId="0" applyBorder="1"/>
    <xf numFmtId="0" fontId="0" fillId="0" borderId="150" xfId="0" applyBorder="1"/>
    <xf numFmtId="4" fontId="0" fillId="0" borderId="148" xfId="0" applyNumberFormat="1" applyBorder="1"/>
    <xf numFmtId="0" fontId="0" fillId="0" borderId="166" xfId="0" applyBorder="1"/>
    <xf numFmtId="4" fontId="0" fillId="0" borderId="215" xfId="0" applyNumberFormat="1" applyBorder="1"/>
    <xf numFmtId="4" fontId="0" fillId="0" borderId="216" xfId="0" applyNumberFormat="1" applyBorder="1"/>
    <xf numFmtId="0" fontId="107" fillId="0" borderId="141" xfId="0" applyFont="1" applyBorder="1" applyAlignment="1">
      <alignment horizontal="center" vertical="center"/>
    </xf>
    <xf numFmtId="0" fontId="107" fillId="0" borderId="134" xfId="0" applyFont="1" applyBorder="1" applyAlignment="1">
      <alignment horizontal="center" vertical="center"/>
    </xf>
    <xf numFmtId="0" fontId="106" fillId="0" borderId="134" xfId="0" applyFont="1" applyBorder="1" applyAlignment="1">
      <alignment horizontal="center" vertical="center"/>
    </xf>
    <xf numFmtId="0" fontId="160" fillId="0" borderId="221" xfId="0" applyFont="1" applyBorder="1" applyAlignment="1">
      <alignment vertical="center"/>
    </xf>
    <xf numFmtId="0" fontId="160" fillId="0" borderId="222" xfId="0" applyFont="1" applyBorder="1" applyAlignment="1">
      <alignment vertical="center"/>
    </xf>
    <xf numFmtId="0" fontId="106" fillId="0" borderId="221" xfId="0" applyFont="1" applyBorder="1" applyAlignment="1">
      <alignment vertical="center"/>
    </xf>
    <xf numFmtId="0" fontId="106" fillId="0" borderId="222" xfId="0" applyFont="1" applyBorder="1" applyAlignment="1">
      <alignment vertical="center"/>
    </xf>
    <xf numFmtId="0" fontId="12" fillId="0" borderId="141" xfId="0" applyFont="1" applyBorder="1"/>
    <xf numFmtId="4" fontId="16" fillId="0" borderId="187" xfId="0" applyNumberFormat="1" applyFont="1" applyBorder="1"/>
    <xf numFmtId="0" fontId="12" fillId="0" borderId="187" xfId="0" applyFont="1" applyBorder="1"/>
    <xf numFmtId="4" fontId="16" fillId="0" borderId="223" xfId="0" applyNumberFormat="1" applyFont="1" applyBorder="1"/>
    <xf numFmtId="0" fontId="16" fillId="25" borderId="146" xfId="0" applyFont="1" applyFill="1" applyBorder="1" applyAlignment="1">
      <alignment horizontal="right"/>
    </xf>
    <xf numFmtId="0" fontId="12" fillId="0" borderId="186" xfId="0" applyFont="1" applyBorder="1"/>
    <xf numFmtId="0" fontId="12" fillId="0" borderId="185" xfId="0" applyFont="1" applyBorder="1"/>
    <xf numFmtId="0" fontId="16" fillId="0" borderId="146" xfId="0" applyFont="1" applyBorder="1" applyAlignment="1">
      <alignment horizontal="right"/>
    </xf>
    <xf numFmtId="4" fontId="16" fillId="0" borderId="185" xfId="0" applyNumberFormat="1" applyFont="1" applyBorder="1"/>
    <xf numFmtId="0" fontId="16" fillId="0" borderId="186" xfId="0" applyFont="1" applyBorder="1" applyAlignment="1">
      <alignment horizontal="right"/>
    </xf>
    <xf numFmtId="0" fontId="23" fillId="0" borderId="225" xfId="0" applyFont="1" applyBorder="1"/>
    <xf numFmtId="0" fontId="23" fillId="0" borderId="229" xfId="0" applyFont="1" applyBorder="1"/>
    <xf numFmtId="0" fontId="14" fillId="0" borderId="13" xfId="0" applyFont="1" applyBorder="1" applyAlignment="1">
      <alignment horizontal="center"/>
    </xf>
    <xf numFmtId="0" fontId="23" fillId="0" borderId="231" xfId="0" applyFont="1" applyBorder="1" applyAlignment="1">
      <alignment horizontal="center"/>
    </xf>
    <xf numFmtId="0" fontId="23" fillId="0" borderId="149" xfId="0" applyFont="1" applyBorder="1"/>
    <xf numFmtId="0" fontId="23" fillId="0" borderId="187" xfId="0" applyFont="1" applyBorder="1"/>
    <xf numFmtId="0" fontId="23" fillId="0" borderId="226" xfId="0" applyFont="1" applyBorder="1"/>
    <xf numFmtId="0" fontId="23" fillId="0" borderId="232" xfId="0" applyFont="1" applyBorder="1"/>
    <xf numFmtId="4" fontId="14" fillId="0" borderId="224" xfId="0" applyNumberFormat="1" applyFont="1" applyBorder="1" applyAlignment="1">
      <alignment horizontal="right"/>
    </xf>
    <xf numFmtId="4" fontId="14" fillId="0" borderId="226" xfId="0" applyNumberFormat="1" applyFont="1" applyBorder="1" applyAlignment="1">
      <alignment horizontal="right"/>
    </xf>
    <xf numFmtId="0" fontId="23" fillId="0" borderId="235" xfId="0" quotePrefix="1" applyFont="1" applyBorder="1"/>
    <xf numFmtId="0" fontId="23" fillId="0" borderId="230" xfId="0" applyFont="1" applyBorder="1" applyAlignment="1">
      <alignment horizontal="center"/>
    </xf>
    <xf numFmtId="0" fontId="23" fillId="0" borderId="236" xfId="0" applyFont="1" applyBorder="1" applyAlignment="1">
      <alignment horizontal="right"/>
    </xf>
    <xf numFmtId="0" fontId="23" fillId="0" borderId="233" xfId="0" applyFont="1" applyBorder="1" applyAlignment="1">
      <alignment horizontal="right"/>
    </xf>
    <xf numFmtId="0" fontId="23" fillId="0" borderId="149" xfId="0" applyFont="1" applyBorder="1" applyAlignment="1">
      <alignment horizontal="right"/>
    </xf>
    <xf numFmtId="49" fontId="23" fillId="0" borderId="134" xfId="0" applyNumberFormat="1" applyFont="1" applyBorder="1" applyAlignment="1">
      <alignment horizontal="right"/>
    </xf>
    <xf numFmtId="49" fontId="23" fillId="0" borderId="237" xfId="0" applyNumberFormat="1" applyFont="1" applyBorder="1" applyAlignment="1">
      <alignment horizontal="right"/>
    </xf>
    <xf numFmtId="0" fontId="23" fillId="0" borderId="238" xfId="0" applyFont="1" applyBorder="1" applyAlignment="1">
      <alignment horizontal="center"/>
    </xf>
    <xf numFmtId="10" fontId="131" fillId="18" borderId="140" xfId="2" applyNumberFormat="1" applyFont="1" applyFill="1" applyBorder="1" applyAlignment="1">
      <alignment horizontal="right" vertical="center"/>
    </xf>
    <xf numFmtId="4" fontId="16" fillId="0" borderId="149" xfId="0" applyNumberFormat="1" applyFont="1" applyBorder="1"/>
    <xf numFmtId="0" fontId="16" fillId="0" borderId="147" xfId="0" applyFont="1" applyBorder="1"/>
    <xf numFmtId="0" fontId="16" fillId="0" borderId="178" xfId="0" applyFont="1" applyBorder="1" applyAlignment="1">
      <alignment horizontal="right"/>
    </xf>
    <xf numFmtId="0" fontId="16" fillId="0" borderId="146" xfId="0" applyFont="1" applyBorder="1" applyAlignment="1">
      <alignment horizontal="centerContinuous"/>
    </xf>
    <xf numFmtId="4" fontId="16" fillId="0" borderId="239" xfId="0" applyNumberFormat="1" applyFont="1" applyBorder="1" applyAlignment="1">
      <alignment horizontal="right"/>
    </xf>
    <xf numFmtId="0" fontId="16" fillId="0" borderId="181" xfId="0" applyFont="1" applyBorder="1" applyAlignment="1">
      <alignment horizontal="right"/>
    </xf>
    <xf numFmtId="0" fontId="162" fillId="3" borderId="37" xfId="0" applyFont="1" applyFill="1" applyBorder="1" applyAlignment="1">
      <alignment horizontal="right"/>
    </xf>
    <xf numFmtId="0" fontId="12" fillId="0" borderId="21" xfId="0" applyFont="1" applyBorder="1"/>
    <xf numFmtId="0" fontId="12" fillId="0" borderId="239" xfId="0" applyFont="1" applyBorder="1"/>
    <xf numFmtId="0" fontId="0" fillId="0" borderId="229" xfId="0" applyBorder="1"/>
    <xf numFmtId="0" fontId="107" fillId="0" borderId="140" xfId="0" applyFont="1" applyBorder="1"/>
    <xf numFmtId="0" fontId="107" fillId="15" borderId="140" xfId="0" applyFont="1" applyFill="1" applyBorder="1"/>
    <xf numFmtId="0" fontId="0" fillId="0" borderId="182" xfId="0" applyBorder="1"/>
    <xf numFmtId="0" fontId="107" fillId="0" borderId="134" xfId="0" applyFont="1" applyBorder="1"/>
    <xf numFmtId="0" fontId="107" fillId="0" borderId="182" xfId="0" applyFont="1" applyBorder="1"/>
    <xf numFmtId="4" fontId="0" fillId="0" borderId="140" xfId="0" applyNumberFormat="1" applyBorder="1" applyAlignment="1">
      <alignment horizontal="right"/>
    </xf>
    <xf numFmtId="4" fontId="0" fillId="15" borderId="140" xfId="0" applyNumberFormat="1" applyFill="1" applyBorder="1" applyAlignment="1">
      <alignment horizontal="right"/>
    </xf>
    <xf numFmtId="0" fontId="125" fillId="0" borderId="140" xfId="0" applyFont="1" applyBorder="1"/>
    <xf numFmtId="0" fontId="145" fillId="0" borderId="140" xfId="0" applyFont="1" applyBorder="1" applyAlignment="1">
      <alignment horizontal="right"/>
    </xf>
    <xf numFmtId="0" fontId="15" fillId="0" borderId="43" xfId="0" applyFont="1" applyBorder="1"/>
    <xf numFmtId="0" fontId="23" fillId="5" borderId="70" xfId="0" applyFont="1" applyFill="1" applyBorder="1"/>
    <xf numFmtId="0" fontId="23" fillId="5" borderId="31" xfId="0" applyFont="1" applyFill="1" applyBorder="1"/>
    <xf numFmtId="49" fontId="23" fillId="0" borderId="207" xfId="0" applyNumberFormat="1" applyFont="1" applyBorder="1" applyAlignment="1">
      <alignment horizontal="right"/>
    </xf>
    <xf numFmtId="0" fontId="23" fillId="0" borderId="146" xfId="0" applyFont="1" applyBorder="1"/>
    <xf numFmtId="4" fontId="14" fillId="0" borderId="241" xfId="0" applyNumberFormat="1" applyFont="1" applyBorder="1"/>
    <xf numFmtId="4" fontId="14" fillId="0" borderId="226" xfId="0" applyNumberFormat="1" applyFont="1" applyBorder="1"/>
    <xf numFmtId="49" fontId="23" fillId="0" borderId="240" xfId="0" applyNumberFormat="1" applyFont="1" applyBorder="1" applyAlignment="1">
      <alignment horizontal="right"/>
    </xf>
    <xf numFmtId="49" fontId="23" fillId="0" borderId="233" xfId="0" applyNumberFormat="1" applyFont="1" applyBorder="1" applyAlignment="1">
      <alignment horizontal="right"/>
    </xf>
    <xf numFmtId="4" fontId="14" fillId="0" borderId="226" xfId="0" applyNumberFormat="1" applyFont="1" applyBorder="1" applyAlignment="1">
      <alignment horizontal="right" vertical="center"/>
    </xf>
    <xf numFmtId="0" fontId="23" fillId="0" borderId="240" xfId="0" applyFont="1" applyBorder="1" applyAlignment="1">
      <alignment horizontal="center"/>
    </xf>
    <xf numFmtId="0" fontId="23" fillId="0" borderId="233" xfId="0" applyFont="1" applyBorder="1" applyAlignment="1">
      <alignment horizontal="center"/>
    </xf>
    <xf numFmtId="49" fontId="23" fillId="0" borderId="247" xfId="0" applyNumberFormat="1" applyFont="1" applyBorder="1" applyAlignment="1">
      <alignment horizontal="right"/>
    </xf>
    <xf numFmtId="0" fontId="15" fillId="0" borderId="9" xfId="0" applyFont="1" applyBorder="1"/>
    <xf numFmtId="0" fontId="23" fillId="0" borderId="187" xfId="0" applyFont="1" applyBorder="1" applyAlignment="1">
      <alignment horizontal="right"/>
    </xf>
    <xf numFmtId="4" fontId="14" fillId="0" borderId="224" xfId="0" applyNumberFormat="1" applyFont="1" applyBorder="1"/>
    <xf numFmtId="0" fontId="14" fillId="0" borderId="0" xfId="0" applyFont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49" fontId="14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 applyAlignment="1">
      <alignment vertical="center"/>
    </xf>
    <xf numFmtId="4" fontId="23" fillId="0" borderId="0" xfId="0" applyNumberFormat="1" applyFont="1" applyAlignment="1">
      <alignment vertical="center"/>
    </xf>
    <xf numFmtId="0" fontId="23" fillId="0" borderId="250" xfId="0" applyFont="1" applyBorder="1" applyAlignment="1">
      <alignment horizontal="center"/>
    </xf>
    <xf numFmtId="173" fontId="136" fillId="0" borderId="134" xfId="2" applyNumberFormat="1" applyFont="1"/>
    <xf numFmtId="173" fontId="114" fillId="0" borderId="134" xfId="2" applyNumberFormat="1" applyFont="1" applyAlignment="1">
      <alignment horizontal="right"/>
    </xf>
    <xf numFmtId="49" fontId="164" fillId="0" borderId="134" xfId="0" applyNumberFormat="1" applyFont="1" applyBorder="1" applyAlignment="1">
      <alignment vertical="center"/>
    </xf>
    <xf numFmtId="49" fontId="145" fillId="0" borderId="134" xfId="0" applyNumberFormat="1" applyFont="1" applyBorder="1" applyAlignment="1">
      <alignment vertical="center"/>
    </xf>
    <xf numFmtId="0" fontId="165" fillId="0" borderId="134" xfId="0" applyFont="1" applyBorder="1" applyAlignment="1">
      <alignment vertical="center"/>
    </xf>
    <xf numFmtId="0" fontId="107" fillId="0" borderId="0" xfId="0" applyFont="1"/>
    <xf numFmtId="0" fontId="81" fillId="0" borderId="140" xfId="3" applyBorder="1" applyAlignment="1">
      <alignment horizontal="right" vertical="center"/>
    </xf>
    <xf numFmtId="174" fontId="23" fillId="0" borderId="0" xfId="6" applyNumberFormat="1" applyFont="1"/>
    <xf numFmtId="175" fontId="23" fillId="0" borderId="0" xfId="6" applyNumberFormat="1" applyFont="1"/>
    <xf numFmtId="174" fontId="23" fillId="0" borderId="0" xfId="0" applyNumberFormat="1" applyFont="1"/>
    <xf numFmtId="0" fontId="23" fillId="5" borderId="20" xfId="0" applyFont="1" applyFill="1" applyBorder="1"/>
    <xf numFmtId="0" fontId="23" fillId="5" borderId="126" xfId="0" applyFont="1" applyFill="1" applyBorder="1" applyAlignment="1">
      <alignment horizontal="center"/>
    </xf>
    <xf numFmtId="0" fontId="23" fillId="0" borderId="18" xfId="0" applyFont="1" applyBorder="1"/>
    <xf numFmtId="49" fontId="23" fillId="0" borderId="251" xfId="0" applyNumberFormat="1" applyFont="1" applyBorder="1" applyAlignment="1">
      <alignment horizontal="center"/>
    </xf>
    <xf numFmtId="0" fontId="23" fillId="0" borderId="252" xfId="0" applyFont="1" applyBorder="1" applyAlignment="1">
      <alignment horizontal="center"/>
    </xf>
    <xf numFmtId="4" fontId="23" fillId="0" borderId="253" xfId="0" applyNumberFormat="1" applyFont="1" applyBorder="1"/>
    <xf numFmtId="0" fontId="23" fillId="0" borderId="256" xfId="0" applyFont="1" applyBorder="1" applyAlignment="1">
      <alignment horizontal="center"/>
    </xf>
    <xf numFmtId="49" fontId="23" fillId="0" borderId="257" xfId="0" applyNumberFormat="1" applyFont="1" applyBorder="1" applyAlignment="1">
      <alignment horizontal="center"/>
    </xf>
    <xf numFmtId="0" fontId="23" fillId="0" borderId="258" xfId="0" applyFont="1" applyBorder="1" applyAlignment="1">
      <alignment horizontal="center"/>
    </xf>
    <xf numFmtId="49" fontId="23" fillId="0" borderId="259" xfId="0" applyNumberFormat="1" applyFont="1" applyBorder="1" applyAlignment="1">
      <alignment horizontal="center"/>
    </xf>
    <xf numFmtId="0" fontId="14" fillId="0" borderId="260" xfId="0" applyFont="1" applyBorder="1"/>
    <xf numFmtId="4" fontId="14" fillId="0" borderId="261" xfId="0" applyNumberFormat="1" applyFont="1" applyBorder="1"/>
    <xf numFmtId="0" fontId="23" fillId="0" borderId="263" xfId="0" applyFont="1" applyBorder="1" applyAlignment="1">
      <alignment horizontal="center"/>
    </xf>
    <xf numFmtId="175" fontId="23" fillId="0" borderId="0" xfId="0" applyNumberFormat="1" applyFont="1"/>
    <xf numFmtId="4" fontId="19" fillId="0" borderId="0" xfId="0" applyNumberFormat="1" applyFont="1" applyAlignment="1">
      <alignment horizontal="right"/>
    </xf>
    <xf numFmtId="0" fontId="0" fillId="26" borderId="0" xfId="0" applyFill="1"/>
    <xf numFmtId="0" fontId="106" fillId="27" borderId="140" xfId="0" applyFont="1" applyFill="1" applyBorder="1"/>
    <xf numFmtId="4" fontId="19" fillId="0" borderId="0" xfId="0" applyNumberFormat="1" applyFont="1" applyAlignment="1">
      <alignment horizontal="left"/>
    </xf>
    <xf numFmtId="0" fontId="23" fillId="0" borderId="268" xfId="0" applyFont="1" applyBorder="1" applyAlignment="1">
      <alignment horizontal="center"/>
    </xf>
    <xf numFmtId="49" fontId="23" fillId="0" borderId="269" xfId="0" applyNumberFormat="1" applyFont="1" applyBorder="1" applyAlignment="1">
      <alignment horizontal="center"/>
    </xf>
    <xf numFmtId="0" fontId="23" fillId="0" borderId="134" xfId="0" applyFont="1" applyBorder="1"/>
    <xf numFmtId="49" fontId="23" fillId="0" borderId="149" xfId="0" applyNumberFormat="1" applyFont="1" applyBorder="1" applyAlignment="1">
      <alignment horizontal="center"/>
    </xf>
    <xf numFmtId="49" fontId="23" fillId="0" borderId="147" xfId="0" applyNumberFormat="1" applyFont="1" applyBorder="1" applyAlignment="1">
      <alignment horizontal="center"/>
    </xf>
    <xf numFmtId="0" fontId="23" fillId="0" borderId="180" xfId="0" applyFont="1" applyBorder="1"/>
    <xf numFmtId="49" fontId="113" fillId="15" borderId="7" xfId="0" applyNumberFormat="1" applyFont="1" applyFill="1" applyBorder="1" applyAlignment="1">
      <alignment vertical="center"/>
    </xf>
    <xf numFmtId="0" fontId="23" fillId="0" borderId="271" xfId="0" applyFont="1" applyBorder="1" applyAlignment="1">
      <alignment horizontal="center"/>
    </xf>
    <xf numFmtId="0" fontId="23" fillId="0" borderId="272" xfId="0" applyFont="1" applyBorder="1" applyAlignment="1">
      <alignment horizontal="center"/>
    </xf>
    <xf numFmtId="0" fontId="63" fillId="0" borderId="141" xfId="0" applyFont="1" applyBorder="1"/>
    <xf numFmtId="49" fontId="23" fillId="0" borderId="34" xfId="0" applyNumberFormat="1" applyFont="1" applyBorder="1" applyAlignment="1">
      <alignment horizontal="center"/>
    </xf>
    <xf numFmtId="49" fontId="23" fillId="0" borderId="270" xfId="0" applyNumberFormat="1" applyFont="1" applyBorder="1" applyAlignment="1">
      <alignment horizontal="center"/>
    </xf>
    <xf numFmtId="0" fontId="23" fillId="0" borderId="239" xfId="0" applyFont="1" applyBorder="1" applyAlignment="1">
      <alignment horizontal="center"/>
    </xf>
    <xf numFmtId="49" fontId="23" fillId="0" borderId="181" xfId="0" applyNumberFormat="1" applyFont="1" applyBorder="1" applyAlignment="1">
      <alignment horizontal="center"/>
    </xf>
    <xf numFmtId="0" fontId="12" fillId="28" borderId="0" xfId="0" applyFont="1" applyFill="1" applyAlignment="1">
      <alignment horizontal="right"/>
    </xf>
    <xf numFmtId="0" fontId="12" fillId="28" borderId="0" xfId="0" applyFont="1" applyFill="1"/>
    <xf numFmtId="4" fontId="14" fillId="0" borderId="134" xfId="0" applyNumberFormat="1" applyFont="1" applyBorder="1"/>
    <xf numFmtId="4" fontId="14" fillId="0" borderId="96" xfId="0" applyNumberFormat="1" applyFont="1" applyBorder="1"/>
    <xf numFmtId="0" fontId="23" fillId="0" borderId="275" xfId="0" applyFont="1" applyBorder="1" applyAlignment="1">
      <alignment horizontal="center"/>
    </xf>
    <xf numFmtId="0" fontId="23" fillId="0" borderId="276" xfId="0" applyFont="1" applyBorder="1" applyAlignment="1">
      <alignment horizontal="center"/>
    </xf>
    <xf numFmtId="0" fontId="23" fillId="0" borderId="277" xfId="0" applyFont="1" applyBorder="1" applyAlignment="1">
      <alignment horizontal="center"/>
    </xf>
    <xf numFmtId="4" fontId="14" fillId="0" borderId="45" xfId="0" applyNumberFormat="1" applyFont="1" applyBorder="1"/>
    <xf numFmtId="0" fontId="23" fillId="0" borderId="31" xfId="0" applyFont="1" applyBorder="1"/>
    <xf numFmtId="0" fontId="23" fillId="0" borderId="281" xfId="0" applyFont="1" applyBorder="1" applyAlignment="1">
      <alignment horizontal="center"/>
    </xf>
    <xf numFmtId="0" fontId="23" fillId="0" borderId="282" xfId="0" applyFont="1" applyBorder="1" applyAlignment="1">
      <alignment horizontal="center"/>
    </xf>
    <xf numFmtId="0" fontId="23" fillId="0" borderId="283" xfId="0" applyFont="1" applyBorder="1" applyAlignment="1">
      <alignment horizontal="center"/>
    </xf>
    <xf numFmtId="0" fontId="14" fillId="0" borderId="282" xfId="0" applyFont="1" applyBorder="1" applyAlignment="1">
      <alignment horizontal="center"/>
    </xf>
    <xf numFmtId="0" fontId="23" fillId="0" borderId="284" xfId="0" applyFont="1" applyBorder="1" applyAlignment="1">
      <alignment horizontal="center"/>
    </xf>
    <xf numFmtId="0" fontId="23" fillId="0" borderId="285" xfId="0" applyFont="1" applyBorder="1" applyAlignment="1">
      <alignment horizontal="center"/>
    </xf>
    <xf numFmtId="0" fontId="23" fillId="0" borderId="286" xfId="0" applyFont="1" applyBorder="1" applyAlignment="1">
      <alignment horizontal="center"/>
    </xf>
    <xf numFmtId="0" fontId="23" fillId="0" borderId="254" xfId="0" applyFont="1" applyBorder="1" applyAlignment="1">
      <alignment horizontal="center" vertical="center" textRotation="90"/>
    </xf>
    <xf numFmtId="0" fontId="23" fillId="0" borderId="247" xfId="0" applyFont="1" applyBorder="1" applyAlignment="1">
      <alignment horizontal="center" vertical="center" textRotation="90"/>
    </xf>
    <xf numFmtId="0" fontId="23" fillId="0" borderId="255" xfId="0" applyFont="1" applyBorder="1" applyAlignment="1">
      <alignment horizontal="center" vertical="center" textRotation="90"/>
    </xf>
    <xf numFmtId="0" fontId="23" fillId="0" borderId="287" xfId="0" applyFont="1" applyBorder="1" applyAlignment="1">
      <alignment horizontal="center"/>
    </xf>
    <xf numFmtId="0" fontId="23" fillId="0" borderId="288" xfId="0" applyFont="1" applyBorder="1" applyAlignment="1">
      <alignment horizontal="center"/>
    </xf>
    <xf numFmtId="4" fontId="23" fillId="0" borderId="134" xfId="0" applyNumberFormat="1" applyFont="1" applyBorder="1"/>
    <xf numFmtId="0" fontId="23" fillId="0" borderId="290" xfId="0" applyFont="1" applyBorder="1" applyAlignment="1">
      <alignment horizontal="center" vertical="center" textRotation="90"/>
    </xf>
    <xf numFmtId="0" fontId="23" fillId="0" borderId="291" xfId="0" applyFont="1" applyBorder="1" applyAlignment="1">
      <alignment horizontal="center"/>
    </xf>
    <xf numFmtId="0" fontId="23" fillId="0" borderId="292" xfId="0" applyFont="1" applyBorder="1" applyAlignment="1">
      <alignment horizontal="center"/>
    </xf>
    <xf numFmtId="0" fontId="23" fillId="0" borderId="293" xfId="0" applyFont="1" applyBorder="1" applyAlignment="1">
      <alignment horizontal="center"/>
    </xf>
    <xf numFmtId="0" fontId="14" fillId="0" borderId="14" xfId="0" applyFont="1" applyBorder="1"/>
    <xf numFmtId="0" fontId="23" fillId="5" borderId="142" xfId="0" applyFont="1" applyFill="1" applyBorder="1"/>
    <xf numFmtId="0" fontId="23" fillId="5" borderId="144" xfId="0" applyFont="1" applyFill="1" applyBorder="1" applyAlignment="1">
      <alignment horizontal="center"/>
    </xf>
    <xf numFmtId="0" fontId="23" fillId="0" borderId="294" xfId="0" applyFont="1" applyBorder="1" applyAlignment="1">
      <alignment horizontal="center"/>
    </xf>
    <xf numFmtId="0" fontId="23" fillId="0" borderId="295" xfId="0" applyFont="1" applyBorder="1" applyAlignment="1">
      <alignment horizontal="center"/>
    </xf>
    <xf numFmtId="0" fontId="23" fillId="0" borderId="296" xfId="0" applyFont="1" applyBorder="1" applyAlignment="1">
      <alignment horizontal="center"/>
    </xf>
    <xf numFmtId="0" fontId="23" fillId="0" borderId="89" xfId="0" applyFont="1" applyBorder="1" applyAlignment="1">
      <alignment horizontal="center"/>
    </xf>
    <xf numFmtId="0" fontId="23" fillId="0" borderId="108" xfId="0" applyFont="1" applyBorder="1" applyAlignment="1">
      <alignment horizontal="center"/>
    </xf>
    <xf numFmtId="0" fontId="34" fillId="0" borderId="0" xfId="0" applyFont="1"/>
    <xf numFmtId="0" fontId="11" fillId="2" borderId="187" xfId="0" applyFont="1" applyFill="1" applyBorder="1"/>
    <xf numFmtId="0" fontId="11" fillId="2" borderId="186" xfId="0" applyFont="1" applyFill="1" applyBorder="1"/>
    <xf numFmtId="0" fontId="136" fillId="15" borderId="0" xfId="0" applyFont="1" applyFill="1" applyAlignment="1">
      <alignment horizontal="left" vertical="top" wrapText="1"/>
    </xf>
    <xf numFmtId="0" fontId="135" fillId="15" borderId="0" xfId="0" applyFont="1" applyFill="1" applyAlignment="1">
      <alignment horizontal="left" vertical="top" wrapText="1"/>
    </xf>
    <xf numFmtId="0" fontId="133" fillId="15" borderId="134" xfId="0" applyFont="1" applyFill="1" applyBorder="1"/>
    <xf numFmtId="0" fontId="114" fillId="15" borderId="134" xfId="0" applyFont="1" applyFill="1" applyBorder="1"/>
    <xf numFmtId="0" fontId="2" fillId="0" borderId="134" xfId="7" applyFont="1"/>
    <xf numFmtId="0" fontId="0" fillId="30" borderId="149" xfId="0" applyFill="1" applyBorder="1"/>
    <xf numFmtId="0" fontId="0" fillId="30" borderId="239" xfId="0" applyFill="1" applyBorder="1"/>
    <xf numFmtId="0" fontId="0" fillId="30" borderId="147" xfId="0" applyFill="1" applyBorder="1"/>
    <xf numFmtId="0" fontId="0" fillId="30" borderId="181" xfId="0" applyFill="1" applyBorder="1"/>
    <xf numFmtId="0" fontId="106" fillId="30" borderId="146" xfId="0" applyFont="1" applyFill="1" applyBorder="1" applyAlignment="1">
      <alignment horizontal="center"/>
    </xf>
    <xf numFmtId="0" fontId="106" fillId="30" borderId="178" xfId="0" applyFont="1" applyFill="1" applyBorder="1" applyAlignment="1">
      <alignment horizontal="center"/>
    </xf>
    <xf numFmtId="172" fontId="14" fillId="0" borderId="74" xfId="0" applyNumberFormat="1" applyFont="1" applyBorder="1"/>
    <xf numFmtId="169" fontId="114" fillId="0" borderId="134" xfId="2" applyFont="1" applyAlignment="1">
      <alignment vertical="center" readingOrder="1"/>
    </xf>
    <xf numFmtId="0" fontId="111" fillId="0" borderId="134" xfId="7" applyFont="1" applyAlignment="1">
      <alignment horizontal="left" vertical="center"/>
    </xf>
    <xf numFmtId="14" fontId="117" fillId="0" borderId="0" xfId="0" applyNumberFormat="1" applyFont="1" applyAlignment="1">
      <alignment horizontal="left"/>
    </xf>
    <xf numFmtId="0" fontId="0" fillId="0" borderId="0" xfId="0" applyNumberFormat="1" applyAlignment="1">
      <alignment horizontal="center"/>
    </xf>
    <xf numFmtId="0" fontId="92" fillId="0" borderId="142" xfId="0" applyFont="1" applyBorder="1" applyAlignment="1">
      <alignment horizontal="center"/>
    </xf>
    <xf numFmtId="0" fontId="92" fillId="0" borderId="144" xfId="0" applyFont="1" applyBorder="1" applyAlignment="1">
      <alignment horizontal="center"/>
    </xf>
    <xf numFmtId="4" fontId="159" fillId="0" borderId="14" xfId="0" applyNumberFormat="1" applyFont="1" applyBorder="1" applyAlignment="1">
      <alignment horizontal="left"/>
    </xf>
    <xf numFmtId="4" fontId="11" fillId="0" borderId="134" xfId="0" applyNumberFormat="1" applyFont="1" applyBorder="1" applyAlignment="1">
      <alignment horizontal="left"/>
    </xf>
    <xf numFmtId="0" fontId="107" fillId="0" borderId="134" xfId="0" applyFont="1" applyBorder="1" applyAlignment="1">
      <alignment horizontal="center" vertical="center" wrapText="1"/>
    </xf>
    <xf numFmtId="0" fontId="107" fillId="0" borderId="180" xfId="0" applyFont="1" applyBorder="1" applyAlignment="1">
      <alignment horizontal="center" vertical="center" wrapText="1"/>
    </xf>
    <xf numFmtId="0" fontId="11" fillId="0" borderId="167" xfId="0" applyFont="1" applyBorder="1" applyAlignment="1">
      <alignment horizontal="right"/>
    </xf>
    <xf numFmtId="0" fontId="11" fillId="0" borderId="140" xfId="0" applyFont="1" applyBorder="1" applyAlignment="1">
      <alignment horizontal="right"/>
    </xf>
    <xf numFmtId="0" fontId="11" fillId="0" borderId="167" xfId="0" applyFont="1" applyBorder="1" applyAlignment="1">
      <alignment horizontal="center"/>
    </xf>
    <xf numFmtId="0" fontId="11" fillId="0" borderId="140" xfId="0" applyFont="1" applyBorder="1" applyAlignment="1">
      <alignment horizontal="center"/>
    </xf>
    <xf numFmtId="0" fontId="11" fillId="0" borderId="212" xfId="0" applyFont="1" applyBorder="1" applyAlignment="1">
      <alignment horizontal="right"/>
    </xf>
    <xf numFmtId="0" fontId="11" fillId="0" borderId="151" xfId="0" applyFont="1" applyBorder="1" applyAlignment="1">
      <alignment horizontal="right"/>
    </xf>
    <xf numFmtId="0" fontId="0" fillId="0" borderId="213" xfId="0" applyBorder="1" applyAlignment="1">
      <alignment horizontal="center" vertical="center"/>
    </xf>
    <xf numFmtId="0" fontId="0" fillId="0" borderId="214" xfId="0" applyBorder="1" applyAlignment="1">
      <alignment horizontal="center" vertical="center"/>
    </xf>
    <xf numFmtId="0" fontId="107" fillId="0" borderId="209" xfId="0" applyFont="1" applyBorder="1" applyAlignment="1">
      <alignment horizontal="center" wrapText="1"/>
    </xf>
    <xf numFmtId="0" fontId="107" fillId="0" borderId="211" xfId="0" applyFont="1" applyBorder="1" applyAlignment="1">
      <alignment horizontal="center" wrapText="1"/>
    </xf>
    <xf numFmtId="0" fontId="107" fillId="0" borderId="212" xfId="0" applyFont="1" applyBorder="1" applyAlignment="1">
      <alignment horizontal="center" wrapText="1"/>
    </xf>
    <xf numFmtId="0" fontId="107" fillId="0" borderId="148" xfId="0" applyFont="1" applyBorder="1" applyAlignment="1">
      <alignment horizontal="center" wrapText="1"/>
    </xf>
    <xf numFmtId="0" fontId="0" fillId="0" borderId="175" xfId="0" applyBorder="1" applyAlignment="1">
      <alignment horizontal="center" vertical="center"/>
    </xf>
    <xf numFmtId="0" fontId="0" fillId="0" borderId="217" xfId="0" applyBorder="1" applyAlignment="1">
      <alignment horizontal="center" vertical="center"/>
    </xf>
    <xf numFmtId="0" fontId="12" fillId="0" borderId="167" xfId="0" applyFont="1" applyBorder="1" applyAlignment="1">
      <alignment horizontal="right"/>
    </xf>
    <xf numFmtId="0" fontId="12" fillId="0" borderId="140" xfId="0" applyFont="1" applyBorder="1" applyAlignment="1">
      <alignment horizontal="right"/>
    </xf>
    <xf numFmtId="0" fontId="11" fillId="0" borderId="209" xfId="0" applyFont="1" applyBorder="1" applyAlignment="1">
      <alignment horizontal="right"/>
    </xf>
    <xf numFmtId="0" fontId="11" fillId="0" borderId="210" xfId="0" applyFont="1" applyBorder="1" applyAlignment="1">
      <alignment horizontal="right"/>
    </xf>
    <xf numFmtId="0" fontId="0" fillId="0" borderId="220" xfId="0" applyBorder="1" applyAlignment="1">
      <alignment horizontal="center" vertical="center"/>
    </xf>
    <xf numFmtId="0" fontId="0" fillId="0" borderId="219" xfId="0" applyBorder="1" applyAlignment="1">
      <alignment horizontal="center" vertical="center"/>
    </xf>
    <xf numFmtId="0" fontId="160" fillId="0" borderId="142" xfId="0" applyFont="1" applyBorder="1" applyAlignment="1">
      <alignment horizontal="center" vertical="center"/>
    </xf>
    <xf numFmtId="0" fontId="160" fillId="0" borderId="144" xfId="0" applyFont="1" applyBorder="1" applyAlignment="1">
      <alignment horizontal="center" vertical="center"/>
    </xf>
    <xf numFmtId="0" fontId="106" fillId="0" borderId="142" xfId="0" applyFont="1" applyBorder="1" applyAlignment="1">
      <alignment horizontal="center" vertical="center"/>
    </xf>
    <xf numFmtId="0" fontId="106" fillId="0" borderId="144" xfId="0" applyFont="1" applyBorder="1" applyAlignment="1">
      <alignment horizontal="center" vertical="center"/>
    </xf>
    <xf numFmtId="0" fontId="107" fillId="0" borderId="163" xfId="0" applyFont="1" applyBorder="1" applyAlignment="1">
      <alignment horizontal="center" vertical="center"/>
    </xf>
    <xf numFmtId="0" fontId="0" fillId="0" borderId="218" xfId="0" applyBorder="1" applyAlignment="1">
      <alignment horizontal="center" vertical="center"/>
    </xf>
    <xf numFmtId="1" fontId="160" fillId="0" borderId="142" xfId="0" applyNumberFormat="1" applyFont="1" applyBorder="1" applyAlignment="1">
      <alignment horizontal="center" vertical="center"/>
    </xf>
    <xf numFmtId="0" fontId="0" fillId="0" borderId="163" xfId="0" applyBorder="1" applyAlignment="1">
      <alignment horizontal="center" vertical="center"/>
    </xf>
    <xf numFmtId="0" fontId="12" fillId="0" borderId="14" xfId="0" applyFont="1" applyBorder="1" applyAlignment="1">
      <alignment horizontal="center"/>
    </xf>
    <xf numFmtId="0" fontId="0" fillId="0" borderId="0" xfId="0"/>
    <xf numFmtId="0" fontId="117" fillId="0" borderId="0" xfId="0" applyFont="1" applyAlignment="1">
      <alignment horizontal="right"/>
    </xf>
    <xf numFmtId="0" fontId="117" fillId="0" borderId="0" xfId="0" applyFont="1" applyAlignment="1">
      <alignment horizontal="left" vertical="top"/>
    </xf>
    <xf numFmtId="14" fontId="113" fillId="0" borderId="7" xfId="0" applyNumberFormat="1" applyFont="1" applyBorder="1" applyAlignment="1">
      <alignment horizontal="right" vertical="center"/>
    </xf>
    <xf numFmtId="0" fontId="113" fillId="0" borderId="7" xfId="0" applyFont="1" applyBorder="1" applyAlignment="1">
      <alignment horizontal="right" vertical="center"/>
    </xf>
    <xf numFmtId="0" fontId="114" fillId="0" borderId="7" xfId="0" applyFont="1" applyBorder="1"/>
    <xf numFmtId="0" fontId="113" fillId="0" borderId="0" xfId="0" applyFont="1" applyAlignment="1">
      <alignment horizontal="right" vertical="center"/>
    </xf>
    <xf numFmtId="0" fontId="113" fillId="0" borderId="0" xfId="0" applyFont="1"/>
    <xf numFmtId="0" fontId="117" fillId="0" borderId="12" xfId="0" applyFont="1" applyBorder="1" applyAlignment="1">
      <alignment horizontal="right" vertical="center"/>
    </xf>
    <xf numFmtId="0" fontId="114" fillId="0" borderId="12" xfId="0" applyFont="1" applyBorder="1"/>
    <xf numFmtId="0" fontId="113" fillId="0" borderId="3" xfId="0" applyFont="1" applyBorder="1" applyAlignment="1">
      <alignment horizontal="right" vertical="center"/>
    </xf>
    <xf numFmtId="0" fontId="114" fillId="0" borderId="6" xfId="0" applyFont="1" applyBorder="1"/>
    <xf numFmtId="0" fontId="117" fillId="0" borderId="0" xfId="0" applyFont="1" applyAlignment="1">
      <alignment horizontal="right" vertical="center"/>
    </xf>
    <xf numFmtId="0" fontId="16" fillId="25" borderId="141" xfId="0" applyFont="1" applyFill="1" applyBorder="1" applyAlignment="1">
      <alignment horizontal="right"/>
    </xf>
    <xf numFmtId="0" fontId="11" fillId="0" borderId="3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54" fillId="0" borderId="140" xfId="0" applyFont="1" applyBorder="1" applyAlignment="1">
      <alignment horizontal="center"/>
    </xf>
    <xf numFmtId="0" fontId="54" fillId="0" borderId="140" xfId="0" applyFont="1" applyBorder="1" applyAlignment="1">
      <alignment horizontal="left"/>
    </xf>
    <xf numFmtId="0" fontId="54" fillId="0" borderId="161" xfId="0" applyFont="1" applyBorder="1" applyAlignment="1">
      <alignment horizontal="left"/>
    </xf>
    <xf numFmtId="0" fontId="157" fillId="0" borderId="142" xfId="0" applyFont="1" applyBorder="1" applyAlignment="1">
      <alignment horizontal="center"/>
    </xf>
    <xf numFmtId="0" fontId="157" fillId="0" borderId="144" xfId="0" applyFont="1" applyBorder="1" applyAlignment="1">
      <alignment horizontal="center"/>
    </xf>
    <xf numFmtId="0" fontId="89" fillId="0" borderId="163" xfId="0" applyFont="1" applyBorder="1" applyAlignment="1">
      <alignment horizontal="center"/>
    </xf>
    <xf numFmtId="0" fontId="89" fillId="0" borderId="158" xfId="0" applyFont="1" applyBorder="1" applyAlignment="1">
      <alignment horizontal="center"/>
    </xf>
    <xf numFmtId="0" fontId="89" fillId="0" borderId="147" xfId="0" applyFont="1" applyBorder="1" applyAlignment="1">
      <alignment horizontal="center"/>
    </xf>
    <xf numFmtId="0" fontId="89" fillId="0" borderId="154" xfId="0" applyFont="1" applyBorder="1" applyAlignment="1">
      <alignment horizontal="center"/>
    </xf>
    <xf numFmtId="0" fontId="88" fillId="0" borderId="146" xfId="0" applyFont="1" applyBorder="1" applyAlignment="1">
      <alignment horizontal="center"/>
    </xf>
    <xf numFmtId="0" fontId="54" fillId="0" borderId="153" xfId="0" applyFont="1" applyBorder="1" applyAlignment="1">
      <alignment horizontal="center"/>
    </xf>
    <xf numFmtId="0" fontId="89" fillId="0" borderId="142" xfId="0" applyFont="1" applyBorder="1" applyAlignment="1">
      <alignment horizontal="center"/>
    </xf>
    <xf numFmtId="0" fontId="89" fillId="0" borderId="157" xfId="0" applyFont="1" applyBorder="1" applyAlignment="1">
      <alignment horizontal="center"/>
    </xf>
    <xf numFmtId="0" fontId="88" fillId="0" borderId="149" xfId="0" applyFont="1" applyBorder="1" applyAlignment="1">
      <alignment horizontal="center"/>
    </xf>
    <xf numFmtId="0" fontId="54" fillId="0" borderId="145" xfId="0" applyFont="1" applyBorder="1" applyAlignment="1">
      <alignment horizontal="center"/>
    </xf>
    <xf numFmtId="0" fontId="88" fillId="0" borderId="161" xfId="0" applyFont="1" applyBorder="1" applyAlignment="1">
      <alignment horizontal="center"/>
    </xf>
    <xf numFmtId="0" fontId="54" fillId="0" borderId="161" xfId="0" applyFont="1" applyBorder="1" applyAlignment="1">
      <alignment horizontal="center"/>
    </xf>
    <xf numFmtId="0" fontId="88" fillId="0" borderId="147" xfId="0" applyFont="1" applyBorder="1" applyAlignment="1">
      <alignment horizontal="center"/>
    </xf>
    <xf numFmtId="0" fontId="54" fillId="0" borderId="154" xfId="0" applyFont="1" applyBorder="1" applyAlignment="1">
      <alignment horizontal="center"/>
    </xf>
    <xf numFmtId="0" fontId="88" fillId="0" borderId="155" xfId="0" applyFont="1" applyBorder="1" applyAlignment="1">
      <alignment horizontal="center"/>
    </xf>
    <xf numFmtId="0" fontId="54" fillId="0" borderId="155" xfId="0" applyFont="1" applyBorder="1" applyAlignment="1">
      <alignment horizontal="center"/>
    </xf>
    <xf numFmtId="0" fontId="88" fillId="0" borderId="151" xfId="0" applyFont="1" applyBorder="1" applyAlignment="1">
      <alignment horizontal="center"/>
    </xf>
    <xf numFmtId="0" fontId="54" fillId="0" borderId="151" xfId="0" applyFont="1" applyBorder="1" applyAlignment="1">
      <alignment horizontal="center"/>
    </xf>
    <xf numFmtId="0" fontId="54" fillId="0" borderId="149" xfId="0" applyFont="1" applyBorder="1" applyAlignment="1">
      <alignment horizontal="center"/>
    </xf>
    <xf numFmtId="0" fontId="88" fillId="0" borderId="140" xfId="0" applyFont="1" applyBorder="1" applyAlignment="1">
      <alignment horizontal="center" wrapText="1"/>
    </xf>
    <xf numFmtId="0" fontId="54" fillId="0" borderId="166" xfId="0" applyFont="1" applyBorder="1" applyAlignment="1">
      <alignment horizontal="left"/>
    </xf>
    <xf numFmtId="0" fontId="54" fillId="0" borderId="165" xfId="0" applyFont="1" applyBorder="1" applyAlignment="1">
      <alignment horizontal="left"/>
    </xf>
    <xf numFmtId="0" fontId="157" fillId="0" borderId="134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15" fillId="0" borderId="9" xfId="0" applyFont="1" applyBorder="1"/>
    <xf numFmtId="0" fontId="15" fillId="0" borderId="11" xfId="0" applyFont="1" applyBorder="1"/>
    <xf numFmtId="0" fontId="101" fillId="0" borderId="134" xfId="0" applyFont="1" applyBorder="1" applyAlignment="1">
      <alignment horizontal="right" indent="1"/>
    </xf>
    <xf numFmtId="0" fontId="104" fillId="0" borderId="134" xfId="0" applyFont="1" applyBorder="1" applyAlignment="1">
      <alignment horizontal="right" indent="1"/>
    </xf>
    <xf numFmtId="0" fontId="104" fillId="0" borderId="164" xfId="0" applyFont="1" applyBorder="1" applyAlignment="1">
      <alignment horizontal="right" indent="1"/>
    </xf>
    <xf numFmtId="165" fontId="23" fillId="0" borderId="0" xfId="0" applyNumberFormat="1" applyFont="1" applyAlignment="1">
      <alignment horizontal="left" vertical="center"/>
    </xf>
    <xf numFmtId="14" fontId="23" fillId="0" borderId="0" xfId="0" applyNumberFormat="1" applyFont="1" applyAlignment="1">
      <alignment horizontal="left" vertical="center"/>
    </xf>
    <xf numFmtId="0" fontId="101" fillId="0" borderId="0" xfId="0" applyFont="1" applyAlignment="1">
      <alignment horizontal="left" vertical="center"/>
    </xf>
    <xf numFmtId="0" fontId="103" fillId="0" borderId="0" xfId="0" applyFont="1"/>
    <xf numFmtId="0" fontId="14" fillId="0" borderId="0" xfId="0" applyFont="1" applyAlignment="1">
      <alignment horizontal="left" vertical="center"/>
    </xf>
    <xf numFmtId="0" fontId="23" fillId="0" borderId="40" xfId="0" applyFont="1" applyBorder="1" applyAlignment="1">
      <alignment horizontal="center"/>
    </xf>
    <xf numFmtId="0" fontId="15" fillId="0" borderId="41" xfId="0" applyFont="1" applyBorder="1"/>
    <xf numFmtId="0" fontId="15" fillId="0" borderId="42" xfId="0" applyFont="1" applyBorder="1"/>
    <xf numFmtId="4" fontId="14" fillId="0" borderId="33" xfId="0" applyNumberFormat="1" applyFont="1" applyBorder="1" applyAlignment="1">
      <alignment horizontal="center"/>
    </xf>
    <xf numFmtId="0" fontId="15" fillId="0" borderId="33" xfId="0" applyFont="1" applyBorder="1"/>
    <xf numFmtId="4" fontId="14" fillId="0" borderId="0" xfId="0" applyNumberFormat="1" applyFont="1" applyAlignment="1">
      <alignment horizontal="center"/>
    </xf>
    <xf numFmtId="4" fontId="14" fillId="0" borderId="43" xfId="0" applyNumberFormat="1" applyFont="1" applyBorder="1" applyAlignment="1">
      <alignment horizontal="center"/>
    </xf>
    <xf numFmtId="0" fontId="15" fillId="0" borderId="43" xfId="0" applyFont="1" applyBorder="1"/>
    <xf numFmtId="0" fontId="23" fillId="0" borderId="13" xfId="0" applyFont="1" applyBorder="1" applyAlignment="1">
      <alignment horizontal="center" textRotation="90"/>
    </xf>
    <xf numFmtId="0" fontId="15" fillId="0" borderId="18" xfId="0" applyFont="1" applyBorder="1"/>
    <xf numFmtId="0" fontId="15" fillId="0" borderId="5" xfId="0" applyFont="1" applyBorder="1"/>
    <xf numFmtId="0" fontId="23" fillId="0" borderId="43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225" xfId="0" applyFont="1" applyBorder="1" applyAlignment="1">
      <alignment horizontal="center"/>
    </xf>
    <xf numFmtId="0" fontId="14" fillId="0" borderId="234" xfId="0" applyFont="1" applyBorder="1" applyAlignment="1">
      <alignment horizontal="center"/>
    </xf>
    <xf numFmtId="0" fontId="14" fillId="0" borderId="226" xfId="0" applyFont="1" applyBorder="1" applyAlignment="1">
      <alignment horizontal="center"/>
    </xf>
    <xf numFmtId="0" fontId="23" fillId="0" borderId="242" xfId="0" applyFont="1" applyBorder="1" applyAlignment="1">
      <alignment horizontal="center"/>
    </xf>
    <xf numFmtId="0" fontId="15" fillId="0" borderId="228" xfId="0" applyFont="1" applyBorder="1"/>
    <xf numFmtId="0" fontId="15" fillId="0" borderId="243" xfId="0" applyFont="1" applyBorder="1"/>
    <xf numFmtId="0" fontId="14" fillId="0" borderId="149" xfId="0" applyFont="1" applyBorder="1" applyAlignment="1">
      <alignment horizontal="center"/>
    </xf>
    <xf numFmtId="0" fontId="14" fillId="0" borderId="134" xfId="0" applyFont="1" applyBorder="1" applyAlignment="1">
      <alignment horizontal="center"/>
    </xf>
    <xf numFmtId="0" fontId="14" fillId="0" borderId="239" xfId="0" applyFont="1" applyBorder="1" applyAlignment="1">
      <alignment horizontal="center"/>
    </xf>
    <xf numFmtId="0" fontId="14" fillId="0" borderId="244" xfId="0" applyFont="1" applyBorder="1" applyAlignment="1">
      <alignment horizontal="center"/>
    </xf>
    <xf numFmtId="0" fontId="14" fillId="0" borderId="245" xfId="0" applyFont="1" applyBorder="1" applyAlignment="1">
      <alignment horizontal="center"/>
    </xf>
    <xf numFmtId="0" fontId="14" fillId="0" borderId="246" xfId="0" applyFont="1" applyBorder="1" applyAlignment="1">
      <alignment horizontal="center"/>
    </xf>
    <xf numFmtId="0" fontId="23" fillId="0" borderId="30" xfId="0" applyFont="1" applyBorder="1" applyAlignment="1">
      <alignment horizontal="center"/>
    </xf>
    <xf numFmtId="0" fontId="15" fillId="0" borderId="70" xfId="0" applyFont="1" applyBorder="1"/>
    <xf numFmtId="0" fontId="15" fillId="0" borderId="31" xfId="0" applyFont="1" applyBorder="1"/>
    <xf numFmtId="0" fontId="23" fillId="0" borderId="273" xfId="0" applyFont="1" applyBorder="1" applyAlignment="1">
      <alignment horizontal="center"/>
    </xf>
    <xf numFmtId="0" fontId="15" fillId="0" borderId="274" xfId="0" applyFont="1" applyBorder="1"/>
    <xf numFmtId="0" fontId="15" fillId="0" borderId="265" xfId="0" applyFont="1" applyBorder="1"/>
    <xf numFmtId="4" fontId="14" fillId="0" borderId="134" xfId="0" applyNumberFormat="1" applyFont="1" applyBorder="1" applyAlignment="1">
      <alignment horizontal="center"/>
    </xf>
    <xf numFmtId="0" fontId="0" fillId="0" borderId="134" xfId="0" applyBorder="1"/>
    <xf numFmtId="4" fontId="14" fillId="0" borderId="180" xfId="0" applyNumberFormat="1" applyFont="1" applyBorder="1" applyAlignment="1">
      <alignment horizontal="center"/>
    </xf>
    <xf numFmtId="0" fontId="15" fillId="0" borderId="180" xfId="0" applyFont="1" applyBorder="1"/>
    <xf numFmtId="0" fontId="23" fillId="0" borderId="297" xfId="0" applyFont="1" applyBorder="1" applyAlignment="1">
      <alignment horizontal="center"/>
    </xf>
    <xf numFmtId="0" fontId="23" fillId="0" borderId="298" xfId="0" applyFont="1" applyBorder="1" applyAlignment="1">
      <alignment horizontal="center"/>
    </xf>
    <xf numFmtId="0" fontId="23" fillId="0" borderId="299" xfId="0" applyFont="1" applyBorder="1" applyAlignment="1">
      <alignment horizontal="center"/>
    </xf>
    <xf numFmtId="0" fontId="23" fillId="0" borderId="251" xfId="0" applyFont="1" applyBorder="1" applyAlignment="1">
      <alignment horizontal="center" textRotation="90"/>
    </xf>
    <xf numFmtId="0" fontId="15" fillId="0" borderId="257" xfId="0" applyFont="1" applyBorder="1"/>
    <xf numFmtId="0" fontId="15" fillId="0" borderId="259" xfId="0" applyFont="1" applyBorder="1"/>
    <xf numFmtId="0" fontId="23" fillId="0" borderId="289" xfId="0" applyFont="1" applyBorder="1" applyAlignment="1">
      <alignment horizontal="center" textRotation="90"/>
    </xf>
    <xf numFmtId="0" fontId="15" fillId="0" borderId="262" xfId="0" applyFont="1" applyBorder="1"/>
    <xf numFmtId="0" fontId="23" fillId="0" borderId="256" xfId="0" applyFont="1" applyBorder="1" applyAlignment="1">
      <alignment horizontal="center" textRotation="90"/>
    </xf>
    <xf numFmtId="0" fontId="15" fillId="0" borderId="258" xfId="0" applyFont="1" applyBorder="1"/>
    <xf numFmtId="0" fontId="15" fillId="0" borderId="263" xfId="0" applyFont="1" applyBorder="1"/>
    <xf numFmtId="0" fontId="23" fillId="0" borderId="248" xfId="0" applyFont="1" applyBorder="1" applyAlignment="1">
      <alignment horizontal="center" vertical="center" textRotation="90"/>
    </xf>
    <xf numFmtId="0" fontId="23" fillId="0" borderId="249" xfId="0" applyFont="1" applyBorder="1" applyAlignment="1">
      <alignment horizontal="center" vertical="center" textRotation="90"/>
    </xf>
    <xf numFmtId="0" fontId="23" fillId="0" borderId="241" xfId="0" applyFont="1" applyBorder="1" applyAlignment="1">
      <alignment horizontal="center" vertical="center" textRotation="90"/>
    </xf>
    <xf numFmtId="0" fontId="23" fillId="0" borderId="278" xfId="0" applyFont="1" applyBorder="1" applyAlignment="1">
      <alignment horizontal="center"/>
    </xf>
    <xf numFmtId="0" fontId="23" fillId="0" borderId="279" xfId="0" applyFont="1" applyBorder="1" applyAlignment="1">
      <alignment horizontal="center"/>
    </xf>
    <xf numFmtId="0" fontId="23" fillId="0" borderId="280" xfId="0" applyFont="1" applyBorder="1" applyAlignment="1">
      <alignment horizontal="center"/>
    </xf>
    <xf numFmtId="165" fontId="23" fillId="0" borderId="0" xfId="0" applyNumberFormat="1" applyFont="1" applyAlignment="1">
      <alignment horizontal="left"/>
    </xf>
    <xf numFmtId="14" fontId="23" fillId="0" borderId="0" xfId="0" applyNumberFormat="1" applyFont="1" applyAlignment="1">
      <alignment horizontal="left"/>
    </xf>
    <xf numFmtId="0" fontId="105" fillId="0" borderId="0" xfId="0" applyFont="1" applyAlignment="1">
      <alignment horizontal="left" vertical="center" wrapText="1"/>
    </xf>
    <xf numFmtId="0" fontId="106" fillId="0" borderId="0" xfId="0" applyFont="1"/>
    <xf numFmtId="0" fontId="23" fillId="0" borderId="264" xfId="0" applyFont="1" applyBorder="1" applyAlignment="1">
      <alignment horizontal="left"/>
    </xf>
    <xf numFmtId="0" fontId="23" fillId="0" borderId="266" xfId="0" applyFont="1" applyBorder="1" applyAlignment="1">
      <alignment horizontal="center"/>
    </xf>
    <xf numFmtId="0" fontId="15" fillId="0" borderId="229" xfId="0" applyFont="1" applyBorder="1"/>
    <xf numFmtId="0" fontId="15" fillId="0" borderId="267" xfId="0" applyFont="1" applyBorder="1"/>
    <xf numFmtId="0" fontId="25" fillId="0" borderId="254" xfId="0" applyFont="1" applyBorder="1" applyAlignment="1">
      <alignment horizontal="center"/>
    </xf>
    <xf numFmtId="0" fontId="15" fillId="0" borderId="247" xfId="0" applyFont="1" applyBorder="1"/>
    <xf numFmtId="0" fontId="15" fillId="0" borderId="255" xfId="0" applyFont="1" applyBorder="1"/>
    <xf numFmtId="0" fontId="23" fillId="0" borderId="18" xfId="0" applyFont="1" applyBorder="1" applyAlignment="1">
      <alignment horizontal="center" textRotation="90"/>
    </xf>
    <xf numFmtId="0" fontId="14" fillId="0" borderId="248" xfId="0" applyFont="1" applyBorder="1" applyAlignment="1">
      <alignment horizontal="center"/>
    </xf>
    <xf numFmtId="0" fontId="14" fillId="0" borderId="249" xfId="0" applyFont="1" applyBorder="1" applyAlignment="1">
      <alignment horizontal="center"/>
    </xf>
    <xf numFmtId="0" fontId="14" fillId="0" borderId="241" xfId="0" applyFont="1" applyBorder="1" applyAlignment="1">
      <alignment horizontal="center"/>
    </xf>
    <xf numFmtId="0" fontId="14" fillId="0" borderId="147" xfId="0" applyFont="1" applyBorder="1" applyAlignment="1">
      <alignment horizontal="center"/>
    </xf>
    <xf numFmtId="0" fontId="14" fillId="0" borderId="180" xfId="0" applyFont="1" applyBorder="1" applyAlignment="1">
      <alignment horizontal="center"/>
    </xf>
    <xf numFmtId="0" fontId="14" fillId="0" borderId="181" xfId="0" applyFont="1" applyBorder="1" applyAlignment="1">
      <alignment horizontal="center"/>
    </xf>
    <xf numFmtId="0" fontId="23" fillId="0" borderId="72" xfId="0" applyFont="1" applyBorder="1" applyAlignment="1">
      <alignment horizontal="left"/>
    </xf>
    <xf numFmtId="0" fontId="23" fillId="0" borderId="14" xfId="0" applyFont="1" applyBorder="1" applyAlignment="1">
      <alignment horizontal="left"/>
    </xf>
    <xf numFmtId="0" fontId="14" fillId="0" borderId="134" xfId="0" applyFont="1" applyBorder="1" applyAlignment="1">
      <alignment horizontal="left"/>
    </xf>
    <xf numFmtId="0" fontId="14" fillId="0" borderId="130" xfId="0" applyFont="1" applyBorder="1" applyAlignment="1">
      <alignment horizontal="left"/>
    </xf>
    <xf numFmtId="0" fontId="23" fillId="0" borderId="20" xfId="0" applyFont="1" applyBorder="1" applyAlignment="1">
      <alignment horizontal="left"/>
    </xf>
    <xf numFmtId="0" fontId="105" fillId="0" borderId="0" xfId="0" applyFont="1" applyAlignment="1">
      <alignment horizontal="left"/>
    </xf>
    <xf numFmtId="49" fontId="26" fillId="0" borderId="0" xfId="0" applyNumberFormat="1" applyFont="1" applyAlignment="1">
      <alignment horizontal="left" vertical="center" wrapText="1"/>
    </xf>
    <xf numFmtId="0" fontId="23" fillId="0" borderId="17" xfId="0" applyFont="1" applyBorder="1" applyAlignment="1">
      <alignment horizontal="left"/>
    </xf>
    <xf numFmtId="0" fontId="22" fillId="0" borderId="8" xfId="0" applyFont="1" applyBorder="1" applyAlignment="1">
      <alignment horizontal="center"/>
    </xf>
    <xf numFmtId="0" fontId="22" fillId="0" borderId="13" xfId="0" applyFont="1" applyBorder="1" applyAlignment="1">
      <alignment horizontal="center" textRotation="90"/>
    </xf>
    <xf numFmtId="0" fontId="14" fillId="0" borderId="228" xfId="0" applyFont="1" applyBorder="1" applyAlignment="1">
      <alignment horizontal="center"/>
    </xf>
    <xf numFmtId="0" fontId="14" fillId="0" borderId="227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/>
    </xf>
    <xf numFmtId="0" fontId="161" fillId="0" borderId="9" xfId="0" applyFont="1" applyBorder="1"/>
    <xf numFmtId="0" fontId="161" fillId="0" borderId="11" xfId="0" applyFont="1" applyBorder="1"/>
    <xf numFmtId="0" fontId="23" fillId="0" borderId="70" xfId="0" applyFont="1" applyBorder="1" applyAlignment="1">
      <alignment horizontal="center"/>
    </xf>
    <xf numFmtId="0" fontId="23" fillId="0" borderId="146" xfId="0" applyFont="1" applyBorder="1" applyAlignment="1">
      <alignment horizontal="center"/>
    </xf>
    <xf numFmtId="0" fontId="23" fillId="0" borderId="229" xfId="0" applyFont="1" applyBorder="1" applyAlignment="1">
      <alignment horizontal="center"/>
    </xf>
    <xf numFmtId="0" fontId="14" fillId="0" borderId="146" xfId="0" applyFont="1" applyBorder="1" applyAlignment="1">
      <alignment horizontal="center"/>
    </xf>
    <xf numFmtId="0" fontId="14" fillId="0" borderId="229" xfId="0" applyFont="1" applyBorder="1" applyAlignment="1">
      <alignment horizontal="center"/>
    </xf>
    <xf numFmtId="0" fontId="14" fillId="0" borderId="178" xfId="0" applyFont="1" applyBorder="1" applyAlignment="1">
      <alignment horizontal="center"/>
    </xf>
    <xf numFmtId="0" fontId="14" fillId="0" borderId="134" xfId="0" applyFont="1" applyBorder="1" applyAlignment="1">
      <alignment horizontal="right" indent="1"/>
    </xf>
    <xf numFmtId="0" fontId="23" fillId="0" borderId="134" xfId="0" applyFont="1" applyBorder="1" applyAlignment="1">
      <alignment horizontal="right" indent="1"/>
    </xf>
    <xf numFmtId="0" fontId="23" fillId="0" borderId="164" xfId="0" applyFont="1" applyBorder="1" applyAlignment="1">
      <alignment horizontal="right" indent="1"/>
    </xf>
    <xf numFmtId="12" fontId="14" fillId="0" borderId="0" xfId="0" applyNumberFormat="1" applyFont="1" applyAlignment="1">
      <alignment horizontal="left" vertical="center" wrapText="1"/>
    </xf>
    <xf numFmtId="49" fontId="14" fillId="0" borderId="0" xfId="0" applyNumberFormat="1" applyFont="1" applyAlignment="1">
      <alignment horizontal="left" vertical="center"/>
    </xf>
    <xf numFmtId="0" fontId="102" fillId="0" borderId="0" xfId="0" applyFont="1" applyAlignment="1">
      <alignment horizontal="left" wrapText="1"/>
    </xf>
    <xf numFmtId="0" fontId="80" fillId="0" borderId="0" xfId="0" applyFont="1" applyAlignment="1">
      <alignment horizontal="left" wrapText="1"/>
    </xf>
    <xf numFmtId="0" fontId="73" fillId="0" borderId="0" xfId="0" applyFont="1"/>
    <xf numFmtId="0" fontId="50" fillId="0" borderId="0" xfId="0" applyFont="1" applyAlignment="1">
      <alignment horizontal="right" textRotation="90"/>
    </xf>
    <xf numFmtId="0" fontId="0" fillId="0" borderId="0" xfId="0" applyAlignment="1">
      <alignment horizontal="right"/>
    </xf>
    <xf numFmtId="0" fontId="46" fillId="0" borderId="0" xfId="0" applyFont="1" applyAlignment="1">
      <alignment horizontal="right" vertical="center" textRotation="90"/>
    </xf>
    <xf numFmtId="165" fontId="51" fillId="0" borderId="145" xfId="0" applyNumberFormat="1" applyFont="1" applyBorder="1" applyAlignment="1">
      <alignment horizontal="right" vertical="center" textRotation="90"/>
    </xf>
    <xf numFmtId="0" fontId="0" fillId="0" borderId="145" xfId="0" applyBorder="1"/>
    <xf numFmtId="0" fontId="47" fillId="0" borderId="134" xfId="0" applyFont="1" applyBorder="1" applyAlignment="1">
      <alignment horizontal="center"/>
    </xf>
    <xf numFmtId="0" fontId="48" fillId="0" borderId="134" xfId="0" applyFont="1" applyBorder="1" applyAlignment="1">
      <alignment horizontal="center"/>
    </xf>
    <xf numFmtId="0" fontId="82" fillId="0" borderId="134" xfId="0" applyFont="1" applyBorder="1" applyAlignment="1">
      <alignment horizontal="center"/>
    </xf>
    <xf numFmtId="0" fontId="83" fillId="0" borderId="145" xfId="0" applyFont="1" applyBorder="1"/>
    <xf numFmtId="0" fontId="44" fillId="0" borderId="0" xfId="0" applyFont="1" applyAlignment="1">
      <alignment horizontal="center" vertical="center" textRotation="90" wrapText="1"/>
    </xf>
    <xf numFmtId="0" fontId="49" fillId="0" borderId="145" xfId="0" applyFont="1" applyBorder="1" applyAlignment="1">
      <alignment horizontal="center" vertical="center" textRotation="90" wrapText="1"/>
    </xf>
    <xf numFmtId="0" fontId="46" fillId="0" borderId="0" xfId="0" applyFont="1" applyAlignment="1">
      <alignment horizontal="right" textRotation="90"/>
    </xf>
    <xf numFmtId="165" fontId="52" fillId="0" borderId="145" xfId="0" applyNumberFormat="1" applyFont="1" applyBorder="1" applyAlignment="1">
      <alignment horizontal="right" vertical="center" textRotation="90"/>
    </xf>
    <xf numFmtId="0" fontId="84" fillId="0" borderId="134" xfId="0" applyFont="1" applyBorder="1" applyAlignment="1">
      <alignment horizontal="center"/>
    </xf>
    <xf numFmtId="0" fontId="85" fillId="0" borderId="145" xfId="0" applyFont="1" applyBorder="1"/>
    <xf numFmtId="0" fontId="44" fillId="0" borderId="0" xfId="0" applyFont="1" applyAlignment="1">
      <alignment horizontal="right" vertical="center" textRotation="90"/>
    </xf>
    <xf numFmtId="0" fontId="52" fillId="0" borderId="0" xfId="0" applyFont="1" applyAlignment="1">
      <alignment horizontal="center" vertical="center" textRotation="90" wrapText="1"/>
    </xf>
    <xf numFmtId="0" fontId="50" fillId="0" borderId="119" xfId="0" applyFont="1" applyBorder="1" applyAlignment="1">
      <alignment horizontal="right" textRotation="90"/>
    </xf>
    <xf numFmtId="0" fontId="15" fillId="0" borderId="119" xfId="0" applyFont="1" applyBorder="1" applyAlignment="1">
      <alignment horizontal="right"/>
    </xf>
    <xf numFmtId="165" fontId="51" fillId="0" borderId="145" xfId="0" applyNumberFormat="1" applyFont="1" applyBorder="1" applyAlignment="1">
      <alignment horizontal="center" vertical="center" textRotation="90"/>
    </xf>
    <xf numFmtId="0" fontId="86" fillId="0" borderId="134" xfId="0" applyFont="1" applyBorder="1" applyAlignment="1">
      <alignment horizontal="center"/>
    </xf>
    <xf numFmtId="0" fontId="87" fillId="0" borderId="145" xfId="0" applyFont="1" applyBorder="1"/>
    <xf numFmtId="0" fontId="46" fillId="0" borderId="119" xfId="0" applyFont="1" applyBorder="1" applyAlignment="1">
      <alignment vertical="center" textRotation="90"/>
    </xf>
    <xf numFmtId="0" fontId="15" fillId="0" borderId="119" xfId="0" applyFont="1" applyBorder="1" applyAlignment="1">
      <alignment vertical="center"/>
    </xf>
    <xf numFmtId="0" fontId="53" fillId="0" borderId="0" xfId="0" applyFont="1" applyAlignment="1">
      <alignment horizontal="center" textRotation="90"/>
    </xf>
    <xf numFmtId="165" fontId="44" fillId="0" borderId="0" xfId="0" applyNumberFormat="1" applyFont="1" applyAlignment="1">
      <alignment horizontal="right" vertical="center" textRotation="90"/>
    </xf>
    <xf numFmtId="0" fontId="47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6" fillId="0" borderId="0" xfId="0" applyFont="1" applyAlignment="1">
      <alignment horizontal="center" vertical="center" textRotation="90"/>
    </xf>
    <xf numFmtId="0" fontId="49" fillId="0" borderId="0" xfId="0" applyFont="1" applyAlignment="1">
      <alignment horizontal="center" vertical="center" textRotation="90" wrapText="1"/>
    </xf>
    <xf numFmtId="0" fontId="46" fillId="0" borderId="136" xfId="0" applyFont="1" applyBorder="1" applyAlignment="1">
      <alignment horizontal="center" vertical="center" textRotation="90"/>
    </xf>
    <xf numFmtId="0" fontId="15" fillId="0" borderId="136" xfId="0" applyFont="1" applyBorder="1"/>
    <xf numFmtId="0" fontId="49" fillId="0" borderId="0" xfId="0" applyFont="1" applyAlignment="1">
      <alignment horizontal="center" vertical="center" textRotation="90"/>
    </xf>
    <xf numFmtId="0" fontId="152" fillId="0" borderId="0" xfId="0" applyFont="1" applyAlignment="1">
      <alignment horizontal="left" vertical="top" wrapText="1"/>
    </xf>
    <xf numFmtId="0" fontId="151" fillId="0" borderId="0" xfId="0" applyFont="1" applyAlignment="1">
      <alignment horizontal="left" vertical="top" wrapText="1"/>
    </xf>
    <xf numFmtId="0" fontId="152" fillId="0" borderId="0" xfId="0" applyFont="1" applyAlignment="1">
      <alignment horizontal="left" vertical="center"/>
    </xf>
    <xf numFmtId="0" fontId="154" fillId="0" borderId="0" xfId="0" applyFont="1" applyAlignment="1">
      <alignment horizontal="left" vertical="center"/>
    </xf>
    <xf numFmtId="0" fontId="152" fillId="0" borderId="0" xfId="0" applyFont="1" applyAlignment="1">
      <alignment horizontal="left" vertical="center" wrapText="1"/>
    </xf>
    <xf numFmtId="169" fontId="114" fillId="0" borderId="134" xfId="2" applyFont="1" applyAlignment="1">
      <alignment horizontal="left" vertical="center"/>
    </xf>
    <xf numFmtId="0" fontId="114" fillId="13" borderId="140" xfId="2" applyNumberFormat="1" applyFont="1" applyFill="1" applyBorder="1" applyAlignment="1">
      <alignment horizontal="center" vertical="center" wrapText="1"/>
    </xf>
    <xf numFmtId="169" fontId="114" fillId="13" borderId="140" xfId="2" applyFont="1" applyFill="1" applyBorder="1" applyAlignment="1">
      <alignment horizontal="right" vertical="center"/>
    </xf>
    <xf numFmtId="0" fontId="114" fillId="13" borderId="140" xfId="2" applyNumberFormat="1" applyFont="1" applyFill="1" applyBorder="1" applyAlignment="1">
      <alignment horizontal="left" vertical="center" wrapText="1"/>
    </xf>
    <xf numFmtId="169" fontId="131" fillId="19" borderId="140" xfId="2" applyFont="1" applyFill="1" applyBorder="1" applyAlignment="1">
      <alignment horizontal="left" vertical="center"/>
    </xf>
    <xf numFmtId="169" fontId="128" fillId="0" borderId="134" xfId="2" applyFont="1" applyAlignment="1">
      <alignment horizontal="center"/>
    </xf>
    <xf numFmtId="169" fontId="129" fillId="0" borderId="134" xfId="2" applyFont="1" applyAlignment="1">
      <alignment horizontal="right" vertical="center"/>
    </xf>
    <xf numFmtId="14" fontId="129" fillId="0" borderId="134" xfId="2" applyNumberFormat="1" applyFont="1" applyAlignment="1">
      <alignment horizontal="left" vertical="center"/>
    </xf>
    <xf numFmtId="0" fontId="114" fillId="0" borderId="140" xfId="2" applyNumberFormat="1" applyFont="1" applyBorder="1" applyAlignment="1">
      <alignment horizontal="left" vertical="center" wrapText="1"/>
    </xf>
    <xf numFmtId="169" fontId="129" fillId="0" borderId="134" xfId="2" applyFont="1" applyAlignment="1">
      <alignment horizontal="left" vertical="center"/>
    </xf>
    <xf numFmtId="14" fontId="131" fillId="0" borderId="134" xfId="2" applyNumberFormat="1" applyFont="1" applyAlignment="1">
      <alignment horizontal="right" vertical="center"/>
    </xf>
    <xf numFmtId="14" fontId="114" fillId="0" borderId="134" xfId="2" applyNumberFormat="1" applyFont="1" applyAlignment="1">
      <alignment horizontal="right" vertical="center"/>
    </xf>
    <xf numFmtId="14" fontId="167" fillId="0" borderId="134" xfId="2" applyNumberFormat="1" applyFont="1" applyAlignment="1">
      <alignment horizontal="right" vertical="center"/>
    </xf>
    <xf numFmtId="169" fontId="114" fillId="29" borderId="140" xfId="2" applyFont="1" applyFill="1" applyBorder="1" applyAlignment="1">
      <alignment horizontal="right" vertical="center"/>
    </xf>
    <xf numFmtId="169" fontId="114" fillId="13" borderId="166" xfId="2" applyFont="1" applyFill="1" applyBorder="1" applyAlignment="1">
      <alignment horizontal="right" vertical="center"/>
    </xf>
    <xf numFmtId="169" fontId="114" fillId="13" borderId="182" xfId="2" applyFont="1" applyFill="1" applyBorder="1" applyAlignment="1">
      <alignment horizontal="right" vertical="center"/>
    </xf>
    <xf numFmtId="169" fontId="114" fillId="29" borderId="166" xfId="2" applyFont="1" applyFill="1" applyBorder="1" applyAlignment="1">
      <alignment horizontal="right" vertical="center"/>
    </xf>
    <xf numFmtId="169" fontId="114" fillId="29" borderId="182" xfId="2" applyFont="1" applyFill="1" applyBorder="1" applyAlignment="1">
      <alignment horizontal="right" vertical="center"/>
    </xf>
    <xf numFmtId="0" fontId="114" fillId="13" borderId="166" xfId="2" applyNumberFormat="1" applyFont="1" applyFill="1" applyBorder="1" applyAlignment="1">
      <alignment horizontal="left" vertical="center" wrapText="1"/>
    </xf>
    <xf numFmtId="0" fontId="114" fillId="13" borderId="165" xfId="2" applyNumberFormat="1" applyFont="1" applyFill="1" applyBorder="1" applyAlignment="1">
      <alignment horizontal="left" vertical="center" wrapText="1"/>
    </xf>
    <xf numFmtId="0" fontId="114" fillId="13" borderId="182" xfId="2" applyNumberFormat="1" applyFont="1" applyFill="1" applyBorder="1" applyAlignment="1">
      <alignment horizontal="left" vertical="center" wrapText="1"/>
    </xf>
    <xf numFmtId="169" fontId="114" fillId="13" borderId="140" xfId="2" applyFont="1" applyFill="1" applyBorder="1" applyAlignment="1">
      <alignment horizontal="left" vertical="center" wrapText="1"/>
    </xf>
    <xf numFmtId="169" fontId="114" fillId="13" borderId="166" xfId="2" applyFont="1" applyFill="1" applyBorder="1" applyAlignment="1">
      <alignment horizontal="left" vertical="center" wrapText="1"/>
    </xf>
    <xf numFmtId="169" fontId="114" fillId="13" borderId="165" xfId="2" applyFont="1" applyFill="1" applyBorder="1" applyAlignment="1">
      <alignment horizontal="left" vertical="center" wrapText="1"/>
    </xf>
    <xf numFmtId="169" fontId="114" fillId="13" borderId="182" xfId="2" applyFont="1" applyFill="1" applyBorder="1" applyAlignment="1">
      <alignment horizontal="left" vertical="center" wrapText="1"/>
    </xf>
    <xf numFmtId="169" fontId="114" fillId="13" borderId="140" xfId="2" applyFont="1" applyFill="1" applyBorder="1" applyAlignment="1">
      <alignment horizontal="center" vertical="center" wrapText="1"/>
    </xf>
    <xf numFmtId="169" fontId="129" fillId="0" borderId="134" xfId="2" applyFont="1" applyAlignment="1">
      <alignment horizontal="left" vertical="center" wrapText="1"/>
    </xf>
    <xf numFmtId="0" fontId="152" fillId="0" borderId="134" xfId="5" applyFont="1" applyAlignment="1">
      <alignment horizontal="left" vertical="top" wrapText="1"/>
    </xf>
    <xf numFmtId="0" fontId="131" fillId="20" borderId="140" xfId="2" applyNumberFormat="1" applyFont="1" applyFill="1" applyBorder="1" applyAlignment="1">
      <alignment horizontal="left" vertical="center" wrapText="1"/>
    </xf>
    <xf numFmtId="169" fontId="131" fillId="21" borderId="140" xfId="2" applyFont="1" applyFill="1" applyBorder="1" applyAlignment="1">
      <alignment horizontal="left" vertical="center"/>
    </xf>
    <xf numFmtId="0" fontId="131" fillId="21" borderId="140" xfId="2" applyNumberFormat="1" applyFont="1" applyFill="1" applyBorder="1" applyAlignment="1">
      <alignment horizontal="left" vertical="center"/>
    </xf>
    <xf numFmtId="169" fontId="129" fillId="0" borderId="134" xfId="2" applyFont="1" applyAlignment="1">
      <alignment horizontal="right"/>
    </xf>
    <xf numFmtId="169" fontId="129" fillId="0" borderId="134" xfId="2" applyFont="1" applyAlignment="1">
      <alignment horizontal="left"/>
    </xf>
    <xf numFmtId="14" fontId="133" fillId="0" borderId="134" xfId="2" applyNumberFormat="1" applyFont="1" applyAlignment="1">
      <alignment horizontal="left" vertical="top"/>
    </xf>
    <xf numFmtId="0" fontId="133" fillId="0" borderId="134" xfId="2" applyNumberFormat="1" applyFont="1" applyAlignment="1">
      <alignment horizontal="left" vertical="top"/>
    </xf>
    <xf numFmtId="169" fontId="114" fillId="0" borderId="134" xfId="2" applyFont="1" applyAlignment="1">
      <alignment horizontal="left"/>
    </xf>
    <xf numFmtId="49" fontId="114" fillId="0" borderId="134" xfId="2" applyNumberFormat="1" applyFont="1" applyAlignment="1">
      <alignment horizontal="left"/>
    </xf>
    <xf numFmtId="0" fontId="151" fillId="0" borderId="134" xfId="0" applyFont="1" applyBorder="1" applyAlignment="1">
      <alignment horizontal="left" vertical="top" wrapText="1"/>
    </xf>
    <xf numFmtId="0" fontId="152" fillId="0" borderId="134" xfId="0" applyFont="1" applyBorder="1" applyAlignment="1">
      <alignment horizontal="left" vertical="center" wrapText="1"/>
    </xf>
    <xf numFmtId="0" fontId="154" fillId="0" borderId="134" xfId="0" applyFont="1" applyBorder="1" applyAlignment="1">
      <alignment horizontal="left" vertical="center"/>
    </xf>
    <xf numFmtId="0" fontId="152" fillId="0" borderId="134" xfId="0" applyFont="1" applyBorder="1" applyAlignment="1">
      <alignment horizontal="left" vertical="center"/>
    </xf>
    <xf numFmtId="169" fontId="131" fillId="19" borderId="166" xfId="2" applyFont="1" applyFill="1" applyBorder="1" applyAlignment="1">
      <alignment horizontal="left" vertical="center"/>
    </xf>
    <xf numFmtId="169" fontId="131" fillId="19" borderId="165" xfId="2" applyFont="1" applyFill="1" applyBorder="1" applyAlignment="1">
      <alignment horizontal="left" vertical="center"/>
    </xf>
    <xf numFmtId="169" fontId="131" fillId="19" borderId="182" xfId="2" applyFont="1" applyFill="1" applyBorder="1" applyAlignment="1">
      <alignment horizontal="left" vertical="center"/>
    </xf>
    <xf numFmtId="169" fontId="158" fillId="0" borderId="134" xfId="2" applyFont="1" applyAlignment="1">
      <alignment horizontal="right" wrapText="1"/>
    </xf>
    <xf numFmtId="49" fontId="135" fillId="0" borderId="0" xfId="0" applyNumberFormat="1" applyFont="1" applyAlignment="1">
      <alignment horizontal="left" vertical="top" wrapText="1"/>
    </xf>
    <xf numFmtId="49" fontId="114" fillId="13" borderId="166" xfId="2" applyNumberFormat="1" applyFont="1" applyFill="1" applyBorder="1" applyAlignment="1">
      <alignment horizontal="left" vertical="center" wrapText="1"/>
    </xf>
    <xf numFmtId="49" fontId="114" fillId="13" borderId="165" xfId="2" applyNumberFormat="1" applyFont="1" applyFill="1" applyBorder="1" applyAlignment="1">
      <alignment horizontal="left" vertical="center" wrapText="1"/>
    </xf>
    <xf numFmtId="49" fontId="114" fillId="13" borderId="140" xfId="2" applyNumberFormat="1" applyFont="1" applyFill="1" applyBorder="1" applyAlignment="1">
      <alignment horizontal="left" vertical="center" wrapText="1"/>
    </xf>
    <xf numFmtId="49" fontId="114" fillId="13" borderId="166" xfId="2" applyNumberFormat="1" applyFont="1" applyFill="1" applyBorder="1" applyAlignment="1">
      <alignment horizontal="left" vertical="top" wrapText="1"/>
    </xf>
    <xf numFmtId="49" fontId="114" fillId="13" borderId="165" xfId="2" applyNumberFormat="1" applyFont="1" applyFill="1" applyBorder="1" applyAlignment="1">
      <alignment horizontal="left" vertical="top" wrapText="1"/>
    </xf>
    <xf numFmtId="49" fontId="114" fillId="13" borderId="182" xfId="2" applyNumberFormat="1" applyFont="1" applyFill="1" applyBorder="1" applyAlignment="1">
      <alignment horizontal="left" vertical="top" wrapText="1"/>
    </xf>
    <xf numFmtId="0" fontId="135" fillId="0" borderId="0" xfId="0" applyFont="1" applyAlignment="1">
      <alignment horizontal="left" wrapText="1"/>
    </xf>
    <xf numFmtId="14" fontId="139" fillId="0" borderId="134" xfId="0" applyNumberFormat="1" applyFont="1" applyBorder="1" applyAlignment="1">
      <alignment horizontal="right" vertical="center" wrapText="1"/>
    </xf>
    <xf numFmtId="0" fontId="135" fillId="15" borderId="0" xfId="0" applyFont="1" applyFill="1" applyAlignment="1">
      <alignment horizontal="left" vertical="top" wrapText="1"/>
    </xf>
    <xf numFmtId="0" fontId="129" fillId="15" borderId="0" xfId="0" applyFont="1" applyFill="1" applyAlignment="1">
      <alignment horizontal="right" vertical="top" wrapText="1"/>
    </xf>
    <xf numFmtId="0" fontId="151" fillId="0" borderId="0" xfId="0" applyFont="1" applyAlignment="1">
      <alignment horizontal="left"/>
    </xf>
    <xf numFmtId="0" fontId="129" fillId="15" borderId="0" xfId="0" applyFont="1" applyFill="1" applyAlignment="1">
      <alignment horizontal="center" vertical="top" wrapText="1"/>
    </xf>
    <xf numFmtId="0" fontId="136" fillId="15" borderId="0" xfId="0" applyFont="1" applyFill="1" applyAlignment="1">
      <alignment horizontal="left" vertical="top" wrapText="1"/>
    </xf>
    <xf numFmtId="0" fontId="147" fillId="0" borderId="0" xfId="0" applyFont="1" applyAlignment="1">
      <alignment horizontal="center" vertical="center"/>
    </xf>
    <xf numFmtId="0" fontId="150" fillId="0" borderId="0" xfId="0" applyFont="1" applyAlignment="1">
      <alignment horizontal="left"/>
    </xf>
    <xf numFmtId="0" fontId="114" fillId="29" borderId="140" xfId="2" applyNumberFormat="1" applyFont="1" applyFill="1" applyBorder="1" applyAlignment="1">
      <alignment horizontal="left" vertical="center" wrapText="1"/>
    </xf>
    <xf numFmtId="0" fontId="146" fillId="0" borderId="171" xfId="0" applyFont="1" applyBorder="1" applyAlignment="1">
      <alignment horizontal="center" vertical="top" wrapText="1"/>
    </xf>
    <xf numFmtId="0" fontId="146" fillId="0" borderId="134" xfId="0" applyFont="1" applyBorder="1" applyAlignment="1">
      <alignment horizontal="center" vertical="top" wrapText="1"/>
    </xf>
    <xf numFmtId="0" fontId="146" fillId="0" borderId="164" xfId="0" applyFont="1" applyBorder="1" applyAlignment="1">
      <alignment horizontal="center" vertical="top" wrapText="1"/>
    </xf>
    <xf numFmtId="0" fontId="135" fillId="0" borderId="134" xfId="0" applyFont="1" applyBorder="1" applyAlignment="1">
      <alignment horizontal="left" vertical="top" wrapText="1"/>
    </xf>
    <xf numFmtId="49" fontId="114" fillId="13" borderId="140" xfId="2" applyNumberFormat="1" applyFont="1" applyFill="1" applyBorder="1" applyAlignment="1">
      <alignment horizontal="center" vertical="center" wrapText="1"/>
    </xf>
    <xf numFmtId="169" fontId="130" fillId="17" borderId="161" xfId="2" applyFont="1" applyFill="1" applyBorder="1" applyAlignment="1">
      <alignment horizontal="left" vertical="center"/>
    </xf>
    <xf numFmtId="169" fontId="130" fillId="17" borderId="170" xfId="2" applyFont="1" applyFill="1" applyBorder="1" applyAlignment="1">
      <alignment horizontal="left" vertical="center"/>
    </xf>
    <xf numFmtId="0" fontId="132" fillId="18" borderId="161" xfId="7" applyFont="1" applyFill="1" applyBorder="1" applyAlignment="1">
      <alignment horizontal="center" vertical="center"/>
    </xf>
    <xf numFmtId="0" fontId="139" fillId="0" borderId="134" xfId="0" applyFont="1" applyBorder="1" applyAlignment="1">
      <alignment horizontal="right" vertical="center" wrapText="1"/>
    </xf>
    <xf numFmtId="49" fontId="114" fillId="0" borderId="140" xfId="2" applyNumberFormat="1" applyFont="1" applyBorder="1" applyAlignment="1">
      <alignment horizontal="left" vertical="center" wrapText="1"/>
    </xf>
    <xf numFmtId="49" fontId="114" fillId="13" borderId="182" xfId="2" applyNumberFormat="1" applyFont="1" applyFill="1" applyBorder="1" applyAlignment="1">
      <alignment horizontal="left" vertical="center" wrapText="1"/>
    </xf>
    <xf numFmtId="169" fontId="130" fillId="17" borderId="140" xfId="2" applyFont="1" applyFill="1" applyBorder="1" applyAlignment="1">
      <alignment horizontal="left" vertical="center"/>
    </xf>
    <xf numFmtId="49" fontId="114" fillId="29" borderId="140" xfId="2" applyNumberFormat="1" applyFont="1" applyFill="1" applyBorder="1" applyAlignment="1">
      <alignment horizontal="left" vertical="center" wrapText="1"/>
    </xf>
    <xf numFmtId="171" fontId="114" fillId="13" borderId="140" xfId="2" applyNumberFormat="1" applyFont="1" applyFill="1" applyBorder="1" applyAlignment="1">
      <alignment horizontal="right" vertical="center"/>
    </xf>
    <xf numFmtId="169" fontId="114" fillId="13" borderId="140" xfId="2" applyFont="1" applyFill="1" applyBorder="1" applyAlignment="1">
      <alignment horizontal="right" vertical="top"/>
    </xf>
    <xf numFmtId="169" fontId="114" fillId="0" borderId="164" xfId="2" applyFont="1" applyBorder="1" applyAlignment="1">
      <alignment horizontal="right"/>
    </xf>
    <xf numFmtId="169" fontId="114" fillId="0" borderId="134" xfId="2" applyFont="1" applyAlignment="1">
      <alignment horizontal="left" vertical="center" readingOrder="1"/>
    </xf>
    <xf numFmtId="169" fontId="114" fillId="0" borderId="164" xfId="2" applyFont="1" applyBorder="1" applyAlignment="1">
      <alignment horizontal="left" vertical="center" readingOrder="1"/>
    </xf>
    <xf numFmtId="171" fontId="114" fillId="13" borderId="166" xfId="2" applyNumberFormat="1" applyFont="1" applyFill="1" applyBorder="1" applyAlignment="1">
      <alignment horizontal="right" vertical="center"/>
    </xf>
    <xf numFmtId="171" fontId="114" fillId="13" borderId="182" xfId="2" applyNumberFormat="1" applyFont="1" applyFill="1" applyBorder="1" applyAlignment="1">
      <alignment horizontal="right" vertical="center"/>
    </xf>
    <xf numFmtId="169" fontId="144" fillId="0" borderId="134" xfId="2" applyFont="1" applyAlignment="1">
      <alignment horizontal="center" vertical="center"/>
    </xf>
    <xf numFmtId="0" fontId="138" fillId="0" borderId="134" xfId="2" applyNumberFormat="1" applyFont="1" applyAlignment="1">
      <alignment horizontal="center" vertical="center"/>
    </xf>
    <xf numFmtId="14" fontId="114" fillId="0" borderId="134" xfId="2" applyNumberFormat="1" applyFont="1" applyAlignment="1">
      <alignment horizontal="left" vertical="top"/>
    </xf>
    <xf numFmtId="0" fontId="114" fillId="0" borderId="134" xfId="2" applyNumberFormat="1" applyFont="1" applyAlignment="1">
      <alignment horizontal="left" vertical="top"/>
    </xf>
    <xf numFmtId="0" fontId="114" fillId="0" borderId="134" xfId="2" applyNumberFormat="1" applyFont="1" applyAlignment="1">
      <alignment horizontal="left" vertical="center"/>
    </xf>
    <xf numFmtId="169" fontId="130" fillId="0" borderId="134" xfId="2" applyFont="1" applyAlignment="1">
      <alignment horizontal="right"/>
    </xf>
    <xf numFmtId="169" fontId="114" fillId="0" borderId="134" xfId="2" applyFont="1" applyAlignment="1">
      <alignment horizontal="right"/>
    </xf>
    <xf numFmtId="0" fontId="114" fillId="0" borderId="134" xfId="2" applyNumberFormat="1" applyFont="1" applyAlignment="1">
      <alignment horizontal="right" vertical="center" wrapText="1"/>
    </xf>
    <xf numFmtId="169" fontId="133" fillId="13" borderId="140" xfId="2" applyFont="1" applyFill="1" applyBorder="1" applyAlignment="1">
      <alignment horizontal="left" vertical="top" wrapText="1"/>
    </xf>
    <xf numFmtId="169" fontId="133" fillId="13" borderId="140" xfId="2" applyFont="1" applyFill="1" applyBorder="1" applyAlignment="1">
      <alignment horizontal="right" vertical="center"/>
    </xf>
    <xf numFmtId="169" fontId="131" fillId="19" borderId="140" xfId="2" applyFont="1" applyFill="1" applyBorder="1" applyAlignment="1">
      <alignment horizontal="left"/>
    </xf>
    <xf numFmtId="169" fontId="135" fillId="0" borderId="134" xfId="2" applyFont="1" applyAlignment="1">
      <alignment horizontal="left" vertical="center"/>
    </xf>
    <xf numFmtId="169" fontId="129" fillId="0" borderId="134" xfId="2" applyFont="1" applyAlignment="1">
      <alignment horizontal="left" vertical="top" wrapText="1"/>
    </xf>
    <xf numFmtId="169" fontId="133" fillId="0" borderId="134" xfId="2" applyFont="1" applyAlignment="1">
      <alignment horizontal="left" vertical="center" wrapText="1"/>
    </xf>
    <xf numFmtId="169" fontId="133" fillId="0" borderId="134" xfId="2" applyFont="1" applyAlignment="1">
      <alignment horizontal="left" vertical="center"/>
    </xf>
    <xf numFmtId="0" fontId="143" fillId="0" borderId="134" xfId="12" applyFont="1" applyAlignment="1">
      <alignment horizontal="left"/>
    </xf>
    <xf numFmtId="0" fontId="143" fillId="0" borderId="134" xfId="12" applyFont="1" applyAlignment="1">
      <alignment horizontal="left" vertical="center" wrapText="1"/>
    </xf>
    <xf numFmtId="0" fontId="126" fillId="0" borderId="134" xfId="12" applyFont="1" applyAlignment="1">
      <alignment horizontal="right"/>
    </xf>
    <xf numFmtId="14" fontId="129" fillId="0" borderId="134" xfId="2" applyNumberFormat="1" applyFont="1" applyAlignment="1">
      <alignment horizontal="center" vertical="center"/>
    </xf>
    <xf numFmtId="169" fontId="129" fillId="0" borderId="134" xfId="2" applyFont="1" applyAlignment="1">
      <alignment horizontal="center" vertical="center"/>
    </xf>
    <xf numFmtId="169" fontId="131" fillId="12" borderId="141" xfId="2" applyFont="1" applyFill="1" applyBorder="1" applyAlignment="1">
      <alignment horizontal="left" vertical="center"/>
    </xf>
    <xf numFmtId="0" fontId="114" fillId="0" borderId="141" xfId="2" applyNumberFormat="1" applyFont="1" applyBorder="1" applyAlignment="1">
      <alignment horizontal="left" vertical="center" wrapText="1"/>
    </xf>
    <xf numFmtId="169" fontId="114" fillId="13" borderId="141" xfId="2" applyFont="1" applyFill="1" applyBorder="1" applyAlignment="1">
      <alignment horizontal="right" vertical="center"/>
    </xf>
    <xf numFmtId="169" fontId="128" fillId="0" borderId="134" xfId="2" applyFont="1" applyAlignment="1">
      <alignment horizontal="center" vertical="center"/>
    </xf>
    <xf numFmtId="14" fontId="67" fillId="0" borderId="134" xfId="2" applyNumberFormat="1" applyFont="1" applyAlignment="1">
      <alignment horizontal="left" vertical="top"/>
    </xf>
    <xf numFmtId="0" fontId="67" fillId="0" borderId="134" xfId="2" applyNumberFormat="1" applyFont="1" applyAlignment="1">
      <alignment horizontal="left" vertical="top"/>
    </xf>
    <xf numFmtId="49" fontId="15" fillId="0" borderId="134" xfId="2" applyNumberFormat="1" applyFont="1" applyAlignment="1">
      <alignment horizontal="left"/>
    </xf>
    <xf numFmtId="0" fontId="114" fillId="13" borderId="141" xfId="2" applyNumberFormat="1" applyFont="1" applyFill="1" applyBorder="1" applyAlignment="1">
      <alignment horizontal="left" vertical="center" wrapText="1"/>
    </xf>
    <xf numFmtId="0" fontId="113" fillId="0" borderId="142" xfId="10" applyFont="1" applyBorder="1" applyAlignment="1">
      <alignment horizontal="left" vertical="center"/>
    </xf>
    <xf numFmtId="0" fontId="113" fillId="0" borderId="143" xfId="10" applyFont="1" applyBorder="1" applyAlignment="1">
      <alignment horizontal="left" vertical="center"/>
    </xf>
    <xf numFmtId="0" fontId="113" fillId="0" borderId="144" xfId="10" applyFont="1" applyBorder="1" applyAlignment="1">
      <alignment horizontal="left" vertical="center"/>
    </xf>
    <xf numFmtId="0" fontId="114" fillId="13" borderId="142" xfId="2" applyNumberFormat="1" applyFont="1" applyFill="1" applyBorder="1" applyAlignment="1">
      <alignment horizontal="left" vertical="center" wrapText="1"/>
    </xf>
    <xf numFmtId="0" fontId="114" fillId="13" borderId="143" xfId="2" applyNumberFormat="1" applyFont="1" applyFill="1" applyBorder="1" applyAlignment="1">
      <alignment horizontal="left" vertical="center" wrapText="1"/>
    </xf>
    <xf numFmtId="0" fontId="114" fillId="13" borderId="144" xfId="2" applyNumberFormat="1" applyFont="1" applyFill="1" applyBorder="1" applyAlignment="1">
      <alignment horizontal="left" vertical="center" wrapText="1"/>
    </xf>
    <xf numFmtId="0" fontId="114" fillId="13" borderId="142" xfId="2" applyNumberFormat="1" applyFont="1" applyFill="1" applyBorder="1" applyAlignment="1">
      <alignment horizontal="center" vertical="center" wrapText="1"/>
    </xf>
    <xf numFmtId="0" fontId="114" fillId="13" borderId="143" xfId="2" applyNumberFormat="1" applyFont="1" applyFill="1" applyBorder="1" applyAlignment="1">
      <alignment horizontal="center" vertical="center" wrapText="1"/>
    </xf>
    <xf numFmtId="0" fontId="114" fillId="13" borderId="144" xfId="2" applyNumberFormat="1" applyFont="1" applyFill="1" applyBorder="1" applyAlignment="1">
      <alignment horizontal="center" vertical="center" wrapText="1"/>
    </xf>
    <xf numFmtId="169" fontId="114" fillId="13" borderId="142" xfId="2" applyFont="1" applyFill="1" applyBorder="1" applyAlignment="1">
      <alignment horizontal="right" vertical="center"/>
    </xf>
    <xf numFmtId="169" fontId="114" fillId="13" borderId="144" xfId="2" applyFont="1" applyFill="1" applyBorder="1" applyAlignment="1">
      <alignment horizontal="right" vertical="center"/>
    </xf>
    <xf numFmtId="169" fontId="114" fillId="13" borderId="141" xfId="2" applyFont="1" applyFill="1" applyBorder="1" applyAlignment="1">
      <alignment horizontal="left" vertical="center" wrapText="1"/>
    </xf>
    <xf numFmtId="169" fontId="114" fillId="13" borderId="142" xfId="2" applyFont="1" applyFill="1" applyBorder="1" applyAlignment="1">
      <alignment horizontal="left" vertical="center" wrapText="1"/>
    </xf>
    <xf numFmtId="169" fontId="114" fillId="13" borderId="143" xfId="2" applyFont="1" applyFill="1" applyBorder="1" applyAlignment="1">
      <alignment horizontal="left" vertical="center" wrapText="1"/>
    </xf>
    <xf numFmtId="169" fontId="114" fillId="13" borderId="144" xfId="2" applyFont="1" applyFill="1" applyBorder="1" applyAlignment="1">
      <alignment horizontal="left" vertical="center" wrapText="1"/>
    </xf>
    <xf numFmtId="169" fontId="114" fillId="13" borderId="142" xfId="2" applyFont="1" applyFill="1" applyBorder="1" applyAlignment="1">
      <alignment horizontal="center" vertical="center" wrapText="1"/>
    </xf>
    <xf numFmtId="169" fontId="114" fillId="13" borderId="143" xfId="2" applyFont="1" applyFill="1" applyBorder="1" applyAlignment="1">
      <alignment horizontal="center" vertical="center" wrapText="1"/>
    </xf>
    <xf numFmtId="169" fontId="114" fillId="13" borderId="144" xfId="2" applyFont="1" applyFill="1" applyBorder="1" applyAlignment="1">
      <alignment horizontal="center" vertical="center" wrapText="1"/>
    </xf>
    <xf numFmtId="0" fontId="72" fillId="0" borderId="141" xfId="9" applyFont="1" applyBorder="1" applyAlignment="1">
      <alignment horizontal="right" vertical="center"/>
    </xf>
    <xf numFmtId="169" fontId="131" fillId="12" borderId="142" xfId="2" applyFont="1" applyFill="1" applyBorder="1" applyAlignment="1">
      <alignment horizontal="left" vertical="center"/>
    </xf>
    <xf numFmtId="169" fontId="131" fillId="12" borderId="144" xfId="2" applyFont="1" applyFill="1" applyBorder="1" applyAlignment="1">
      <alignment horizontal="left" vertical="center"/>
    </xf>
    <xf numFmtId="0" fontId="6" fillId="0" borderId="37" xfId="5" applyFont="1" applyBorder="1" applyAlignment="1">
      <alignment horizontal="center"/>
    </xf>
    <xf numFmtId="0" fontId="64" fillId="0" borderId="37" xfId="5" applyFont="1" applyBorder="1" applyAlignment="1">
      <alignment horizontal="center"/>
    </xf>
    <xf numFmtId="0" fontId="9" fillId="0" borderId="37" xfId="5" applyFont="1" applyBorder="1" applyAlignment="1">
      <alignment horizontal="center"/>
    </xf>
    <xf numFmtId="0" fontId="12" fillId="0" borderId="191" xfId="0" applyFont="1" applyBorder="1" applyAlignment="1">
      <alignment horizontal="left"/>
    </xf>
    <xf numFmtId="0" fontId="12" fillId="0" borderId="25" xfId="0" applyFont="1" applyBorder="1" applyAlignment="1">
      <alignment horizontal="left"/>
    </xf>
    <xf numFmtId="14" fontId="12" fillId="0" borderId="192" xfId="0" applyNumberFormat="1" applyFont="1" applyBorder="1" applyAlignment="1">
      <alignment horizontal="left"/>
    </xf>
    <xf numFmtId="14" fontId="12" fillId="0" borderId="128" xfId="0" applyNumberFormat="1" applyFont="1" applyBorder="1" applyAlignment="1">
      <alignment horizontal="left"/>
    </xf>
    <xf numFmtId="0" fontId="12" fillId="0" borderId="127" xfId="0" applyFont="1" applyBorder="1" applyAlignment="1">
      <alignment horizontal="left"/>
    </xf>
    <xf numFmtId="0" fontId="12" fillId="0" borderId="128" xfId="0" applyFont="1" applyBorder="1" applyAlignment="1">
      <alignment horizontal="left"/>
    </xf>
    <xf numFmtId="0" fontId="107" fillId="16" borderId="163" xfId="5" applyFill="1" applyBorder="1" applyAlignment="1">
      <alignment horizontal="center"/>
    </xf>
    <xf numFmtId="0" fontId="107" fillId="16" borderId="158" xfId="5" applyFill="1" applyBorder="1" applyAlignment="1">
      <alignment horizontal="center"/>
    </xf>
    <xf numFmtId="0" fontId="107" fillId="16" borderId="159" xfId="5" applyFill="1" applyBorder="1" applyAlignment="1">
      <alignment horizontal="center"/>
    </xf>
    <xf numFmtId="0" fontId="107" fillId="0" borderId="166" xfId="5" applyBorder="1" applyAlignment="1">
      <alignment horizontal="left"/>
    </xf>
    <xf numFmtId="0" fontId="107" fillId="0" borderId="165" xfId="5" applyBorder="1" applyAlignment="1">
      <alignment horizontal="left"/>
    </xf>
    <xf numFmtId="0" fontId="107" fillId="0" borderId="172" xfId="5" applyBorder="1" applyAlignment="1">
      <alignment horizontal="left"/>
    </xf>
    <xf numFmtId="0" fontId="107" fillId="0" borderId="141" xfId="5" applyBorder="1" applyAlignment="1">
      <alignment horizontal="left"/>
    </xf>
    <xf numFmtId="0" fontId="107" fillId="0" borderId="174" xfId="5" applyBorder="1" applyAlignment="1">
      <alignment horizontal="left"/>
    </xf>
    <xf numFmtId="0" fontId="107" fillId="0" borderId="164" xfId="5" applyBorder="1" applyAlignment="1">
      <alignment horizontal="left"/>
    </xf>
    <xf numFmtId="0" fontId="107" fillId="0" borderId="175" xfId="5" applyBorder="1" applyAlignment="1">
      <alignment horizontal="left"/>
    </xf>
    <xf numFmtId="0" fontId="107" fillId="0" borderId="140" xfId="5" applyBorder="1" applyAlignment="1">
      <alignment horizontal="left"/>
    </xf>
    <xf numFmtId="0" fontId="107" fillId="0" borderId="150" xfId="5" applyBorder="1" applyAlignment="1">
      <alignment horizontal="left"/>
    </xf>
    <xf numFmtId="0" fontId="107" fillId="0" borderId="170" xfId="5" applyBorder="1" applyAlignment="1">
      <alignment horizontal="left"/>
    </xf>
    <xf numFmtId="0" fontId="107" fillId="0" borderId="171" xfId="5" applyBorder="1" applyAlignment="1">
      <alignment horizontal="left"/>
    </xf>
    <xf numFmtId="0" fontId="107" fillId="0" borderId="176" xfId="5" applyBorder="1" applyAlignment="1">
      <alignment horizontal="left"/>
    </xf>
    <xf numFmtId="0" fontId="107" fillId="0" borderId="134" xfId="5" applyAlignment="1">
      <alignment horizontal="center"/>
    </xf>
    <xf numFmtId="0" fontId="107" fillId="0" borderId="134" xfId="5" applyAlignment="1">
      <alignment horizontal="left"/>
    </xf>
    <xf numFmtId="0" fontId="107" fillId="0" borderId="161" xfId="5" applyBorder="1" applyAlignment="1">
      <alignment horizontal="left" wrapText="1"/>
    </xf>
    <xf numFmtId="0" fontId="107" fillId="0" borderId="162" xfId="5" applyBorder="1" applyAlignment="1">
      <alignment horizontal="left" wrapText="1"/>
    </xf>
    <xf numFmtId="0" fontId="107" fillId="0" borderId="155" xfId="5" applyBorder="1" applyAlignment="1">
      <alignment horizontal="left" wrapText="1"/>
    </xf>
    <xf numFmtId="0" fontId="107" fillId="0" borderId="156" xfId="5" applyBorder="1" applyAlignment="1">
      <alignment horizontal="left" wrapText="1"/>
    </xf>
    <xf numFmtId="14" fontId="101" fillId="0" borderId="0" xfId="0" applyNumberFormat="1" applyFont="1" applyAlignment="1">
      <alignment horizontal="left" vertical="center"/>
    </xf>
    <xf numFmtId="49" fontId="105" fillId="0" borderId="0" xfId="0" applyNumberFormat="1" applyFont="1" applyAlignment="1">
      <alignment horizontal="left" vertical="center" wrapText="1"/>
    </xf>
    <xf numFmtId="0" fontId="23" fillId="0" borderId="41" xfId="0" applyFont="1" applyBorder="1" applyAlignment="1">
      <alignment horizontal="left"/>
    </xf>
    <xf numFmtId="0" fontId="23" fillId="0" borderId="69" xfId="0" applyFont="1" applyBorder="1" applyAlignment="1">
      <alignment horizontal="center"/>
    </xf>
    <xf numFmtId="0" fontId="15" fillId="0" borderId="71" xfId="0" applyFont="1" applyBorder="1"/>
    <xf numFmtId="0" fontId="25" fillId="0" borderId="78" xfId="0" applyFont="1" applyBorder="1" applyAlignment="1">
      <alignment horizontal="center"/>
    </xf>
    <xf numFmtId="0" fontId="15" fillId="0" borderId="79" xfId="0" applyFont="1" applyBorder="1"/>
    <xf numFmtId="0" fontId="15" fillId="0" borderId="80" xfId="0" applyFont="1" applyBorder="1"/>
    <xf numFmtId="2" fontId="19" fillId="8" borderId="130" xfId="0" applyNumberFormat="1" applyFont="1" applyFill="1" applyBorder="1" applyAlignment="1">
      <alignment horizontal="right" vertical="center"/>
    </xf>
    <xf numFmtId="0" fontId="15" fillId="0" borderId="124" xfId="0" applyFont="1" applyBorder="1"/>
    <xf numFmtId="0" fontId="19" fillId="0" borderId="117" xfId="0" applyFont="1" applyBorder="1" applyAlignment="1">
      <alignment horizontal="center"/>
    </xf>
    <xf numFmtId="0" fontId="15" fillId="0" borderId="19" xfId="0" applyFont="1" applyBorder="1"/>
    <xf numFmtId="166" fontId="19" fillId="8" borderId="132" xfId="0" applyNumberFormat="1" applyFont="1" applyFill="1" applyBorder="1" applyAlignment="1">
      <alignment horizontal="right" vertical="center"/>
    </xf>
    <xf numFmtId="0" fontId="15" fillId="0" borderId="133" xfId="0" applyFont="1" applyBorder="1"/>
    <xf numFmtId="166" fontId="19" fillId="2" borderId="123" xfId="0" applyNumberFormat="1" applyFont="1" applyFill="1" applyBorder="1" applyAlignment="1">
      <alignment horizontal="center"/>
    </xf>
    <xf numFmtId="166" fontId="19" fillId="0" borderId="119" xfId="0" applyNumberFormat="1" applyFont="1" applyBorder="1" applyAlignment="1">
      <alignment horizontal="right" vertical="center"/>
    </xf>
    <xf numFmtId="0" fontId="15" fillId="0" borderId="120" xfId="0" applyFont="1" applyBorder="1"/>
    <xf numFmtId="166" fontId="19" fillId="0" borderId="119" xfId="0" applyNumberFormat="1" applyFont="1" applyBorder="1" applyAlignment="1">
      <alignment horizontal="center" vertical="center"/>
    </xf>
    <xf numFmtId="166" fontId="15" fillId="0" borderId="120" xfId="0" applyNumberFormat="1" applyFont="1" applyBorder="1"/>
    <xf numFmtId="166" fontId="19" fillId="0" borderId="0" xfId="0" applyNumberFormat="1" applyFont="1" applyAlignment="1">
      <alignment horizontal="right" vertical="center"/>
    </xf>
    <xf numFmtId="0" fontId="27" fillId="0" borderId="10" xfId="0" applyFont="1" applyBorder="1" applyAlignment="1">
      <alignment horizontal="center" vertical="center"/>
    </xf>
    <xf numFmtId="0" fontId="15" fillId="0" borderId="21" xfId="0" applyFont="1" applyBorder="1"/>
    <xf numFmtId="0" fontId="15" fillId="0" borderId="127" xfId="0" applyFont="1" applyBorder="1"/>
    <xf numFmtId="0" fontId="15" fillId="0" borderId="12" xfId="0" applyFont="1" applyBorder="1"/>
    <xf numFmtId="0" fontId="15" fillId="0" borderId="128" xfId="0" applyFont="1" applyBorder="1"/>
    <xf numFmtId="0" fontId="15" fillId="0" borderId="14" xfId="0" applyFont="1" applyBorder="1"/>
    <xf numFmtId="0" fontId="15" fillId="0" borderId="16" xfId="0" applyFont="1" applyBorder="1"/>
    <xf numFmtId="166" fontId="19" fillId="8" borderId="123" xfId="0" applyNumberFormat="1" applyFont="1" applyFill="1" applyBorder="1" applyAlignment="1">
      <alignment horizontal="right" vertical="center"/>
    </xf>
    <xf numFmtId="0" fontId="19" fillId="0" borderId="33" xfId="0" applyFont="1" applyBorder="1" applyAlignment="1">
      <alignment horizontal="center"/>
    </xf>
    <xf numFmtId="0" fontId="63" fillId="0" borderId="14" xfId="0" applyFont="1" applyBorder="1" applyAlignment="1">
      <alignment horizontal="center" vertical="center" wrapText="1"/>
    </xf>
    <xf numFmtId="166" fontId="19" fillId="8" borderId="130" xfId="0" applyNumberFormat="1" applyFont="1" applyFill="1" applyBorder="1" applyAlignment="1">
      <alignment horizontal="right" vertical="center"/>
    </xf>
    <xf numFmtId="0" fontId="34" fillId="0" borderId="3" xfId="0" applyFont="1" applyBorder="1" applyAlignment="1">
      <alignment horizontal="left" vertical="center" wrapText="1"/>
    </xf>
    <xf numFmtId="0" fontId="15" fillId="0" borderId="15" xfId="0" applyFont="1" applyBorder="1"/>
    <xf numFmtId="0" fontId="15" fillId="0" borderId="6" xfId="0" applyFont="1" applyBorder="1"/>
    <xf numFmtId="168" fontId="39" fillId="0" borderId="3" xfId="0" applyNumberFormat="1" applyFont="1" applyBorder="1" applyAlignment="1">
      <alignment horizontal="center" vertical="center" shrinkToFit="1"/>
    </xf>
    <xf numFmtId="0" fontId="34" fillId="2" borderId="3" xfId="0" applyFont="1" applyFill="1" applyBorder="1" applyAlignment="1">
      <alignment horizontal="left" vertical="center" wrapText="1"/>
    </xf>
    <xf numFmtId="0" fontId="37" fillId="9" borderId="3" xfId="0" applyFont="1" applyFill="1" applyBorder="1" applyAlignment="1">
      <alignment horizontal="left" vertical="top" wrapText="1"/>
    </xf>
    <xf numFmtId="168" fontId="34" fillId="2" borderId="3" xfId="0" applyNumberFormat="1" applyFont="1" applyFill="1" applyBorder="1" applyAlignment="1">
      <alignment horizontal="center" vertical="center" shrinkToFit="1"/>
    </xf>
    <xf numFmtId="0" fontId="31" fillId="0" borderId="33" xfId="0" applyFont="1" applyBorder="1" applyAlignment="1">
      <alignment horizontal="left" vertical="top" wrapText="1"/>
    </xf>
    <xf numFmtId="0" fontId="40" fillId="0" borderId="3" xfId="0" applyFont="1" applyBorder="1" applyAlignment="1">
      <alignment horizontal="left" vertical="center" wrapText="1"/>
    </xf>
    <xf numFmtId="0" fontId="40" fillId="0" borderId="15" xfId="0" applyFont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right" vertical="center" wrapText="1"/>
    </xf>
    <xf numFmtId="168" fontId="33" fillId="2" borderId="3" xfId="0" applyNumberFormat="1" applyFont="1" applyFill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right" vertical="center" wrapText="1"/>
    </xf>
    <xf numFmtId="168" fontId="43" fillId="2" borderId="3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9" borderId="3" xfId="0" applyFont="1" applyFill="1" applyBorder="1" applyAlignment="1">
      <alignment horizontal="center" vertical="top" wrapText="1"/>
    </xf>
    <xf numFmtId="0" fontId="37" fillId="0" borderId="3" xfId="0" applyFont="1" applyBorder="1" applyAlignment="1">
      <alignment horizontal="left" vertical="center" wrapText="1"/>
    </xf>
    <xf numFmtId="0" fontId="34" fillId="9" borderId="3" xfId="0" applyFont="1" applyFill="1" applyBorder="1" applyAlignment="1">
      <alignment horizontal="left" vertical="top" wrapText="1"/>
    </xf>
    <xf numFmtId="0" fontId="0" fillId="0" borderId="37" xfId="0" applyBorder="1"/>
    <xf numFmtId="0" fontId="0" fillId="0" borderId="141" xfId="0" applyBorder="1"/>
  </cellXfs>
  <cellStyles count="13">
    <cellStyle name="Comma" xfId="6" builtinId="3"/>
    <cellStyle name="Excel Built-in Normal" xfId="2" xr:uid="{00000000-0005-0000-0000-000000000000}"/>
    <cellStyle name="Hyperlink" xfId="3" builtinId="8"/>
    <cellStyle name="Neutral" xfId="4" builtinId="28"/>
    <cellStyle name="Normal" xfId="0" builtinId="0"/>
    <cellStyle name="Normal 2" xfId="5" xr:uid="{D1A7C787-383F-4FAB-999E-606437BED23A}"/>
    <cellStyle name="Обычный 2" xfId="1" xr:uid="{00000000-0005-0000-0000-000002000000}"/>
    <cellStyle name="Обычный 2 2" xfId="7" xr:uid="{AE99E4CE-883F-499D-ABC2-F34891BCDEDF}"/>
    <cellStyle name="Обычный 2 2 2" xfId="12" xr:uid="{81DC64DF-F34F-4832-956A-B2E7274015DC}"/>
    <cellStyle name="Обычный 2 3" xfId="9" xr:uid="{508021AC-20D4-45C0-8C73-875E6A46DCF0}"/>
    <cellStyle name="Обычный 2 4" xfId="11" xr:uid="{2166F6C5-95A4-4E1F-870C-8EAA64109572}"/>
    <cellStyle name="Обычный 3" xfId="8" xr:uid="{42C17025-F28C-42AA-9AD4-CB4A37C9F6CC}"/>
    <cellStyle name="Обычный 4" xfId="10" xr:uid="{5DC978A2-8946-44CD-BFDC-5DE3DCB4AFEE}"/>
  </cellStyles>
  <dxfs count="6"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9" defaultPivotStyle="PivotStyleLight16"/>
  <colors>
    <mruColors>
      <color rgb="FFFFB7FA"/>
      <color rgb="FFF79646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4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48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trlProps/ctrlProp1.xml><?xml version="1.0" encoding="utf-8"?>
<formControlPr xmlns="http://schemas.microsoft.com/office/spreadsheetml/2009/9/main" objectType="CheckBox" fmlaLink="$B$20" lockText="1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fmlaLink="$A$15" lockText="1" noThreeD="1"/>
</file>

<file path=xl/ctrlProps/ctrlProp5.xml><?xml version="1.0" encoding="utf-8"?>
<formControlPr xmlns="http://schemas.microsoft.com/office/spreadsheetml/2009/9/main" objectType="CheckBox" fmlaLink="$A$14" lockText="1" noThreeD="1"/>
</file>

<file path=xl/ctrlProps/ctrlProp6.xml><?xml version="1.0" encoding="utf-8"?>
<formControlPr xmlns="http://schemas.microsoft.com/office/spreadsheetml/2009/9/main" objectType="CheckBox" fmlaLink="$A$13" lockText="1" noThreeD="1"/>
</file>

<file path=xl/ctrlProps/ctrlProp7.xml><?xml version="1.0" encoding="utf-8"?>
<formControlPr xmlns="http://schemas.microsoft.com/office/spreadsheetml/2009/9/main" objectType="CheckBox" fmlaLink="$A$17" lockText="1" noThreeD="1"/>
</file>

<file path=xl/ctrlProps/ctrlProp8.xml><?xml version="1.0" encoding="utf-8"?>
<formControlPr xmlns="http://schemas.microsoft.com/office/spreadsheetml/2009/9/main" objectType="CheckBox" fmlaLink="$A$18" lockText="1" noThreeD="1"/>
</file>

<file path=xl/ctrlProps/ctrlProp9.xml><?xml version="1.0" encoding="utf-8"?>
<formControlPr xmlns="http://schemas.microsoft.com/office/spreadsheetml/2009/9/main" objectType="CheckBox" fmlaLink="$A$19" lockText="1" noThreeD="1"/>
</file>

<file path=xl/ctrlProps/ctrlProp10.xml><?xml version="1.0" encoding="utf-8"?>
<formControlPr xmlns="http://schemas.microsoft.com/office/spreadsheetml/2009/9/main" objectType="CheckBox" fmlaLink="$A$20" lockText="1" noThreeD="1"/>
</file>

<file path=xl/ctrlProps/ctrlProp11.xml><?xml version="1.0" encoding="utf-8"?>
<formControlPr xmlns="http://schemas.microsoft.com/office/spreadsheetml/2009/9/main" objectType="CheckBox" fmlaLink="$A$21" lockText="1" noThreeD="1"/>
</file>

<file path=xl/ctrlProps/ctrlProp12.xml><?xml version="1.0" encoding="utf-8"?>
<formControlPr xmlns="http://schemas.microsoft.com/office/spreadsheetml/2009/9/main" objectType="CheckBox" fmlaLink="$A$22" lockText="1" noThreeD="1"/>
</file>

<file path=xl/ctrlProps/ctrlProp13.xml><?xml version="1.0" encoding="utf-8"?>
<formControlPr xmlns="http://schemas.microsoft.com/office/spreadsheetml/2009/9/main" objectType="CheckBox" fmlaLink="$A$23" lockText="1" noThreeD="1"/>
</file>

<file path=xl/ctrlProps/ctrlProp14.xml><?xml version="1.0" encoding="utf-8"?>
<formControlPr xmlns="http://schemas.microsoft.com/office/spreadsheetml/2009/9/main" objectType="CheckBox" fmlaLink="$A$24" lockText="1" noThreeD="1"/>
</file>

<file path=xl/ctrlProps/ctrlProp15.xml><?xml version="1.0" encoding="utf-8"?>
<formControlPr xmlns="http://schemas.microsoft.com/office/spreadsheetml/2009/9/main" objectType="CheckBox" fmlaLink="$A$25" lockText="1" noThreeD="1"/>
</file>

<file path=xl/ctrlProps/ctrlProp16.xml><?xml version="1.0" encoding="utf-8"?>
<formControlPr xmlns="http://schemas.microsoft.com/office/spreadsheetml/2009/9/main" objectType="CheckBox" fmlaLink="$A$26" lockText="1" noThreeD="1"/>
</file>

<file path=xl/ctrlProps/ctrlProp17.xml><?xml version="1.0" encoding="utf-8"?>
<formControlPr xmlns="http://schemas.microsoft.com/office/spreadsheetml/2009/9/main" objectType="CheckBox" fmlaLink="$A$27" lockText="1" noThreeD="1"/>
</file>

<file path=xl/ctrlProps/ctrlProp18.xml><?xml version="1.0" encoding="utf-8"?>
<formControlPr xmlns="http://schemas.microsoft.com/office/spreadsheetml/2009/9/main" objectType="CheckBox" fmlaLink="$A$28" lockText="1" noThreeD="1"/>
</file>

<file path=xl/ctrlProps/ctrlProp19.xml><?xml version="1.0" encoding="utf-8"?>
<formControlPr xmlns="http://schemas.microsoft.com/office/spreadsheetml/2009/9/main" objectType="CheckBox" fmlaLink="$A$29" lockText="1" noThreeD="1"/>
</file>

<file path=xl/ctrlProps/ctrlProp20.xml><?xml version="1.0" encoding="utf-8"?>
<formControlPr xmlns="http://schemas.microsoft.com/office/spreadsheetml/2009/9/main" objectType="CheckBox" fmlaLink="$A$30" lockText="1" noThreeD="1"/>
</file>

<file path=xl/ctrlProps/ctrlProp21.xml><?xml version="1.0" encoding="utf-8"?>
<formControlPr xmlns="http://schemas.microsoft.com/office/spreadsheetml/2009/9/main" objectType="CheckBox" fmlaLink="$A$31" lockText="1" noThreeD="1"/>
</file>

<file path=xl/ctrlProps/ctrlProp22.xml><?xml version="1.0" encoding="utf-8"?>
<formControlPr xmlns="http://schemas.microsoft.com/office/spreadsheetml/2009/9/main" objectType="CheckBox" fmlaLink="$A$32" lockText="1" noThreeD="1"/>
</file>

<file path=xl/ctrlProps/ctrlProp23.xml><?xml version="1.0" encoding="utf-8"?>
<formControlPr xmlns="http://schemas.microsoft.com/office/spreadsheetml/2009/9/main" objectType="CheckBox" fmlaLink="$A$33" lockText="1" noThreeD="1"/>
</file>

<file path=xl/ctrlProps/ctrlProp24.xml><?xml version="1.0" encoding="utf-8"?>
<formControlPr xmlns="http://schemas.microsoft.com/office/spreadsheetml/2009/9/main" objectType="CheckBox" fmlaLink="$A$35" lockText="1" noThreeD="1"/>
</file>

<file path=xl/ctrlProps/ctrlProp25.xml><?xml version="1.0" encoding="utf-8"?>
<formControlPr xmlns="http://schemas.microsoft.com/office/spreadsheetml/2009/9/main" objectType="CheckBox" fmlaLink="$A$36" lockText="1" noThreeD="1"/>
</file>

<file path=xl/ctrlProps/ctrlProp26.xml><?xml version="1.0" encoding="utf-8"?>
<formControlPr xmlns="http://schemas.microsoft.com/office/spreadsheetml/2009/9/main" objectType="CheckBox" fmlaLink="$A$37" lockText="1" noThreeD="1"/>
</file>

<file path=xl/ctrlProps/ctrlProp27.xml><?xml version="1.0" encoding="utf-8"?>
<formControlPr xmlns="http://schemas.microsoft.com/office/spreadsheetml/2009/9/main" objectType="CheckBox" fmlaLink="$A$38" lockText="1" noThreeD="1"/>
</file>

<file path=xl/ctrlProps/ctrlProp28.xml><?xml version="1.0" encoding="utf-8"?>
<formControlPr xmlns="http://schemas.microsoft.com/office/spreadsheetml/2009/9/main" objectType="CheckBox" fmlaLink="$A$39" lockText="1" noThreeD="1"/>
</file>

<file path=xl/ctrlProps/ctrlProp29.xml><?xml version="1.0" encoding="utf-8"?>
<formControlPr xmlns="http://schemas.microsoft.com/office/spreadsheetml/2009/9/main" objectType="CheckBox" fmlaLink="$A$40" lockText="1" noThreeD="1"/>
</file>

<file path=xl/ctrlProps/ctrlProp30.xml><?xml version="1.0" encoding="utf-8"?>
<formControlPr xmlns="http://schemas.microsoft.com/office/spreadsheetml/2009/9/main" objectType="CheckBox" fmlaLink="$A$41" lockText="1" noThreeD="1"/>
</file>

<file path=xl/ctrlProps/ctrlProp31.xml><?xml version="1.0" encoding="utf-8"?>
<formControlPr xmlns="http://schemas.microsoft.com/office/spreadsheetml/2009/9/main" objectType="CheckBox" fmlaLink="$A$42" lockText="1" noThreeD="1"/>
</file>

<file path=xl/ctrlProps/ctrlProp32.xml><?xml version="1.0" encoding="utf-8"?>
<formControlPr xmlns="http://schemas.microsoft.com/office/spreadsheetml/2009/9/main" objectType="CheckBox" fmlaLink="$A$43" lockText="1" noThreeD="1"/>
</file>

<file path=xl/ctrlProps/ctrlProp33.xml><?xml version="1.0" encoding="utf-8"?>
<formControlPr xmlns="http://schemas.microsoft.com/office/spreadsheetml/2009/9/main" objectType="CheckBox" fmlaLink="$A$44" lockText="1" noThreeD="1"/>
</file>

<file path=xl/ctrlProps/ctrlProp34.xml><?xml version="1.0" encoding="utf-8"?>
<formControlPr xmlns="http://schemas.microsoft.com/office/spreadsheetml/2009/9/main" objectType="CheckBox" fmlaLink="$A$45" lockText="1" noThreeD="1"/>
</file>

<file path=xl/ctrlProps/ctrlProp35.xml><?xml version="1.0" encoding="utf-8"?>
<formControlPr xmlns="http://schemas.microsoft.com/office/spreadsheetml/2009/9/main" objectType="CheckBox" fmlaLink="$A$46" lockText="1" noThreeD="1"/>
</file>

<file path=xl/ctrlProps/ctrlProp36.xml><?xml version="1.0" encoding="utf-8"?>
<formControlPr xmlns="http://schemas.microsoft.com/office/spreadsheetml/2009/9/main" objectType="CheckBox" fmlaLink="$A$47" lockText="1" noThreeD="1"/>
</file>

<file path=xl/ctrlProps/ctrlProp37.xml><?xml version="1.0" encoding="utf-8"?>
<formControlPr xmlns="http://schemas.microsoft.com/office/spreadsheetml/2009/9/main" objectType="CheckBox" fmlaLink="$A$48" lockText="1" noThreeD="1"/>
</file>

<file path=xl/ctrlProps/ctrlProp38.xml><?xml version="1.0" encoding="utf-8"?>
<formControlPr xmlns="http://schemas.microsoft.com/office/spreadsheetml/2009/9/main" objectType="CheckBox" fmlaLink="$A$49" lockText="1" noThreeD="1"/>
</file>

<file path=xl/ctrlProps/ctrlProp39.xml><?xml version="1.0" encoding="utf-8"?>
<formControlPr xmlns="http://schemas.microsoft.com/office/spreadsheetml/2009/9/main" objectType="CheckBox" fmlaLink="$A$50" lockText="1" noThreeD="1"/>
</file>

<file path=xl/ctrlProps/ctrlProp40.xml><?xml version="1.0" encoding="utf-8"?>
<formControlPr xmlns="http://schemas.microsoft.com/office/spreadsheetml/2009/9/main" objectType="CheckBox" fmlaLink="$A$51" lockText="1" noThreeD="1"/>
</file>

<file path=xl/ctrlProps/ctrlProp41.xml><?xml version="1.0" encoding="utf-8"?>
<formControlPr xmlns="http://schemas.microsoft.com/office/spreadsheetml/2009/9/main" objectType="CheckBox" fmlaLink="$A$52" lockText="1" noThreeD="1"/>
</file>

<file path=xl/ctrlProps/ctrlProp42.xml><?xml version="1.0" encoding="utf-8"?>
<formControlPr xmlns="http://schemas.microsoft.com/office/spreadsheetml/2009/9/main" objectType="CheckBox" fmlaLink="$A$53" lockText="1" noThreeD="1"/>
</file>

<file path=xl/ctrlProps/ctrlProp43.xml><?xml version="1.0" encoding="utf-8"?>
<formControlPr xmlns="http://schemas.microsoft.com/office/spreadsheetml/2009/9/main" objectType="CheckBox" fmlaLink="$A$54" lockText="1" noThreeD="1"/>
</file>

<file path=xl/ctrlProps/ctrlProp44.xml><?xml version="1.0" encoding="utf-8"?>
<formControlPr xmlns="http://schemas.microsoft.com/office/spreadsheetml/2009/9/main" objectType="CheckBox" fmlaLink="$A$55" lockText="1" noThreeD="1"/>
</file>

<file path=xl/ctrlProps/ctrlProp45.xml><?xml version="1.0" encoding="utf-8"?>
<formControlPr xmlns="http://schemas.microsoft.com/office/spreadsheetml/2009/9/main" objectType="CheckBox" fmlaLink="$A$56" lockText="1" noThreeD="1"/>
</file>

<file path=xl/ctrlProps/ctrlProp46.xml><?xml version="1.0" encoding="utf-8"?>
<formControlPr xmlns="http://schemas.microsoft.com/office/spreadsheetml/2009/9/main" objectType="CheckBox" fmlaLink="$A$57" lockText="1" noThreeD="1"/>
</file>

<file path=xl/ctrlProps/ctrlProp47.xml><?xml version="1.0" encoding="utf-8"?>
<formControlPr xmlns="http://schemas.microsoft.com/office/spreadsheetml/2009/9/main" objectType="CheckBox" fmlaLink="$A$58" lockText="1" noThreeD="1"/>
</file>

<file path=xl/ctrlProps/ctrlProp48.xml><?xml version="1.0" encoding="utf-8"?>
<formControlPr xmlns="http://schemas.microsoft.com/office/spreadsheetml/2009/9/main" objectType="CheckBox" fmlaLink="$A$59" lockText="1" noThreeD="1"/>
</file>

<file path=xl/ctrlProps/ctrlProp49.xml><?xml version="1.0" encoding="utf-8"?>
<formControlPr xmlns="http://schemas.microsoft.com/office/spreadsheetml/2009/9/main" objectType="CheckBox" fmlaLink="$A$60" lockText="1" noThreeD="1"/>
</file>

<file path=xl/ctrlProps/ctrlProp50.xml><?xml version="1.0" encoding="utf-8"?>
<formControlPr xmlns="http://schemas.microsoft.com/office/spreadsheetml/2009/9/main" objectType="CheckBox" fmlaLink="$A$61" lockText="1" noThreeD="1"/>
</file>

<file path=xl/ctrlProps/ctrlProp51.xml><?xml version="1.0" encoding="utf-8"?>
<formControlPr xmlns="http://schemas.microsoft.com/office/spreadsheetml/2009/9/main" objectType="CheckBox" fmlaLink="$A$62" lockText="1" noThreeD="1"/>
</file>

<file path=xl/ctrlProps/ctrlProp52.xml><?xml version="1.0" encoding="utf-8"?>
<formControlPr xmlns="http://schemas.microsoft.com/office/spreadsheetml/2009/9/main" objectType="CheckBox" fmlaLink="$A$63" lockText="1" noThreeD="1"/>
</file>

<file path=xl/ctrlProps/ctrlProp53.xml><?xml version="1.0" encoding="utf-8"?>
<formControlPr xmlns="http://schemas.microsoft.com/office/spreadsheetml/2009/9/main" objectType="CheckBox" fmlaLink="$A$64" lockText="1" noThreeD="1"/>
</file>

<file path=xl/ctrlProps/ctrlProp54.xml><?xml version="1.0" encoding="utf-8"?>
<formControlPr xmlns="http://schemas.microsoft.com/office/spreadsheetml/2009/9/main" objectType="CheckBox" fmlaLink="$A$65" lockText="1" noThreeD="1"/>
</file>

<file path=xl/ctrlProps/ctrlProp55.xml><?xml version="1.0" encoding="utf-8"?>
<formControlPr xmlns="http://schemas.microsoft.com/office/spreadsheetml/2009/9/main" objectType="CheckBox" fmlaLink="$A$66" lockText="1" noThreeD="1"/>
</file>

<file path=xl/ctrlProps/ctrlProp56.xml><?xml version="1.0" encoding="utf-8"?>
<formControlPr xmlns="http://schemas.microsoft.com/office/spreadsheetml/2009/9/main" objectType="CheckBox" fmlaLink="$A$67" lockText="1" noThreeD="1"/>
</file>

<file path=xl/ctrlProps/ctrlProp57.xml><?xml version="1.0" encoding="utf-8"?>
<formControlPr xmlns="http://schemas.microsoft.com/office/spreadsheetml/2009/9/main" objectType="CheckBox" fmlaLink="$A$68" lockText="1" noThreeD="1"/>
</file>

<file path=xl/ctrlProps/ctrlProp58.xml><?xml version="1.0" encoding="utf-8"?>
<formControlPr xmlns="http://schemas.microsoft.com/office/spreadsheetml/2009/9/main" objectType="CheckBox" fmlaLink="$A$69" lockText="1" noThreeD="1"/>
</file>

<file path=xl/ctrlProps/ctrlProp59.xml><?xml version="1.0" encoding="utf-8"?>
<formControlPr xmlns="http://schemas.microsoft.com/office/spreadsheetml/2009/9/main" objectType="CheckBox" fmlaLink="$A$70" lockText="1" noThreeD="1"/>
</file>

<file path=xl/ctrlProps/ctrlProp60.xml><?xml version="1.0" encoding="utf-8"?>
<formControlPr xmlns="http://schemas.microsoft.com/office/spreadsheetml/2009/9/main" objectType="CheckBox" fmlaLink="$A$71" lockText="1" noThreeD="1"/>
</file>

<file path=xl/ctrlProps/ctrlProp61.xml><?xml version="1.0" encoding="utf-8"?>
<formControlPr xmlns="http://schemas.microsoft.com/office/spreadsheetml/2009/9/main" objectType="CheckBox" fmlaLink="$A$72" lockText="1" noThreeD="1"/>
</file>

<file path=xl/ctrlProps/ctrlProp62.xml><?xml version="1.0" encoding="utf-8"?>
<formControlPr xmlns="http://schemas.microsoft.com/office/spreadsheetml/2009/9/main" objectType="CheckBox" fmlaLink="$A$73" lockText="1" noThreeD="1"/>
</file>

<file path=xl/ctrlProps/ctrlProp63.xml><?xml version="1.0" encoding="utf-8"?>
<formControlPr xmlns="http://schemas.microsoft.com/office/spreadsheetml/2009/9/main" objectType="CheckBox" fmlaLink="$A$74" lockText="1" noThreeD="1"/>
</file>

<file path=xl/ctrlProps/ctrlProp64.xml><?xml version="1.0" encoding="utf-8"?>
<formControlPr xmlns="http://schemas.microsoft.com/office/spreadsheetml/2009/9/main" objectType="CheckBox" fmlaLink="$A$13" lockText="1" noThreeD="1"/>
</file>

<file path=xl/ctrlProps/ctrlProp65.xml><?xml version="1.0" encoding="utf-8"?>
<formControlPr xmlns="http://schemas.microsoft.com/office/spreadsheetml/2009/9/main" objectType="CheckBox" fmlaLink="$A$14" lockText="1" noThreeD="1"/>
</file>

<file path=xl/ctrlProps/ctrlProp66.xml><?xml version="1.0" encoding="utf-8"?>
<formControlPr xmlns="http://schemas.microsoft.com/office/spreadsheetml/2009/9/main" objectType="CheckBox" fmlaLink="$A$15" lockText="1" noThreeD="1"/>
</file>

<file path=xl/ctrlProps/ctrlProp67.xml><?xml version="1.0" encoding="utf-8"?>
<formControlPr xmlns="http://schemas.microsoft.com/office/spreadsheetml/2009/9/main" objectType="CheckBox" fmlaLink="$A$16" lockText="1" noThreeD="1"/>
</file>

<file path=xl/ctrlProps/ctrlProp68.xml><?xml version="1.0" encoding="utf-8"?>
<formControlPr xmlns="http://schemas.microsoft.com/office/spreadsheetml/2009/9/main" objectType="CheckBox" fmlaLink="$A$18" lockText="1" noThreeD="1"/>
</file>

<file path=xl/ctrlProps/ctrlProp69.xml><?xml version="1.0" encoding="utf-8"?>
<formControlPr xmlns="http://schemas.microsoft.com/office/spreadsheetml/2009/9/main" objectType="CheckBox" fmlaLink="$A$19" lockText="1" noThreeD="1"/>
</file>

<file path=xl/ctrlProps/ctrlProp70.xml><?xml version="1.0" encoding="utf-8"?>
<formControlPr xmlns="http://schemas.microsoft.com/office/spreadsheetml/2009/9/main" objectType="CheckBox" fmlaLink="$A$20" lockText="1" noThreeD="1"/>
</file>

<file path=xl/ctrlProps/ctrlProp71.xml><?xml version="1.0" encoding="utf-8"?>
<formControlPr xmlns="http://schemas.microsoft.com/office/spreadsheetml/2009/9/main" objectType="CheckBox" fmlaLink="$A$21" lockText="1" noThreeD="1"/>
</file>

<file path=xl/ctrlProps/ctrlProp72.xml><?xml version="1.0" encoding="utf-8"?>
<formControlPr xmlns="http://schemas.microsoft.com/office/spreadsheetml/2009/9/main" objectType="CheckBox" fmlaLink="$A$22" lockText="1" noThreeD="1"/>
</file>

<file path=xl/ctrlProps/ctrlProp73.xml><?xml version="1.0" encoding="utf-8"?>
<formControlPr xmlns="http://schemas.microsoft.com/office/spreadsheetml/2009/9/main" objectType="CheckBox" fmlaLink="$A$23" lockText="1" noThreeD="1"/>
</file>

<file path=xl/ctrlProps/ctrlProp74.xml><?xml version="1.0" encoding="utf-8"?>
<formControlPr xmlns="http://schemas.microsoft.com/office/spreadsheetml/2009/9/main" objectType="CheckBox" fmlaLink="$A$24" lockText="1" noThreeD="1"/>
</file>

<file path=xl/ctrlProps/ctrlProp75.xml><?xml version="1.0" encoding="utf-8"?>
<formControlPr xmlns="http://schemas.microsoft.com/office/spreadsheetml/2009/9/main" objectType="CheckBox" fmlaLink="$A$25" lockText="1" noThreeD="1"/>
</file>

<file path=xl/ctrlProps/ctrlProp76.xml><?xml version="1.0" encoding="utf-8"?>
<formControlPr xmlns="http://schemas.microsoft.com/office/spreadsheetml/2009/9/main" objectType="CheckBox" fmlaLink="$A$26" lockText="1" noThreeD="1"/>
</file>

<file path=xl/ctrlProps/ctrlProp77.xml><?xml version="1.0" encoding="utf-8"?>
<formControlPr xmlns="http://schemas.microsoft.com/office/spreadsheetml/2009/9/main" objectType="CheckBox" fmlaLink="$A$27" lockText="1" noThreeD="1"/>
</file>

<file path=xl/ctrlProps/ctrlProp78.xml><?xml version="1.0" encoding="utf-8"?>
<formControlPr xmlns="http://schemas.microsoft.com/office/spreadsheetml/2009/9/main" objectType="CheckBox" fmlaLink="$A$28" lockText="1" noThreeD="1"/>
</file>

<file path=xl/ctrlProps/ctrlProp79.xml><?xml version="1.0" encoding="utf-8"?>
<formControlPr xmlns="http://schemas.microsoft.com/office/spreadsheetml/2009/9/main" objectType="CheckBox" fmlaLink="$A$30" lockText="1" noThreeD="1"/>
</file>

<file path=xl/ctrlProps/ctrlProp80.xml><?xml version="1.0" encoding="utf-8"?>
<formControlPr xmlns="http://schemas.microsoft.com/office/spreadsheetml/2009/9/main" objectType="CheckBox" fmlaLink="$A$31" lockText="1" noThreeD="1"/>
</file>

<file path=xl/ctrlProps/ctrlProp81.xml><?xml version="1.0" encoding="utf-8"?>
<formControlPr xmlns="http://schemas.microsoft.com/office/spreadsheetml/2009/9/main" objectType="CheckBox" fmlaLink="$A$32" lockText="1" noThreeD="1"/>
</file>

<file path=xl/ctrlProps/ctrlProp82.xml><?xml version="1.0" encoding="utf-8"?>
<formControlPr xmlns="http://schemas.microsoft.com/office/spreadsheetml/2009/9/main" objectType="CheckBox" fmlaLink="$A$33" lockText="1" noThreeD="1"/>
</file>

<file path=xl/ctrlProps/ctrlProp83.xml><?xml version="1.0" encoding="utf-8"?>
<formControlPr xmlns="http://schemas.microsoft.com/office/spreadsheetml/2009/9/main" objectType="CheckBox" fmlaLink="$A$34" lockText="1" noThreeD="1"/>
</file>

<file path=xl/ctrlProps/ctrlProp84.xml><?xml version="1.0" encoding="utf-8"?>
<formControlPr xmlns="http://schemas.microsoft.com/office/spreadsheetml/2009/9/main" objectType="CheckBox" fmlaLink="$A$35" lockText="1" noThreeD="1"/>
</file>

<file path=xl/ctrlProps/ctrlProp85.xml><?xml version="1.0" encoding="utf-8"?>
<formControlPr xmlns="http://schemas.microsoft.com/office/spreadsheetml/2009/9/main" objectType="CheckBox" fmlaLink="$A$37" lockText="1" noThreeD="1"/>
</file>

<file path=xl/ctrlProps/ctrlProp86.xml><?xml version="1.0" encoding="utf-8"?>
<formControlPr xmlns="http://schemas.microsoft.com/office/spreadsheetml/2009/9/main" objectType="CheckBox" fmlaLink="$A$38" lockText="1" noThreeD="1"/>
</file>

<file path=xl/ctrlProps/ctrlProp87.xml><?xml version="1.0" encoding="utf-8"?>
<formControlPr xmlns="http://schemas.microsoft.com/office/spreadsheetml/2009/9/main" objectType="CheckBox" fmlaLink="$A$39" lockText="1" noThreeD="1"/>
</file>

<file path=xl/ctrlProps/ctrlProp88.xml><?xml version="1.0" encoding="utf-8"?>
<formControlPr xmlns="http://schemas.microsoft.com/office/spreadsheetml/2009/9/main" objectType="CheckBox" fmlaLink="$A$40" lockText="1" noThreeD="1"/>
</file>

<file path=xl/ctrlProps/ctrlProp89.xml><?xml version="1.0" encoding="utf-8"?>
<formControlPr xmlns="http://schemas.microsoft.com/office/spreadsheetml/2009/9/main" objectType="CheckBox" fmlaLink="$A$41" lockText="1" noThreeD="1"/>
</file>

<file path=xl/ctrlProps/ctrlProp90.xml><?xml version="1.0" encoding="utf-8"?>
<formControlPr xmlns="http://schemas.microsoft.com/office/spreadsheetml/2009/9/main" objectType="CheckBox" fmlaLink="$A$42" lockText="1" noThreeD="1"/>
</file>

<file path=xl/ctrlProps/ctrlProp91.xml><?xml version="1.0" encoding="utf-8"?>
<formControlPr xmlns="http://schemas.microsoft.com/office/spreadsheetml/2009/9/main" objectType="CheckBox" fmlaLink="$A$43" lockText="1" noThreeD="1"/>
</file>

<file path=xl/ctrlProps/ctrlProp92.xml><?xml version="1.0" encoding="utf-8"?>
<formControlPr xmlns="http://schemas.microsoft.com/office/spreadsheetml/2009/9/main" objectType="CheckBox" fmlaLink="$A$44" lockText="1" noThreeD="1"/>
</file>

<file path=xl/ctrlProps/ctrlProp93.xml><?xml version="1.0" encoding="utf-8"?>
<formControlPr xmlns="http://schemas.microsoft.com/office/spreadsheetml/2009/9/main" objectType="CheckBox" fmlaLink="$A$45" lockText="1" noThreeD="1"/>
</file>

<file path=xl/ctrlProps/ctrlProp94.xml><?xml version="1.0" encoding="utf-8"?>
<formControlPr xmlns="http://schemas.microsoft.com/office/spreadsheetml/2009/9/main" objectType="CheckBox" fmlaLink="$A$46" lockText="1" noThreeD="1"/>
</file>

<file path=xl/ctrlProps/ctrlProp95.xml><?xml version="1.0" encoding="utf-8"?>
<formControlPr xmlns="http://schemas.microsoft.com/office/spreadsheetml/2009/9/main" objectType="CheckBox" fmlaLink="$A$47" lockText="1" noThreeD="1"/>
</file>

<file path=xl/ctrlProps/ctrlProp96.xml><?xml version="1.0" encoding="utf-8"?>
<formControlPr xmlns="http://schemas.microsoft.com/office/spreadsheetml/2009/9/main" objectType="CheckBox" fmlaLink="$A$48" lockText="1" noThreeD="1"/>
</file>

<file path=xl/ctrlProps/ctrlProp97.xml><?xml version="1.0" encoding="utf-8"?>
<formControlPr xmlns="http://schemas.microsoft.com/office/spreadsheetml/2009/9/main" objectType="CheckBox" fmlaLink="$A$49" lockText="1" noThreeD="1"/>
</file>

<file path=xl/ctrlProps/ctrlProp98.xml><?xml version="1.0" encoding="utf-8"?>
<formControlPr xmlns="http://schemas.microsoft.com/office/spreadsheetml/2009/9/main" objectType="CheckBox" fmlaLink="$A$50" lockText="1" noThreeD="1"/>
</file>

<file path=xl/ctrlProps/ctrlProp99.xml><?xml version="1.0" encoding="utf-8"?>
<formControlPr xmlns="http://schemas.microsoft.com/office/spreadsheetml/2009/9/main" objectType="CheckBox" fmlaLink="$A$52" lockText="1" noThreeD="1"/>
</file>

<file path=xl/ctrlProps/ctrlProp100.xml><?xml version="1.0" encoding="utf-8"?>
<formControlPr xmlns="http://schemas.microsoft.com/office/spreadsheetml/2009/9/main" objectType="CheckBox" fmlaLink="$A$53" lockText="1" noThreeD="1"/>
</file>

<file path=xl/ctrlProps/ctrlProp101.xml><?xml version="1.0" encoding="utf-8"?>
<formControlPr xmlns="http://schemas.microsoft.com/office/spreadsheetml/2009/9/main" objectType="CheckBox" fmlaLink="$A$54" lockText="1" noThreeD="1"/>
</file>

<file path=xl/ctrlProps/ctrlProp102.xml><?xml version="1.0" encoding="utf-8"?>
<formControlPr xmlns="http://schemas.microsoft.com/office/spreadsheetml/2009/9/main" objectType="CheckBox" fmlaLink="$A$55" lockText="1" noThreeD="1"/>
</file>

<file path=xl/ctrlProps/ctrlProp103.xml><?xml version="1.0" encoding="utf-8"?>
<formControlPr xmlns="http://schemas.microsoft.com/office/spreadsheetml/2009/9/main" objectType="CheckBox" fmlaLink="$A$56" lockText="1" noThreeD="1"/>
</file>

<file path=xl/ctrlProps/ctrlProp104.xml><?xml version="1.0" encoding="utf-8"?>
<formControlPr xmlns="http://schemas.microsoft.com/office/spreadsheetml/2009/9/main" objectType="CheckBox" fmlaLink="$A$58" lockText="1" noThreeD="1"/>
</file>

<file path=xl/ctrlProps/ctrlProp105.xml><?xml version="1.0" encoding="utf-8"?>
<formControlPr xmlns="http://schemas.microsoft.com/office/spreadsheetml/2009/9/main" objectType="CheckBox" fmlaLink="$A$59" lockText="1" noThreeD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CheckBox" fmlaLink="$A$12" lockText="1" noThreeD="1"/>
</file>

<file path=xl/ctrlProps/ctrlProp111.xml><?xml version="1.0" encoding="utf-8"?>
<formControlPr xmlns="http://schemas.microsoft.com/office/spreadsheetml/2009/9/main" objectType="CheckBox" fmlaLink="$A$13" lockText="1" noThreeD="1"/>
</file>

<file path=xl/ctrlProps/ctrlProp112.xml><?xml version="1.0" encoding="utf-8"?>
<formControlPr xmlns="http://schemas.microsoft.com/office/spreadsheetml/2009/9/main" objectType="CheckBox" fmlaLink="$A$14" lockText="1" noThreeD="1"/>
</file>

<file path=xl/ctrlProps/ctrlProp113.xml><?xml version="1.0" encoding="utf-8"?>
<formControlPr xmlns="http://schemas.microsoft.com/office/spreadsheetml/2009/9/main" objectType="CheckBox" fmlaLink="$A$16" lockText="1" noThreeD="1"/>
</file>

<file path=xl/ctrlProps/ctrlProp114.xml><?xml version="1.0" encoding="utf-8"?>
<formControlPr xmlns="http://schemas.microsoft.com/office/spreadsheetml/2009/9/main" objectType="CheckBox" fmlaLink="$A$17" lockText="1" noThreeD="1"/>
</file>

<file path=xl/ctrlProps/ctrlProp115.xml><?xml version="1.0" encoding="utf-8"?>
<formControlPr xmlns="http://schemas.microsoft.com/office/spreadsheetml/2009/9/main" objectType="CheckBox" fmlaLink="$A$18" lockText="1" noThreeD="1"/>
</file>

<file path=xl/ctrlProps/ctrlProp116.xml><?xml version="1.0" encoding="utf-8"?>
<formControlPr xmlns="http://schemas.microsoft.com/office/spreadsheetml/2009/9/main" objectType="CheckBox" fmlaLink="$A$19" lockText="1" noThreeD="1"/>
</file>

<file path=xl/ctrlProps/ctrlProp117.xml><?xml version="1.0" encoding="utf-8"?>
<formControlPr xmlns="http://schemas.microsoft.com/office/spreadsheetml/2009/9/main" objectType="CheckBox" fmlaLink="$A$20" lockText="1" noThreeD="1"/>
</file>

<file path=xl/ctrlProps/ctrlProp118.xml><?xml version="1.0" encoding="utf-8"?>
<formControlPr xmlns="http://schemas.microsoft.com/office/spreadsheetml/2009/9/main" objectType="CheckBox" fmlaLink="$A$21" lockText="1" noThreeD="1"/>
</file>

<file path=xl/ctrlProps/ctrlProp119.xml><?xml version="1.0" encoding="utf-8"?>
<formControlPr xmlns="http://schemas.microsoft.com/office/spreadsheetml/2009/9/main" objectType="CheckBox" fmlaLink="$A$22" lockText="1" noThreeD="1"/>
</file>

<file path=xl/ctrlProps/ctrlProp120.xml><?xml version="1.0" encoding="utf-8"?>
<formControlPr xmlns="http://schemas.microsoft.com/office/spreadsheetml/2009/9/main" objectType="CheckBox" fmlaLink="$A$23" lockText="1" noThreeD="1"/>
</file>

<file path=xl/ctrlProps/ctrlProp121.xml><?xml version="1.0" encoding="utf-8"?>
<formControlPr xmlns="http://schemas.microsoft.com/office/spreadsheetml/2009/9/main" objectType="CheckBox" fmlaLink="$A$24" lockText="1" noThreeD="1"/>
</file>

<file path=xl/ctrlProps/ctrlProp122.xml><?xml version="1.0" encoding="utf-8"?>
<formControlPr xmlns="http://schemas.microsoft.com/office/spreadsheetml/2009/9/main" objectType="CheckBox" fmlaLink="$A$25" lockText="1" noThreeD="1"/>
</file>

<file path=xl/ctrlProps/ctrlProp123.xml><?xml version="1.0" encoding="utf-8"?>
<formControlPr xmlns="http://schemas.microsoft.com/office/spreadsheetml/2009/9/main" objectType="CheckBox" fmlaLink="$A$26" lockText="1" noThreeD="1"/>
</file>

<file path=xl/ctrlProps/ctrlProp124.xml><?xml version="1.0" encoding="utf-8"?>
<formControlPr xmlns="http://schemas.microsoft.com/office/spreadsheetml/2009/9/main" objectType="CheckBox" fmlaLink="$A$27" lockText="1" noThreeD="1"/>
</file>

<file path=xl/ctrlProps/ctrlProp125.xml><?xml version="1.0" encoding="utf-8"?>
<formControlPr xmlns="http://schemas.microsoft.com/office/spreadsheetml/2009/9/main" objectType="CheckBox" fmlaLink="$A$28" lockText="1" noThreeD="1"/>
</file>

<file path=xl/ctrlProps/ctrlProp126.xml><?xml version="1.0" encoding="utf-8"?>
<formControlPr xmlns="http://schemas.microsoft.com/office/spreadsheetml/2009/9/main" objectType="CheckBox" fmlaLink="$A$29" lockText="1" noThreeD="1"/>
</file>

<file path=xl/ctrlProps/ctrlProp127.xml><?xml version="1.0" encoding="utf-8"?>
<formControlPr xmlns="http://schemas.microsoft.com/office/spreadsheetml/2009/9/main" objectType="CheckBox" fmlaLink="$A$30" lockText="1" noThreeD="1"/>
</file>

<file path=xl/ctrlProps/ctrlProp128.xml><?xml version="1.0" encoding="utf-8"?>
<formControlPr xmlns="http://schemas.microsoft.com/office/spreadsheetml/2009/9/main" objectType="CheckBox" fmlaLink="$A$31" lockText="1" noThreeD="1"/>
</file>

<file path=xl/ctrlProps/ctrlProp129.xml><?xml version="1.0" encoding="utf-8"?>
<formControlPr xmlns="http://schemas.microsoft.com/office/spreadsheetml/2009/9/main" objectType="CheckBox" fmlaLink="$A$32" lockText="1" noThreeD="1"/>
</file>

<file path=xl/ctrlProps/ctrlProp130.xml><?xml version="1.0" encoding="utf-8"?>
<formControlPr xmlns="http://schemas.microsoft.com/office/spreadsheetml/2009/9/main" objectType="CheckBox" fmlaLink="$A$34" lockText="1" noThreeD="1"/>
</file>

<file path=xl/ctrlProps/ctrlProp131.xml><?xml version="1.0" encoding="utf-8"?>
<formControlPr xmlns="http://schemas.microsoft.com/office/spreadsheetml/2009/9/main" objectType="CheckBox" fmlaLink="$A$35" lockText="1" noThreeD="1"/>
</file>

<file path=xl/ctrlProps/ctrlProp132.xml><?xml version="1.0" encoding="utf-8"?>
<formControlPr xmlns="http://schemas.microsoft.com/office/spreadsheetml/2009/9/main" objectType="CheckBox" fmlaLink="$A$36" lockText="1" noThreeD="1"/>
</file>

<file path=xl/ctrlProps/ctrlProp133.xml><?xml version="1.0" encoding="utf-8"?>
<formControlPr xmlns="http://schemas.microsoft.com/office/spreadsheetml/2009/9/main" objectType="CheckBox" fmlaLink="$A$37" lockText="1" noThreeD="1"/>
</file>

<file path=xl/ctrlProps/ctrlProp134.xml><?xml version="1.0" encoding="utf-8"?>
<formControlPr xmlns="http://schemas.microsoft.com/office/spreadsheetml/2009/9/main" objectType="CheckBox" fmlaLink="$A$38" lockText="1" noThreeD="1"/>
</file>

<file path=xl/ctrlProps/ctrlProp135.xml><?xml version="1.0" encoding="utf-8"?>
<formControlPr xmlns="http://schemas.microsoft.com/office/spreadsheetml/2009/9/main" objectType="CheckBox" fmlaLink="$A$39" lockText="1" noThreeD="1"/>
</file>

<file path=xl/ctrlProps/ctrlProp136.xml><?xml version="1.0" encoding="utf-8"?>
<formControlPr xmlns="http://schemas.microsoft.com/office/spreadsheetml/2009/9/main" objectType="CheckBox" fmlaLink="$A$40" lockText="1" noThreeD="1"/>
</file>

<file path=xl/ctrlProps/ctrlProp137.xml><?xml version="1.0" encoding="utf-8"?>
<formControlPr xmlns="http://schemas.microsoft.com/office/spreadsheetml/2009/9/main" objectType="CheckBox" fmlaLink="$A$41" lockText="1" noThreeD="1"/>
</file>

<file path=xl/ctrlProps/ctrlProp138.xml><?xml version="1.0" encoding="utf-8"?>
<formControlPr xmlns="http://schemas.microsoft.com/office/spreadsheetml/2009/9/main" objectType="CheckBox" fmlaLink="$A$42" lockText="1" noThreeD="1"/>
</file>

<file path=xl/ctrlProps/ctrlProp139.xml><?xml version="1.0" encoding="utf-8"?>
<formControlPr xmlns="http://schemas.microsoft.com/office/spreadsheetml/2009/9/main" objectType="CheckBox" fmlaLink="$A$43" lockText="1" noThreeD="1"/>
</file>

<file path=xl/ctrlProps/ctrlProp140.xml><?xml version="1.0" encoding="utf-8"?>
<formControlPr xmlns="http://schemas.microsoft.com/office/spreadsheetml/2009/9/main" objectType="CheckBox" fmlaLink="$A$44" lockText="1" noThreeD="1"/>
</file>

<file path=xl/ctrlProps/ctrlProp141.xml><?xml version="1.0" encoding="utf-8"?>
<formControlPr xmlns="http://schemas.microsoft.com/office/spreadsheetml/2009/9/main" objectType="CheckBox" fmlaLink="$A$45" lockText="1" noThreeD="1"/>
</file>

<file path=xl/ctrlProps/ctrlProp142.xml><?xml version="1.0" encoding="utf-8"?>
<formControlPr xmlns="http://schemas.microsoft.com/office/spreadsheetml/2009/9/main" objectType="CheckBox" fmlaLink="$A$46" lockText="1" noThreeD="1"/>
</file>

<file path=xl/ctrlProps/ctrlProp143.xml><?xml version="1.0" encoding="utf-8"?>
<formControlPr xmlns="http://schemas.microsoft.com/office/spreadsheetml/2009/9/main" objectType="CheckBox" fmlaLink="$A$47" lockText="1" noThreeD="1"/>
</file>

<file path=xl/ctrlProps/ctrlProp144.xml><?xml version="1.0" encoding="utf-8"?>
<formControlPr xmlns="http://schemas.microsoft.com/office/spreadsheetml/2009/9/main" objectType="CheckBox" fmlaLink="$A$48" lockText="1" noThreeD="1"/>
</file>

<file path=xl/ctrlProps/ctrlProp145.xml><?xml version="1.0" encoding="utf-8"?>
<formControlPr xmlns="http://schemas.microsoft.com/office/spreadsheetml/2009/9/main" objectType="CheckBox" fmlaLink="$A$49" lockText="1" noThreeD="1"/>
</file>

<file path=xl/ctrlProps/ctrlProp146.xml><?xml version="1.0" encoding="utf-8"?>
<formControlPr xmlns="http://schemas.microsoft.com/office/spreadsheetml/2009/9/main" objectType="CheckBox" fmlaLink="$A$50" lockText="1" noThreeD="1"/>
</file>

<file path=xl/ctrlProps/ctrlProp147.xml><?xml version="1.0" encoding="utf-8"?>
<formControlPr xmlns="http://schemas.microsoft.com/office/spreadsheetml/2009/9/main" objectType="CheckBox" fmlaLink="$A$51" lockText="1" noThreeD="1"/>
</file>

<file path=xl/ctrlProps/ctrlProp148.xml><?xml version="1.0" encoding="utf-8"?>
<formControlPr xmlns="http://schemas.microsoft.com/office/spreadsheetml/2009/9/main" objectType="CheckBox" fmlaLink="$A$52" lockText="1" noThreeD="1"/>
</file>

<file path=xl/ctrlProps/ctrlProp149.xml><?xml version="1.0" encoding="utf-8"?>
<formControlPr xmlns="http://schemas.microsoft.com/office/spreadsheetml/2009/9/main" objectType="CheckBox" fmlaLink="$A$53" lockText="1" noThreeD="1"/>
</file>

<file path=xl/ctrlProps/ctrlProp150.xml><?xml version="1.0" encoding="utf-8"?>
<formControlPr xmlns="http://schemas.microsoft.com/office/spreadsheetml/2009/9/main" objectType="CheckBox" fmlaLink="$A$54" lockText="1" noThreeD="1"/>
</file>

<file path=xl/ctrlProps/ctrlProp151.xml><?xml version="1.0" encoding="utf-8"?>
<formControlPr xmlns="http://schemas.microsoft.com/office/spreadsheetml/2009/9/main" objectType="CheckBox" fmlaLink="$A$55" lockText="1" noThreeD="1"/>
</file>

<file path=xl/ctrlProps/ctrlProp152.xml><?xml version="1.0" encoding="utf-8"?>
<formControlPr xmlns="http://schemas.microsoft.com/office/spreadsheetml/2009/9/main" objectType="CheckBox" fmlaLink="$A$56" lockText="1" noThreeD="1"/>
</file>

<file path=xl/ctrlProps/ctrlProp153.xml><?xml version="1.0" encoding="utf-8"?>
<formControlPr xmlns="http://schemas.microsoft.com/office/spreadsheetml/2009/9/main" objectType="CheckBox" fmlaLink="$A$57" lockText="1" noThreeD="1"/>
</file>

<file path=xl/ctrlProps/ctrlProp154.xml><?xml version="1.0" encoding="utf-8"?>
<formControlPr xmlns="http://schemas.microsoft.com/office/spreadsheetml/2009/9/main" objectType="CheckBox" fmlaLink="$A$58" lockText="1" noThreeD="1"/>
</file>

<file path=xl/ctrlProps/ctrlProp155.xml><?xml version="1.0" encoding="utf-8"?>
<formControlPr xmlns="http://schemas.microsoft.com/office/spreadsheetml/2009/9/main" objectType="CheckBox" fmlaLink="$A$59" lockText="1" noThreeD="1"/>
</file>

<file path=xl/ctrlProps/ctrlProp156.xml><?xml version="1.0" encoding="utf-8"?>
<formControlPr xmlns="http://schemas.microsoft.com/office/spreadsheetml/2009/9/main" objectType="CheckBox" fmlaLink="$A$60" lockText="1" noThreeD="1"/>
</file>

<file path=xl/ctrlProps/ctrlProp157.xml><?xml version="1.0" encoding="utf-8"?>
<formControlPr xmlns="http://schemas.microsoft.com/office/spreadsheetml/2009/9/main" objectType="CheckBox" fmlaLink="$A$61" lockText="1" noThreeD="1"/>
</file>

<file path=xl/ctrlProps/ctrlProp158.xml><?xml version="1.0" encoding="utf-8"?>
<formControlPr xmlns="http://schemas.microsoft.com/office/spreadsheetml/2009/9/main" objectType="CheckBox" fmlaLink="$A$62" lockText="1" noThreeD="1"/>
</file>

<file path=xl/ctrlProps/ctrlProp159.xml><?xml version="1.0" encoding="utf-8"?>
<formControlPr xmlns="http://schemas.microsoft.com/office/spreadsheetml/2009/9/main" objectType="CheckBox" fmlaLink="$A$63" lockText="1" noThreeD="1"/>
</file>

<file path=xl/ctrlProps/ctrlProp160.xml><?xml version="1.0" encoding="utf-8"?>
<formControlPr xmlns="http://schemas.microsoft.com/office/spreadsheetml/2009/9/main" objectType="CheckBox" fmlaLink="$A$64" lockText="1" noThreeD="1"/>
</file>

<file path=xl/ctrlProps/ctrlProp161.xml><?xml version="1.0" encoding="utf-8"?>
<formControlPr xmlns="http://schemas.microsoft.com/office/spreadsheetml/2009/9/main" objectType="CheckBox" fmlaLink="$A$65" lockText="1" noThreeD="1"/>
</file>

<file path=xl/ctrlProps/ctrlProp162.xml><?xml version="1.0" encoding="utf-8"?>
<formControlPr xmlns="http://schemas.microsoft.com/office/spreadsheetml/2009/9/main" objectType="CheckBox" fmlaLink="$A$66" lockText="1" noThreeD="1"/>
</file>

<file path=xl/ctrlProps/ctrlProp163.xml><?xml version="1.0" encoding="utf-8"?>
<formControlPr xmlns="http://schemas.microsoft.com/office/spreadsheetml/2009/9/main" objectType="CheckBox" fmlaLink="$A$67" lockText="1" noThreeD="1"/>
</file>

<file path=xl/ctrlProps/ctrlProp164.xml><?xml version="1.0" encoding="utf-8"?>
<formControlPr xmlns="http://schemas.microsoft.com/office/spreadsheetml/2009/9/main" objectType="CheckBox" fmlaLink="$A$68" lockText="1" noThreeD="1"/>
</file>

<file path=xl/ctrlProps/ctrlProp165.xml><?xml version="1.0" encoding="utf-8"?>
<formControlPr xmlns="http://schemas.microsoft.com/office/spreadsheetml/2009/9/main" objectType="CheckBox" fmlaLink="$A$69" lockText="1" noThreeD="1"/>
</file>

<file path=xl/ctrlProps/ctrlProp166.xml><?xml version="1.0" encoding="utf-8"?>
<formControlPr xmlns="http://schemas.microsoft.com/office/spreadsheetml/2009/9/main" objectType="CheckBox" fmlaLink="$A$70" lockText="1" noThreeD="1"/>
</file>

<file path=xl/ctrlProps/ctrlProp167.xml><?xml version="1.0" encoding="utf-8"?>
<formControlPr xmlns="http://schemas.microsoft.com/office/spreadsheetml/2009/9/main" objectType="CheckBox" fmlaLink="$A$71" lockText="1" noThreeD="1"/>
</file>

<file path=xl/ctrlProps/ctrlProp168.xml><?xml version="1.0" encoding="utf-8"?>
<formControlPr xmlns="http://schemas.microsoft.com/office/spreadsheetml/2009/9/main" objectType="CheckBox" fmlaLink="$A$72" lockText="1" noThreeD="1"/>
</file>

<file path=xl/ctrlProps/ctrlProp169.xml><?xml version="1.0" encoding="utf-8"?>
<formControlPr xmlns="http://schemas.microsoft.com/office/spreadsheetml/2009/9/main" objectType="CheckBox" fmlaLink="$A$73" lockText="1" noThreeD="1"/>
</file>

<file path=xl/ctrlProps/ctrlProp170.xml><?xml version="1.0" encoding="utf-8"?>
<formControlPr xmlns="http://schemas.microsoft.com/office/spreadsheetml/2009/9/main" objectType="CheckBox" fmlaLink="$A$77" lockText="1" noThreeD="1"/>
</file>

<file path=xl/ctrlProps/ctrlProp171.xml><?xml version="1.0" encoding="utf-8"?>
<formControlPr xmlns="http://schemas.microsoft.com/office/spreadsheetml/2009/9/main" objectType="CheckBox" fmlaLink="$A$78" lockText="1" noThreeD="1"/>
</file>

<file path=xl/ctrlProps/ctrlProp172.xml><?xml version="1.0" encoding="utf-8"?>
<formControlPr xmlns="http://schemas.microsoft.com/office/spreadsheetml/2009/9/main" objectType="CheckBox" fmlaLink="$A$79" lockText="1" noThreeD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CheckBox" fmlaLink="$A$10" lockText="1" noThreeD="1"/>
</file>

<file path=xl/ctrlProps/ctrlProp176.xml><?xml version="1.0" encoding="utf-8"?>
<formControlPr xmlns="http://schemas.microsoft.com/office/spreadsheetml/2009/9/main" objectType="CheckBox" fmlaLink="$A$11" lockText="1" noThreeD="1"/>
</file>

<file path=xl/ctrlProps/ctrlProp177.xml><?xml version="1.0" encoding="utf-8"?>
<formControlPr xmlns="http://schemas.microsoft.com/office/spreadsheetml/2009/9/main" objectType="CheckBox" fmlaLink="$A$12" lockText="1" noThreeD="1"/>
</file>

<file path=xl/ctrlProps/ctrlProp178.xml><?xml version="1.0" encoding="utf-8"?>
<formControlPr xmlns="http://schemas.microsoft.com/office/spreadsheetml/2009/9/main" objectType="CheckBox" fmlaLink="$A$19" lockText="1" noThreeD="1"/>
</file>

<file path=xl/ctrlProps/ctrlProp179.xml><?xml version="1.0" encoding="utf-8"?>
<formControlPr xmlns="http://schemas.microsoft.com/office/spreadsheetml/2009/9/main" objectType="CheckBox" fmlaLink="$A$20" lockText="1" noThreeD="1"/>
</file>

<file path=xl/ctrlProps/ctrlProp180.xml><?xml version="1.0" encoding="utf-8"?>
<formControlPr xmlns="http://schemas.microsoft.com/office/spreadsheetml/2009/9/main" objectType="CheckBox" fmlaLink="$A$21" lockText="1" noThreeD="1"/>
</file>

<file path=xl/ctrlProps/ctrlProp181.xml><?xml version="1.0" encoding="utf-8"?>
<formControlPr xmlns="http://schemas.microsoft.com/office/spreadsheetml/2009/9/main" objectType="CheckBox" fmlaLink="$A$22" lockText="1" noThreeD="1"/>
</file>

<file path=xl/ctrlProps/ctrlProp182.xml><?xml version="1.0" encoding="utf-8"?>
<formControlPr xmlns="http://schemas.microsoft.com/office/spreadsheetml/2009/9/main" objectType="CheckBox" fmlaLink="$A$23" lockText="1" noThreeD="1"/>
</file>

<file path=xl/ctrlProps/ctrlProp183.xml><?xml version="1.0" encoding="utf-8"?>
<formControlPr xmlns="http://schemas.microsoft.com/office/spreadsheetml/2009/9/main" objectType="CheckBox" fmlaLink="$A$24" lockText="1" noThreeD="1"/>
</file>

<file path=xl/ctrlProps/ctrlProp184.xml><?xml version="1.0" encoding="utf-8"?>
<formControlPr xmlns="http://schemas.microsoft.com/office/spreadsheetml/2009/9/main" objectType="CheckBox" fmlaLink="$A$25" lockText="1" noThreeD="1"/>
</file>

<file path=xl/ctrlProps/ctrlProp185.xml><?xml version="1.0" encoding="utf-8"?>
<formControlPr xmlns="http://schemas.microsoft.com/office/spreadsheetml/2009/9/main" objectType="CheckBox" fmlaLink="$A$26" lockText="1" noThreeD="1"/>
</file>

<file path=xl/ctrlProps/ctrlProp186.xml><?xml version="1.0" encoding="utf-8"?>
<formControlPr xmlns="http://schemas.microsoft.com/office/spreadsheetml/2009/9/main" objectType="CheckBox" fmlaLink="$A$27" lockText="1" noThreeD="1"/>
</file>

<file path=xl/ctrlProps/ctrlProp187.xml><?xml version="1.0" encoding="utf-8"?>
<formControlPr xmlns="http://schemas.microsoft.com/office/spreadsheetml/2009/9/main" objectType="CheckBox" fmlaLink="$A$28" lockText="1" noThreeD="1"/>
</file>

<file path=xl/ctrlProps/ctrlProp188.xml><?xml version="1.0" encoding="utf-8"?>
<formControlPr xmlns="http://schemas.microsoft.com/office/spreadsheetml/2009/9/main" objectType="CheckBox" fmlaLink="$A$29" lockText="1" noThreeD="1"/>
</file>

<file path=xl/ctrlProps/ctrlProp189.xml><?xml version="1.0" encoding="utf-8"?>
<formControlPr xmlns="http://schemas.microsoft.com/office/spreadsheetml/2009/9/main" objectType="CheckBox" fmlaLink="$A$30" lockText="1" noThreeD="1"/>
</file>

<file path=xl/ctrlProps/ctrlProp190.xml><?xml version="1.0" encoding="utf-8"?>
<formControlPr xmlns="http://schemas.microsoft.com/office/spreadsheetml/2009/9/main" objectType="CheckBox" fmlaLink="$A$31" lockText="1" noThreeD="1"/>
</file>

<file path=xl/ctrlProps/ctrlProp191.xml><?xml version="1.0" encoding="utf-8"?>
<formControlPr xmlns="http://schemas.microsoft.com/office/spreadsheetml/2009/9/main" objectType="CheckBox" fmlaLink="$A$32" lockText="1" noThreeD="1"/>
</file>

<file path=xl/ctrlProps/ctrlProp192.xml><?xml version="1.0" encoding="utf-8"?>
<formControlPr xmlns="http://schemas.microsoft.com/office/spreadsheetml/2009/9/main" objectType="CheckBox" fmlaLink="$A$33" lockText="1" noThreeD="1"/>
</file>

<file path=xl/ctrlProps/ctrlProp193.xml><?xml version="1.0" encoding="utf-8"?>
<formControlPr xmlns="http://schemas.microsoft.com/office/spreadsheetml/2009/9/main" objectType="CheckBox" fmlaLink="$A$34" lockText="1" noThreeD="1"/>
</file>

<file path=xl/ctrlProps/ctrlProp194.xml><?xml version="1.0" encoding="utf-8"?>
<formControlPr xmlns="http://schemas.microsoft.com/office/spreadsheetml/2009/9/main" objectType="CheckBox" fmlaLink="$A$35" lockText="1" noThreeD="1"/>
</file>

<file path=xl/ctrlProps/ctrlProp195.xml><?xml version="1.0" encoding="utf-8"?>
<formControlPr xmlns="http://schemas.microsoft.com/office/spreadsheetml/2009/9/main" objectType="CheckBox" fmlaLink="$A$37" lockText="1" noThreeD="1"/>
</file>

<file path=xl/ctrlProps/ctrlProp196.xml><?xml version="1.0" encoding="utf-8"?>
<formControlPr xmlns="http://schemas.microsoft.com/office/spreadsheetml/2009/9/main" objectType="CheckBox" fmlaLink="$A$38" lockText="1" noThreeD="1"/>
</file>

<file path=xl/ctrlProps/ctrlProp197.xml><?xml version="1.0" encoding="utf-8"?>
<formControlPr xmlns="http://schemas.microsoft.com/office/spreadsheetml/2009/9/main" objectType="CheckBox" fmlaLink="$A$39" lockText="1" noThreeD="1"/>
</file>

<file path=xl/ctrlProps/ctrlProp198.xml><?xml version="1.0" encoding="utf-8"?>
<formControlPr xmlns="http://schemas.microsoft.com/office/spreadsheetml/2009/9/main" objectType="CheckBox" fmlaLink="$A$40" lockText="1" noThreeD="1"/>
</file>

<file path=xl/ctrlProps/ctrlProp199.xml><?xml version="1.0" encoding="utf-8"?>
<formControlPr xmlns="http://schemas.microsoft.com/office/spreadsheetml/2009/9/main" objectType="CheckBox" fmlaLink="$A$41" lockText="1" noThreeD="1"/>
</file>

<file path=xl/ctrlProps/ctrlProp200.xml><?xml version="1.0" encoding="utf-8"?>
<formControlPr xmlns="http://schemas.microsoft.com/office/spreadsheetml/2009/9/main" objectType="CheckBox" fmlaLink="$A$42" lockText="1" noThreeD="1"/>
</file>

<file path=xl/ctrlProps/ctrlProp201.xml><?xml version="1.0" encoding="utf-8"?>
<formControlPr xmlns="http://schemas.microsoft.com/office/spreadsheetml/2009/9/main" objectType="CheckBox" fmlaLink="$A$43" lockText="1" noThreeD="1"/>
</file>

<file path=xl/ctrlProps/ctrlProp202.xml><?xml version="1.0" encoding="utf-8"?>
<formControlPr xmlns="http://schemas.microsoft.com/office/spreadsheetml/2009/9/main" objectType="CheckBox" fmlaLink="$A$44" lockText="1" noThreeD="1"/>
</file>

<file path=xl/ctrlProps/ctrlProp203.xml><?xml version="1.0" encoding="utf-8"?>
<formControlPr xmlns="http://schemas.microsoft.com/office/spreadsheetml/2009/9/main" objectType="CheckBox" fmlaLink="$A$45" lockText="1" noThreeD="1"/>
</file>

<file path=xl/ctrlProps/ctrlProp204.xml><?xml version="1.0" encoding="utf-8"?>
<formControlPr xmlns="http://schemas.microsoft.com/office/spreadsheetml/2009/9/main" objectType="CheckBox" fmlaLink="$A$46" lockText="1" noThreeD="1"/>
</file>

<file path=xl/ctrlProps/ctrlProp205.xml><?xml version="1.0" encoding="utf-8"?>
<formControlPr xmlns="http://schemas.microsoft.com/office/spreadsheetml/2009/9/main" objectType="CheckBox" fmlaLink="$A$47" lockText="1" noThreeD="1"/>
</file>

<file path=xl/ctrlProps/ctrlProp206.xml><?xml version="1.0" encoding="utf-8"?>
<formControlPr xmlns="http://schemas.microsoft.com/office/spreadsheetml/2009/9/main" objectType="CheckBox" fmlaLink="$A$48" lockText="1" noThreeD="1"/>
</file>

<file path=xl/ctrlProps/ctrlProp207.xml><?xml version="1.0" encoding="utf-8"?>
<formControlPr xmlns="http://schemas.microsoft.com/office/spreadsheetml/2009/9/main" objectType="CheckBox" fmlaLink="$A$49" lockText="1" noThreeD="1"/>
</file>

<file path=xl/ctrlProps/ctrlProp208.xml><?xml version="1.0" encoding="utf-8"?>
<formControlPr xmlns="http://schemas.microsoft.com/office/spreadsheetml/2009/9/main" objectType="CheckBox" fmlaLink="$A$50" lockText="1" noThreeD="1"/>
</file>

<file path=xl/ctrlProps/ctrlProp209.xml><?xml version="1.0" encoding="utf-8"?>
<formControlPr xmlns="http://schemas.microsoft.com/office/spreadsheetml/2009/9/main" objectType="CheckBox" fmlaLink="$A$51" lockText="1" noThreeD="1"/>
</file>

<file path=xl/ctrlProps/ctrlProp210.xml><?xml version="1.0" encoding="utf-8"?>
<formControlPr xmlns="http://schemas.microsoft.com/office/spreadsheetml/2009/9/main" objectType="CheckBox" fmlaLink="$A$52" lockText="1" noThreeD="1"/>
</file>

<file path=xl/ctrlProps/ctrlProp211.xml><?xml version="1.0" encoding="utf-8"?>
<formControlPr xmlns="http://schemas.microsoft.com/office/spreadsheetml/2009/9/main" objectType="CheckBox" fmlaLink="$A$53" lockText="1" noThreeD="1"/>
</file>

<file path=xl/ctrlProps/ctrlProp212.xml><?xml version="1.0" encoding="utf-8"?>
<formControlPr xmlns="http://schemas.microsoft.com/office/spreadsheetml/2009/9/main" objectType="CheckBox" fmlaLink="$A$54" lockText="1" noThreeD="1"/>
</file>

<file path=xl/ctrlProps/ctrlProp213.xml><?xml version="1.0" encoding="utf-8"?>
<formControlPr xmlns="http://schemas.microsoft.com/office/spreadsheetml/2009/9/main" objectType="CheckBox" fmlaLink="$A$55" lockText="1" noThreeD="1"/>
</file>

<file path=xl/ctrlProps/ctrlProp214.xml><?xml version="1.0" encoding="utf-8"?>
<formControlPr xmlns="http://schemas.microsoft.com/office/spreadsheetml/2009/9/main" objectType="CheckBox" fmlaLink="$A$56" lockText="1" noThreeD="1"/>
</file>

<file path=xl/ctrlProps/ctrlProp215.xml><?xml version="1.0" encoding="utf-8"?>
<formControlPr xmlns="http://schemas.microsoft.com/office/spreadsheetml/2009/9/main" objectType="CheckBox" fmlaLink="$A$57" lockText="1" noThreeD="1"/>
</file>

<file path=xl/ctrlProps/ctrlProp216.xml><?xml version="1.0" encoding="utf-8"?>
<formControlPr xmlns="http://schemas.microsoft.com/office/spreadsheetml/2009/9/main" objectType="CheckBox" fmlaLink="$A$58" lockText="1" noThreeD="1"/>
</file>

<file path=xl/ctrlProps/ctrlProp217.xml><?xml version="1.0" encoding="utf-8"?>
<formControlPr xmlns="http://schemas.microsoft.com/office/spreadsheetml/2009/9/main" objectType="CheckBox" fmlaLink="$A$59" lockText="1" noThreeD="1"/>
</file>

<file path=xl/ctrlProps/ctrlProp218.xml><?xml version="1.0" encoding="utf-8"?>
<formControlPr xmlns="http://schemas.microsoft.com/office/spreadsheetml/2009/9/main" objectType="CheckBox" fmlaLink="$A$60" lockText="1" noThreeD="1"/>
</file>

<file path=xl/ctrlProps/ctrlProp219.xml><?xml version="1.0" encoding="utf-8"?>
<formControlPr xmlns="http://schemas.microsoft.com/office/spreadsheetml/2009/9/main" objectType="CheckBox" fmlaLink="$A$61" lockText="1" noThreeD="1"/>
</file>

<file path=xl/ctrlProps/ctrlProp220.xml><?xml version="1.0" encoding="utf-8"?>
<formControlPr xmlns="http://schemas.microsoft.com/office/spreadsheetml/2009/9/main" objectType="CheckBox" fmlaLink="$A$62" lockText="1" noThreeD="1"/>
</file>

<file path=xl/ctrlProps/ctrlProp221.xml><?xml version="1.0" encoding="utf-8"?>
<formControlPr xmlns="http://schemas.microsoft.com/office/spreadsheetml/2009/9/main" objectType="CheckBox" fmlaLink="$A$63" lockText="1" noThreeD="1"/>
</file>

<file path=xl/ctrlProps/ctrlProp222.xml><?xml version="1.0" encoding="utf-8"?>
<formControlPr xmlns="http://schemas.microsoft.com/office/spreadsheetml/2009/9/main" objectType="CheckBox" fmlaLink="$A$64" lockText="1" noThreeD="1"/>
</file>

<file path=xl/ctrlProps/ctrlProp223.xml><?xml version="1.0" encoding="utf-8"?>
<formControlPr xmlns="http://schemas.microsoft.com/office/spreadsheetml/2009/9/main" objectType="CheckBox" fmlaLink="$A$65" lockText="1" noThreeD="1"/>
</file>

<file path=xl/ctrlProps/ctrlProp224.xml><?xml version="1.0" encoding="utf-8"?>
<formControlPr xmlns="http://schemas.microsoft.com/office/spreadsheetml/2009/9/main" objectType="CheckBox" fmlaLink="$A$66" lockText="1" noThreeD="1"/>
</file>

<file path=xl/ctrlProps/ctrlProp225.xml><?xml version="1.0" encoding="utf-8"?>
<formControlPr xmlns="http://schemas.microsoft.com/office/spreadsheetml/2009/9/main" objectType="CheckBox" fmlaLink="$A$67" lockText="1" noThreeD="1"/>
</file>

<file path=xl/ctrlProps/ctrlProp226.xml><?xml version="1.0" encoding="utf-8"?>
<formControlPr xmlns="http://schemas.microsoft.com/office/spreadsheetml/2009/9/main" objectType="CheckBox" fmlaLink="$A$68" lockText="1" noThreeD="1"/>
</file>

<file path=xl/ctrlProps/ctrlProp227.xml><?xml version="1.0" encoding="utf-8"?>
<formControlPr xmlns="http://schemas.microsoft.com/office/spreadsheetml/2009/9/main" objectType="CheckBox" fmlaLink="$A$69" lockText="1" noThreeD="1"/>
</file>

<file path=xl/ctrlProps/ctrlProp228.xml><?xml version="1.0" encoding="utf-8"?>
<formControlPr xmlns="http://schemas.microsoft.com/office/spreadsheetml/2009/9/main" objectType="CheckBox" fmlaLink="$A$70" lockText="1" noThreeD="1"/>
</file>

<file path=xl/ctrlProps/ctrlProp229.xml><?xml version="1.0" encoding="utf-8"?>
<formControlPr xmlns="http://schemas.microsoft.com/office/spreadsheetml/2009/9/main" objectType="CheckBox" fmlaLink="$A$71" lockText="1" noThreeD="1"/>
</file>

<file path=xl/ctrlProps/ctrlProp230.xml><?xml version="1.0" encoding="utf-8"?>
<formControlPr xmlns="http://schemas.microsoft.com/office/spreadsheetml/2009/9/main" objectType="CheckBox" fmlaLink="$A$72" lockText="1" noThreeD="1"/>
</file>

<file path=xl/ctrlProps/ctrlProp231.xml><?xml version="1.0" encoding="utf-8"?>
<formControlPr xmlns="http://schemas.microsoft.com/office/spreadsheetml/2009/9/main" objectType="CheckBox" fmlaLink="$A$73" lockText="1" noThreeD="1"/>
</file>

<file path=xl/ctrlProps/ctrlProp232.xml><?xml version="1.0" encoding="utf-8"?>
<formControlPr xmlns="http://schemas.microsoft.com/office/spreadsheetml/2009/9/main" objectType="CheckBox" fmlaLink="$A$74" lockText="1" noThreeD="1"/>
</file>

<file path=xl/ctrlProps/ctrlProp233.xml><?xml version="1.0" encoding="utf-8"?>
<formControlPr xmlns="http://schemas.microsoft.com/office/spreadsheetml/2009/9/main" objectType="CheckBox" fmlaLink="$A$75" lockText="1" noThreeD="1"/>
</file>

<file path=xl/ctrlProps/ctrlProp234.xml><?xml version="1.0" encoding="utf-8"?>
<formControlPr xmlns="http://schemas.microsoft.com/office/spreadsheetml/2009/9/main" objectType="CheckBox" fmlaLink="$A$76" lockText="1" noThreeD="1"/>
</file>

<file path=xl/ctrlProps/ctrlProp235.xml><?xml version="1.0" encoding="utf-8"?>
<formControlPr xmlns="http://schemas.microsoft.com/office/spreadsheetml/2009/9/main" objectType="CheckBox" fmlaLink="$A$77" lockText="1" noThreeD="1"/>
</file>

<file path=xl/ctrlProps/ctrlProp236.xml><?xml version="1.0" encoding="utf-8"?>
<formControlPr xmlns="http://schemas.microsoft.com/office/spreadsheetml/2009/9/main" objectType="CheckBox" fmlaLink="$A$78" lockText="1" noThreeD="1"/>
</file>

<file path=xl/ctrlProps/ctrlProp237.xml><?xml version="1.0" encoding="utf-8"?>
<formControlPr xmlns="http://schemas.microsoft.com/office/spreadsheetml/2009/9/main" objectType="CheckBox" fmlaLink="$A$83" lockText="1" noThreeD="1"/>
</file>

<file path=xl/ctrlProps/ctrlProp238.xml><?xml version="1.0" encoding="utf-8"?>
<formControlPr xmlns="http://schemas.microsoft.com/office/spreadsheetml/2009/9/main" objectType="CheckBox" fmlaLink="$A$84" lockText="1" noThreeD="1"/>
</file>

<file path=xl/ctrlProps/ctrlProp239.xml><?xml version="1.0" encoding="utf-8"?>
<formControlPr xmlns="http://schemas.microsoft.com/office/spreadsheetml/2009/9/main" objectType="CheckBox" fmlaLink="$A$85" lockText="1" noThreeD="1"/>
</file>

<file path=xl/ctrlProps/ctrlProp240.xml><?xml version="1.0" encoding="utf-8"?>
<formControlPr xmlns="http://schemas.microsoft.com/office/spreadsheetml/2009/9/main" objectType="CheckBox" fmlaLink="$A$86" lockText="1" noThreeD="1"/>
</file>

<file path=xl/ctrlProps/ctrlProp241.xml><?xml version="1.0" encoding="utf-8"?>
<formControlPr xmlns="http://schemas.microsoft.com/office/spreadsheetml/2009/9/main" objectType="CheckBox" fmlaLink="$A$87" lockText="1" noThreeD="1"/>
</file>

<file path=xl/ctrlProps/ctrlProp242.xml><?xml version="1.0" encoding="utf-8"?>
<formControlPr xmlns="http://schemas.microsoft.com/office/spreadsheetml/2009/9/main" objectType="CheckBox" fmlaLink="$A$88" lockText="1" noThreeD="1"/>
</file>

<file path=xl/ctrlProps/ctrlProp243.xml><?xml version="1.0" encoding="utf-8"?>
<formControlPr xmlns="http://schemas.microsoft.com/office/spreadsheetml/2009/9/main" objectType="CheckBox" fmlaLink="$A$89" lockText="1" noThreeD="1"/>
</file>

<file path=xl/ctrlProps/ctrlProp244.xml><?xml version="1.0" encoding="utf-8"?>
<formControlPr xmlns="http://schemas.microsoft.com/office/spreadsheetml/2009/9/main" objectType="CheckBox" fmlaLink="$A$13" lockText="1" noThreeD="1"/>
</file>

<file path=xl/ctrlProps/ctrlProp245.xml><?xml version="1.0" encoding="utf-8"?>
<formControlPr xmlns="http://schemas.microsoft.com/office/spreadsheetml/2009/9/main" objectType="CheckBox" fmlaLink="$A$14" lockText="1" noThreeD="1"/>
</file>

<file path=xl/ctrlProps/ctrlProp246.xml><?xml version="1.0" encoding="utf-8"?>
<formControlPr xmlns="http://schemas.microsoft.com/office/spreadsheetml/2009/9/main" objectType="CheckBox" fmlaLink="$A$15" lockText="1" noThreeD="1"/>
</file>

<file path=xl/ctrlProps/ctrlProp247.xml><?xml version="1.0" encoding="utf-8"?>
<formControlPr xmlns="http://schemas.microsoft.com/office/spreadsheetml/2009/9/main" objectType="CheckBox" fmlaLink="$A$12" lockText="1" noThreeD="1"/>
</file>

<file path=xl/ctrlProps/ctrlProp248.xml><?xml version="1.0" encoding="utf-8"?>
<formControlPr xmlns="http://schemas.microsoft.com/office/spreadsheetml/2009/9/main" objectType="CheckBox" fmlaLink="$A$13" lockText="1" noThreeD="1"/>
</file>

<file path=xl/ctrlProps/ctrlProp249.xml><?xml version="1.0" encoding="utf-8"?>
<formControlPr xmlns="http://schemas.microsoft.com/office/spreadsheetml/2009/9/main" objectType="CheckBox" fmlaLink="$A$14" lockText="1" noThreeD="1"/>
</file>

<file path=xl/ctrlProps/ctrlProp250.xml><?xml version="1.0" encoding="utf-8"?>
<formControlPr xmlns="http://schemas.microsoft.com/office/spreadsheetml/2009/9/main" objectType="CheckBox" fmlaLink="$A$16" lockText="1" noThreeD="1"/>
</file>

<file path=xl/ctrlProps/ctrlProp251.xml><?xml version="1.0" encoding="utf-8"?>
<formControlPr xmlns="http://schemas.microsoft.com/office/spreadsheetml/2009/9/main" objectType="CheckBox" fmlaLink="$A$17" lockText="1" noThreeD="1"/>
</file>

<file path=xl/ctrlProps/ctrlProp252.xml><?xml version="1.0" encoding="utf-8"?>
<formControlPr xmlns="http://schemas.microsoft.com/office/spreadsheetml/2009/9/main" objectType="CheckBox" fmlaLink="$A$34" lockText="1" noThreeD="1"/>
</file>

<file path=xl/ctrlProps/ctrlProp253.xml><?xml version="1.0" encoding="utf-8"?>
<formControlPr xmlns="http://schemas.microsoft.com/office/spreadsheetml/2009/9/main" objectType="CheckBox" fmlaLink="$A$35" lockText="1" noThreeD="1"/>
</file>

<file path=xl/ctrlProps/ctrlProp254.xml><?xml version="1.0" encoding="utf-8"?>
<formControlPr xmlns="http://schemas.microsoft.com/office/spreadsheetml/2009/9/main" objectType="CheckBox" fmlaLink="$A$36" lockText="1" noThreeD="1"/>
</file>

<file path=xl/ctrlProps/ctrlProp255.xml><?xml version="1.0" encoding="utf-8"?>
<formControlPr xmlns="http://schemas.microsoft.com/office/spreadsheetml/2009/9/main" objectType="CheckBox" fmlaLink="$A$18" lockText="1" noThreeD="1"/>
</file>

<file path=xl/ctrlProps/ctrlProp256.xml><?xml version="1.0" encoding="utf-8"?>
<formControlPr xmlns="http://schemas.microsoft.com/office/spreadsheetml/2009/9/main" objectType="CheckBox" fmlaLink="$A$37" lockText="1" noThreeD="1"/>
</file>

<file path=xl/ctrlProps/ctrlProp257.xml><?xml version="1.0" encoding="utf-8"?>
<formControlPr xmlns="http://schemas.microsoft.com/office/spreadsheetml/2009/9/main" objectType="CheckBox" fmlaLink="$A$19" lockText="1" noThreeD="1"/>
</file>

<file path=xl/ctrlProps/ctrlProp258.xml><?xml version="1.0" encoding="utf-8"?>
<formControlPr xmlns="http://schemas.microsoft.com/office/spreadsheetml/2009/9/main" objectType="CheckBox" fmlaLink="$A$20" lockText="1" noThreeD="1"/>
</file>

<file path=xl/ctrlProps/ctrlProp259.xml><?xml version="1.0" encoding="utf-8"?>
<formControlPr xmlns="http://schemas.microsoft.com/office/spreadsheetml/2009/9/main" objectType="CheckBox" fmlaLink="$A$21" lockText="1" noThreeD="1"/>
</file>

<file path=xl/ctrlProps/ctrlProp260.xml><?xml version="1.0" encoding="utf-8"?>
<formControlPr xmlns="http://schemas.microsoft.com/office/spreadsheetml/2009/9/main" objectType="CheckBox" fmlaLink="$A$22" lockText="1" noThreeD="1"/>
</file>

<file path=xl/ctrlProps/ctrlProp261.xml><?xml version="1.0" encoding="utf-8"?>
<formControlPr xmlns="http://schemas.microsoft.com/office/spreadsheetml/2009/9/main" objectType="CheckBox" fmlaLink="$A$38" lockText="1" noThreeD="1"/>
</file>

<file path=xl/ctrlProps/ctrlProp262.xml><?xml version="1.0" encoding="utf-8"?>
<formControlPr xmlns="http://schemas.microsoft.com/office/spreadsheetml/2009/9/main" objectType="CheckBox" fmlaLink="$A$39" lockText="1" noThreeD="1"/>
</file>

<file path=xl/ctrlProps/ctrlProp263.xml><?xml version="1.0" encoding="utf-8"?>
<formControlPr xmlns="http://schemas.microsoft.com/office/spreadsheetml/2009/9/main" objectType="CheckBox" fmlaLink="$A$40" lockText="1" noThreeD="1"/>
</file>

<file path=xl/ctrlProps/ctrlProp264.xml><?xml version="1.0" encoding="utf-8"?>
<formControlPr xmlns="http://schemas.microsoft.com/office/spreadsheetml/2009/9/main" objectType="CheckBox" fmlaLink="$A$25" lockText="1" noThreeD="1"/>
</file>

<file path=xl/ctrlProps/ctrlProp265.xml><?xml version="1.0" encoding="utf-8"?>
<formControlPr xmlns="http://schemas.microsoft.com/office/spreadsheetml/2009/9/main" objectType="CheckBox" fmlaLink="$A$63" lockText="1" noThreeD="1"/>
</file>

<file path=xl/ctrlProps/ctrlProp266.xml><?xml version="1.0" encoding="utf-8"?>
<formControlPr xmlns="http://schemas.microsoft.com/office/spreadsheetml/2009/9/main" objectType="CheckBox" fmlaLink="$A$40" lockText="1" noThreeD="1"/>
</file>

<file path=xl/ctrlProps/ctrlProp267.xml><?xml version="1.0" encoding="utf-8"?>
<formControlPr xmlns="http://schemas.microsoft.com/office/spreadsheetml/2009/9/main" objectType="CheckBox" fmlaLink="$A$49" lockText="1" noThreeD="1"/>
</file>

<file path=xl/ctrlProps/ctrlProp268.xml><?xml version="1.0" encoding="utf-8"?>
<formControlPr xmlns="http://schemas.microsoft.com/office/spreadsheetml/2009/9/main" objectType="CheckBox" fmlaLink="$A$47" lockText="1" noThreeD="1"/>
</file>

<file path=xl/ctrlProps/ctrlProp269.xml><?xml version="1.0" encoding="utf-8"?>
<formControlPr xmlns="http://schemas.microsoft.com/office/spreadsheetml/2009/9/main" objectType="CheckBox" fmlaLink="$A$48" lockText="1" noThreeD="1"/>
</file>

<file path=xl/ctrlProps/ctrlProp270.xml><?xml version="1.0" encoding="utf-8"?>
<formControlPr xmlns="http://schemas.microsoft.com/office/spreadsheetml/2009/9/main" objectType="CheckBox" fmlaLink="$A$46" lockText="1" noThreeD="1"/>
</file>

<file path=xl/ctrlProps/ctrlProp271.xml><?xml version="1.0" encoding="utf-8"?>
<formControlPr xmlns="http://schemas.microsoft.com/office/spreadsheetml/2009/9/main" objectType="CheckBox" fmlaLink="$A$45" lockText="1" noThreeD="1"/>
</file>

<file path=xl/ctrlProps/ctrlProp272.xml><?xml version="1.0" encoding="utf-8"?>
<formControlPr xmlns="http://schemas.microsoft.com/office/spreadsheetml/2009/9/main" objectType="CheckBox" fmlaLink="$A$44" lockText="1" noThreeD="1"/>
</file>

<file path=xl/ctrlProps/ctrlProp273.xml><?xml version="1.0" encoding="utf-8"?>
<formControlPr xmlns="http://schemas.microsoft.com/office/spreadsheetml/2009/9/main" objectType="CheckBox" fmlaLink="$A$43" lockText="1" noThreeD="1"/>
</file>

<file path=xl/ctrlProps/ctrlProp274.xml><?xml version="1.0" encoding="utf-8"?>
<formControlPr xmlns="http://schemas.microsoft.com/office/spreadsheetml/2009/9/main" objectType="CheckBox" fmlaLink="$A$42" lockText="1" noThreeD="1"/>
</file>

<file path=xl/ctrlProps/ctrlProp275.xml><?xml version="1.0" encoding="utf-8"?>
<formControlPr xmlns="http://schemas.microsoft.com/office/spreadsheetml/2009/9/main" objectType="CheckBox" fmlaLink="$A$41" lockText="1" noThreeD="1"/>
</file>

<file path=xl/ctrlProps/ctrlProp276.xml><?xml version="1.0" encoding="utf-8"?>
<formControlPr xmlns="http://schemas.microsoft.com/office/spreadsheetml/2009/9/main" objectType="CheckBox" fmlaLink="$A$26" lockText="1" noThreeD="1"/>
</file>

<file path=xl/ctrlProps/ctrlProp277.xml><?xml version="1.0" encoding="utf-8"?>
<formControlPr xmlns="http://schemas.microsoft.com/office/spreadsheetml/2009/9/main" objectType="CheckBox" fmlaLink="$A$40" lockText="1" noThreeD="1"/>
</file>

<file path=xl/ctrlProps/ctrlProp278.xml><?xml version="1.0" encoding="utf-8"?>
<formControlPr xmlns="http://schemas.microsoft.com/office/spreadsheetml/2009/9/main" objectType="CheckBox" fmlaLink="$A$50" lockText="1" noThreeD="1"/>
</file>

<file path=xl/ctrlProps/ctrlProp279.xml><?xml version="1.0" encoding="utf-8"?>
<formControlPr xmlns="http://schemas.microsoft.com/office/spreadsheetml/2009/9/main" objectType="CheckBox" fmlaLink="$A$40" lockText="1" noThreeD="1"/>
</file>

<file path=xl/ctrlProps/ctrlProp280.xml><?xml version="1.0" encoding="utf-8"?>
<formControlPr xmlns="http://schemas.microsoft.com/office/spreadsheetml/2009/9/main" objectType="CheckBox" fmlaLink="$A$51" lockText="1" noThreeD="1"/>
</file>

<file path=xl/ctrlProps/ctrlProp281.xml><?xml version="1.0" encoding="utf-8"?>
<formControlPr xmlns="http://schemas.microsoft.com/office/spreadsheetml/2009/9/main" objectType="CheckBox" fmlaLink="$A$40" lockText="1" noThreeD="1"/>
</file>

<file path=xl/ctrlProps/ctrlProp282.xml><?xml version="1.0" encoding="utf-8"?>
<formControlPr xmlns="http://schemas.microsoft.com/office/spreadsheetml/2009/9/main" objectType="CheckBox" fmlaLink="$A$52" lockText="1" noThreeD="1"/>
</file>

<file path=xl/ctrlProps/ctrlProp283.xml><?xml version="1.0" encoding="utf-8"?>
<formControlPr xmlns="http://schemas.microsoft.com/office/spreadsheetml/2009/9/main" objectType="CheckBox" fmlaLink="$A$40" lockText="1" noThreeD="1"/>
</file>

<file path=xl/ctrlProps/ctrlProp284.xml><?xml version="1.0" encoding="utf-8"?>
<formControlPr xmlns="http://schemas.microsoft.com/office/spreadsheetml/2009/9/main" objectType="CheckBox" fmlaLink="$A$53" lockText="1" noThreeD="1"/>
</file>

<file path=xl/ctrlProps/ctrlProp285.xml><?xml version="1.0" encoding="utf-8"?>
<formControlPr xmlns="http://schemas.microsoft.com/office/spreadsheetml/2009/9/main" objectType="CheckBox" fmlaLink="$A$40" lockText="1" noThreeD="1"/>
</file>

<file path=xl/ctrlProps/ctrlProp286.xml><?xml version="1.0" encoding="utf-8"?>
<formControlPr xmlns="http://schemas.microsoft.com/office/spreadsheetml/2009/9/main" objectType="CheckBox" fmlaLink="$A$54" lockText="1" noThreeD="1"/>
</file>

<file path=xl/ctrlProps/ctrlProp287.xml><?xml version="1.0" encoding="utf-8"?>
<formControlPr xmlns="http://schemas.microsoft.com/office/spreadsheetml/2009/9/main" objectType="CheckBox" fmlaLink="$A$40" lockText="1" noThreeD="1"/>
</file>

<file path=xl/ctrlProps/ctrlProp288.xml><?xml version="1.0" encoding="utf-8"?>
<formControlPr xmlns="http://schemas.microsoft.com/office/spreadsheetml/2009/9/main" objectType="CheckBox" fmlaLink="$A$55" lockText="1" noThreeD="1"/>
</file>

<file path=xl/ctrlProps/ctrlProp289.xml><?xml version="1.0" encoding="utf-8"?>
<formControlPr xmlns="http://schemas.microsoft.com/office/spreadsheetml/2009/9/main" objectType="CheckBox" fmlaLink="$A$40" lockText="1" noThreeD="1"/>
</file>

<file path=xl/ctrlProps/ctrlProp290.xml><?xml version="1.0" encoding="utf-8"?>
<formControlPr xmlns="http://schemas.microsoft.com/office/spreadsheetml/2009/9/main" objectType="CheckBox" fmlaLink="$A$56" lockText="1" noThreeD="1"/>
</file>

<file path=xl/ctrlProps/ctrlProp291.xml><?xml version="1.0" encoding="utf-8"?>
<formControlPr xmlns="http://schemas.microsoft.com/office/spreadsheetml/2009/9/main" objectType="CheckBox" fmlaLink="$A$57" lockText="1" noThreeD="1"/>
</file>

<file path=xl/ctrlProps/ctrlProp292.xml><?xml version="1.0" encoding="utf-8"?>
<formControlPr xmlns="http://schemas.microsoft.com/office/spreadsheetml/2009/9/main" objectType="CheckBox" fmlaLink="$A$59" lockText="1" noThreeD="1"/>
</file>

<file path=xl/ctrlProps/ctrlProp293.xml><?xml version="1.0" encoding="utf-8"?>
<formControlPr xmlns="http://schemas.microsoft.com/office/spreadsheetml/2009/9/main" objectType="CheckBox" fmlaLink="$A$60" lockText="1" noThreeD="1"/>
</file>

<file path=xl/ctrlProps/ctrlProp294.xml><?xml version="1.0" encoding="utf-8"?>
<formControlPr xmlns="http://schemas.microsoft.com/office/spreadsheetml/2009/9/main" objectType="CheckBox" fmlaLink="$A$61" lockText="1" noThreeD="1"/>
</file>

<file path=xl/ctrlProps/ctrlProp295.xml><?xml version="1.0" encoding="utf-8"?>
<formControlPr xmlns="http://schemas.microsoft.com/office/spreadsheetml/2009/9/main" objectType="CheckBox" fmlaLink="$A$62" lockText="1" noThreeD="1"/>
</file>

<file path=xl/ctrlProps/ctrlProp296.xml><?xml version="1.0" encoding="utf-8"?>
<formControlPr xmlns="http://schemas.microsoft.com/office/spreadsheetml/2009/9/main" objectType="CheckBox" fmlaLink="$A$27" lockText="1" noThreeD="1"/>
</file>

<file path=xl/ctrlProps/ctrlProp297.xml><?xml version="1.0" encoding="utf-8"?>
<formControlPr xmlns="http://schemas.microsoft.com/office/spreadsheetml/2009/9/main" objectType="CheckBox" fmlaLink="$A$23" lockText="1" noThreeD="1"/>
</file>

<file path=xl/ctrlProps/ctrlProp298.xml><?xml version="1.0" encoding="utf-8"?>
<formControlPr xmlns="http://schemas.microsoft.com/office/spreadsheetml/2009/9/main" objectType="CheckBox" fmlaLink="$A$24" lockText="1" noThreeD="1"/>
</file>

<file path=xl/ctrlProps/ctrlProp299.xml><?xml version="1.0" encoding="utf-8"?>
<formControlPr xmlns="http://schemas.microsoft.com/office/spreadsheetml/2009/9/main" objectType="CheckBox" fmlaLink="$A$73" lockText="1" noThreeD="1"/>
</file>

<file path=xl/ctrlProps/ctrlProp300.xml><?xml version="1.0" encoding="utf-8"?>
<formControlPr xmlns="http://schemas.microsoft.com/office/spreadsheetml/2009/9/main" objectType="CheckBox" fmlaLink="$A$72" lockText="1" noThreeD="1"/>
</file>

<file path=xl/ctrlProps/ctrlProp301.xml><?xml version="1.0" encoding="utf-8"?>
<formControlPr xmlns="http://schemas.microsoft.com/office/spreadsheetml/2009/9/main" objectType="CheckBox" fmlaLink="$A$71" lockText="1" noThreeD="1"/>
</file>

<file path=xl/ctrlProps/ctrlProp302.xml><?xml version="1.0" encoding="utf-8"?>
<formControlPr xmlns="http://schemas.microsoft.com/office/spreadsheetml/2009/9/main" objectType="CheckBox" fmlaLink="$A$58" lockText="1" noThreeD="1"/>
</file>

<file path=xl/ctrlProps/ctrlProp303.xml><?xml version="1.0" encoding="utf-8"?>
<formControlPr xmlns="http://schemas.microsoft.com/office/spreadsheetml/2009/9/main" objectType="CheckBox" checked="Checked" fmlaLink="$D$4" lockText="1" noThreeD="1"/>
</file>

<file path=xl/ctrlProps/ctrlProp304.xml><?xml version="1.0" encoding="utf-8"?>
<formControlPr xmlns="http://schemas.microsoft.com/office/spreadsheetml/2009/9/main" objectType="CheckBox" fmlaLink="$D$5" lockText="1" noThreeD="1"/>
</file>

<file path=xl/ctrlProps/ctrlProp305.xml><?xml version="1.0" encoding="utf-8"?>
<formControlPr xmlns="http://schemas.microsoft.com/office/spreadsheetml/2009/9/main" objectType="CheckBox" fmlaLink="$D$6" lockText="1" noThreeD="1"/>
</file>

<file path=xl/ctrlProps/ctrlProp306.xml><?xml version="1.0" encoding="utf-8"?>
<formControlPr xmlns="http://schemas.microsoft.com/office/spreadsheetml/2009/9/main" objectType="CheckBox" fmlaLink="$D$7" lockText="1" noThreeD="1"/>
</file>

<file path=xl/ctrlProps/ctrlProp307.xml><?xml version="1.0" encoding="utf-8"?>
<formControlPr xmlns="http://schemas.microsoft.com/office/spreadsheetml/2009/9/main" objectType="CheckBox" checked="Checked" fmlaLink="$D$8" lockText="1" noThreeD="1"/>
</file>

<file path=xl/ctrlProps/ctrlProp308.xml><?xml version="1.0" encoding="utf-8"?>
<formControlPr xmlns="http://schemas.microsoft.com/office/spreadsheetml/2009/9/main" objectType="CheckBox" fmlaLink="$D$9" lockText="1" noThreeD="1"/>
</file>

<file path=xl/ctrlProps/ctrlProp309.xml><?xml version="1.0" encoding="utf-8"?>
<formControlPr xmlns="http://schemas.microsoft.com/office/spreadsheetml/2009/9/main" objectType="CheckBox" checked="Checked" fmlaLink="$D$10" lockText="1" noThreeD="1"/>
</file>

<file path=xl/ctrlProps/ctrlProp310.xml><?xml version="1.0" encoding="utf-8"?>
<formControlPr xmlns="http://schemas.microsoft.com/office/spreadsheetml/2009/9/main" objectType="CheckBox" fmlaLink="$D$11" lockText="1" noThreeD="1"/>
</file>

<file path=xl/ctrlProps/ctrlProp311.xml><?xml version="1.0" encoding="utf-8"?>
<formControlPr xmlns="http://schemas.microsoft.com/office/spreadsheetml/2009/9/main" objectType="CheckBox" checked="Checked" fmlaLink="$D$12" lockText="1" noThreeD="1"/>
</file>

<file path=xl/ctrlProps/ctrlProp312.xml><?xml version="1.0" encoding="utf-8"?>
<formControlPr xmlns="http://schemas.microsoft.com/office/spreadsheetml/2009/9/main" objectType="CheckBox" checked="Checked" fmlaLink="$D$13" lockText="1" noThreeD="1"/>
</file>

<file path=xl/ctrlProps/ctrlProp313.xml><?xml version="1.0" encoding="utf-8"?>
<formControlPr xmlns="http://schemas.microsoft.com/office/spreadsheetml/2009/9/main" objectType="CheckBox" fmlaLink="$D$14" lockText="1" noThreeD="1"/>
</file>

<file path=xl/ctrlProps/ctrlProp314.xml><?xml version="1.0" encoding="utf-8"?>
<formControlPr xmlns="http://schemas.microsoft.com/office/spreadsheetml/2009/9/main" objectType="CheckBox" fmlaLink="$D$15" lockText="1" noThreeD="1"/>
</file>

<file path=xl/ctrlProps/ctrlProp315.xml><?xml version="1.0" encoding="utf-8"?>
<formControlPr xmlns="http://schemas.microsoft.com/office/spreadsheetml/2009/9/main" objectType="CheckBox" fmlaLink="$D$16" lockText="1" noThreeD="1"/>
</file>

<file path=xl/ctrlProps/ctrlProp316.xml><?xml version="1.0" encoding="utf-8"?>
<formControlPr xmlns="http://schemas.microsoft.com/office/spreadsheetml/2009/9/main" objectType="CheckBox" fmlaLink="$D$17" lockText="1" noThreeD="1"/>
</file>

<file path=xl/ctrlProps/ctrlProp317.xml><?xml version="1.0" encoding="utf-8"?>
<formControlPr xmlns="http://schemas.microsoft.com/office/spreadsheetml/2009/9/main" objectType="CheckBox" fmlaLink="$D$18" lockText="1" noThreeD="1"/>
</file>

<file path=xl/ctrlProps/ctrlProp318.xml><?xml version="1.0" encoding="utf-8"?>
<formControlPr xmlns="http://schemas.microsoft.com/office/spreadsheetml/2009/9/main" objectType="CheckBox" fmlaLink="$D$19" lockText="1" noThreeD="1"/>
</file>

<file path=xl/ctrlProps/ctrlProp319.xml><?xml version="1.0" encoding="utf-8"?>
<formControlPr xmlns="http://schemas.microsoft.com/office/spreadsheetml/2009/9/main" objectType="CheckBox" fmlaLink="$D$24" lockText="1" noThreeD="1"/>
</file>

<file path=xl/ctrlProps/ctrlProp320.xml><?xml version="1.0" encoding="utf-8"?>
<formControlPr xmlns="http://schemas.microsoft.com/office/spreadsheetml/2009/9/main" objectType="CheckBox" fmlaLink="$D$25" lockText="1" noThreeD="1"/>
</file>

<file path=xl/ctrlProps/ctrlProp321.xml><?xml version="1.0" encoding="utf-8"?>
<formControlPr xmlns="http://schemas.microsoft.com/office/spreadsheetml/2009/9/main" objectType="CheckBox" fmlaLink="$D$26" lockText="1" noThreeD="1"/>
</file>

<file path=xl/ctrlProps/ctrlProp322.xml><?xml version="1.0" encoding="utf-8"?>
<formControlPr xmlns="http://schemas.microsoft.com/office/spreadsheetml/2009/9/main" objectType="CheckBox" fmlaLink="$D$27" lockText="1" noThreeD="1"/>
</file>

<file path=xl/ctrlProps/ctrlProp323.xml><?xml version="1.0" encoding="utf-8"?>
<formControlPr xmlns="http://schemas.microsoft.com/office/spreadsheetml/2009/9/main" objectType="CheckBox" fmlaLink="$D$28" lockText="1" noThreeD="1"/>
</file>

<file path=xl/ctrlProps/ctrlProp324.xml><?xml version="1.0" encoding="utf-8"?>
<formControlPr xmlns="http://schemas.microsoft.com/office/spreadsheetml/2009/9/main" objectType="CheckBox" fmlaLink="$D$29" lockText="1" noThreeD="1"/>
</file>

<file path=xl/ctrlProps/ctrlProp325.xml><?xml version="1.0" encoding="utf-8"?>
<formControlPr xmlns="http://schemas.microsoft.com/office/spreadsheetml/2009/9/main" objectType="CheckBox" fmlaLink="$D$30" lockText="1" noThreeD="1"/>
</file>

<file path=xl/ctrlProps/ctrlProp326.xml><?xml version="1.0" encoding="utf-8"?>
<formControlPr xmlns="http://schemas.microsoft.com/office/spreadsheetml/2009/9/main" objectType="CheckBox" fmlaLink="$D$31" lockText="1" noThreeD="1"/>
</file>

<file path=xl/ctrlProps/ctrlProp327.xml><?xml version="1.0" encoding="utf-8"?>
<formControlPr xmlns="http://schemas.microsoft.com/office/spreadsheetml/2009/9/main" objectType="CheckBox" fmlaLink="$D$32" lockText="1" noThreeD="1"/>
</file>

<file path=xl/ctrlProps/ctrlProp328.xml><?xml version="1.0" encoding="utf-8"?>
<formControlPr xmlns="http://schemas.microsoft.com/office/spreadsheetml/2009/9/main" objectType="CheckBox" fmlaLink="$D$33" lockText="1" noThreeD="1"/>
</file>

<file path=xl/ctrlProps/ctrlProp329.xml><?xml version="1.0" encoding="utf-8"?>
<formControlPr xmlns="http://schemas.microsoft.com/office/spreadsheetml/2009/9/main" objectType="CheckBox" fmlaLink="$D$34" lockText="1" noThreeD="1"/>
</file>

<file path=xl/ctrlProps/ctrlProp330.xml><?xml version="1.0" encoding="utf-8"?>
<formControlPr xmlns="http://schemas.microsoft.com/office/spreadsheetml/2009/9/main" objectType="CheckBox" fmlaLink="$D$35" lockText="1" noThreeD="1"/>
</file>

<file path=xl/ctrlProps/ctrlProp331.xml><?xml version="1.0" encoding="utf-8"?>
<formControlPr xmlns="http://schemas.microsoft.com/office/spreadsheetml/2009/9/main" objectType="CheckBox" fmlaLink="$D$36" lockText="1" noThreeD="1"/>
</file>

<file path=xl/ctrlProps/ctrlProp332.xml><?xml version="1.0" encoding="utf-8"?>
<formControlPr xmlns="http://schemas.microsoft.com/office/spreadsheetml/2009/9/main" objectType="CheckBox" fmlaLink="$D$41" lockText="1" noThreeD="1"/>
</file>

<file path=xl/ctrlProps/ctrlProp333.xml><?xml version="1.0" encoding="utf-8"?>
<formControlPr xmlns="http://schemas.microsoft.com/office/spreadsheetml/2009/9/main" objectType="CheckBox" fmlaLink="$D$42" lockText="1" noThreeD="1"/>
</file>

<file path=xl/ctrlProps/ctrlProp334.xml><?xml version="1.0" encoding="utf-8"?>
<formControlPr xmlns="http://schemas.microsoft.com/office/spreadsheetml/2009/9/main" objectType="CheckBox" fmlaLink="$D$43" lockText="1" noThreeD="1"/>
</file>

<file path=xl/ctrlProps/ctrlProp335.xml><?xml version="1.0" encoding="utf-8"?>
<formControlPr xmlns="http://schemas.microsoft.com/office/spreadsheetml/2009/9/main" objectType="CheckBox" fmlaLink="$D$44" lockText="1" noThreeD="1"/>
</file>

<file path=xl/ctrlProps/ctrlProp336.xml><?xml version="1.0" encoding="utf-8"?>
<formControlPr xmlns="http://schemas.microsoft.com/office/spreadsheetml/2009/9/main" objectType="CheckBox" fmlaLink="$D$49" lockText="1" noThreeD="1"/>
</file>

<file path=xl/ctrlProps/ctrlProp337.xml><?xml version="1.0" encoding="utf-8"?>
<formControlPr xmlns="http://schemas.microsoft.com/office/spreadsheetml/2009/9/main" objectType="CheckBox" fmlaLink="$D$50" lockText="1" noThreeD="1"/>
</file>

<file path=xl/ctrlProps/ctrlProp338.xml><?xml version="1.0" encoding="utf-8"?>
<formControlPr xmlns="http://schemas.microsoft.com/office/spreadsheetml/2009/9/main" objectType="CheckBox" fmlaLink="$D$51" lockText="1" noThreeD="1"/>
</file>

<file path=xl/ctrlProps/ctrlProp339.xml><?xml version="1.0" encoding="utf-8"?>
<formControlPr xmlns="http://schemas.microsoft.com/office/spreadsheetml/2009/9/main" objectType="CheckBox" fmlaLink="$D$56" lockText="1" noThreeD="1"/>
</file>

<file path=xl/ctrlProps/ctrlProp340.xml><?xml version="1.0" encoding="utf-8"?>
<formControlPr xmlns="http://schemas.microsoft.com/office/spreadsheetml/2009/9/main" objectType="CheckBox" fmlaLink="$D$57" lockText="1" noThreeD="1"/>
</file>

<file path=xl/ctrlProps/ctrlProp341.xml><?xml version="1.0" encoding="utf-8"?>
<formControlPr xmlns="http://schemas.microsoft.com/office/spreadsheetml/2009/9/main" objectType="CheckBox" fmlaLink="$D$58" lockText="1" noThreeD="1"/>
</file>

<file path=xl/ctrlProps/ctrlProp342.xml><?xml version="1.0" encoding="utf-8"?>
<formControlPr xmlns="http://schemas.microsoft.com/office/spreadsheetml/2009/9/main" objectType="CheckBox" fmlaLink="$D$59" lockText="1" noThreeD="1"/>
</file>

<file path=xl/ctrlProps/ctrlProp343.xml><?xml version="1.0" encoding="utf-8"?>
<formControlPr xmlns="http://schemas.microsoft.com/office/spreadsheetml/2009/9/main" objectType="CheckBox" fmlaLink="$D$60" lockText="1" noThreeD="1"/>
</file>

<file path=xl/ctrlProps/ctrlProp344.xml><?xml version="1.0" encoding="utf-8"?>
<formControlPr xmlns="http://schemas.microsoft.com/office/spreadsheetml/2009/9/main" objectType="CheckBox" fmlaLink="$D$6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7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8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0</xdr:row>
      <xdr:rowOff>38100</xdr:rowOff>
    </xdr:from>
    <xdr:ext cx="361950" cy="371475"/>
    <xdr:pic>
      <xdr:nvPicPr>
        <xdr:cNvPr id="2" name="image1.png" descr="Attēlu rezultāti vaicājumam “НЕ ТРОГАТЬ”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114300</xdr:colOff>
      <xdr:row>5</xdr:row>
      <xdr:rowOff>38100</xdr:rowOff>
    </xdr:from>
    <xdr:ext cx="361950" cy="371475"/>
    <xdr:pic>
      <xdr:nvPicPr>
        <xdr:cNvPr id="4" name="image1.png" descr="Attēlu rezultāti vaicājumam “НЕ ТРОГАТЬ”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04135" y="38100"/>
          <a:ext cx="361950" cy="371475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1</xdr:col>
          <xdr:colOff>219075</xdr:colOff>
          <xdr:row>20</xdr:row>
          <xdr:rowOff>9525</xdr:rowOff>
        </xdr:to>
        <xdr:sp macro="" textlink="">
          <xdr:nvSpPr>
            <xdr:cNvPr id="97282" name="Check Box 2" hidden="1">
              <a:extLst>
                <a:ext uri="{63B3BB69-23CF-44E3-9099-C40C66FF867C}">
                  <a14:compatExt spid="_x0000_s97282"/>
                </a:ext>
                <a:ext uri="{FF2B5EF4-FFF2-40B4-BE49-F238E27FC236}">
                  <a16:creationId xmlns:a16="http://schemas.microsoft.com/office/drawing/2014/main" id="{00000000-0008-0000-0000-0000027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1</xdr:col>
      <xdr:colOff>1607964</xdr:colOff>
      <xdr:row>2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0"/>
          <a:ext cx="2084214" cy="438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1</xdr:col>
      <xdr:colOff>1607964</xdr:colOff>
      <xdr:row>2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0"/>
          <a:ext cx="2084214" cy="4381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1674639</xdr:colOff>
      <xdr:row>2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2084214" cy="4381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1598439</xdr:colOff>
      <xdr:row>2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2084214" cy="4381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1598439</xdr:colOff>
      <xdr:row>2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2084214" cy="4381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47750" cy="438150"/>
    <xdr:pic>
      <xdr:nvPicPr>
        <xdr:cNvPr id="2" name="image2.png" descr="C:\Documents and Settings\UserXP\Рабочий стол\Quotation Visualizations\logo.fh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19051</xdr:colOff>
      <xdr:row>9</xdr:row>
      <xdr:rowOff>104775</xdr:rowOff>
    </xdr:from>
    <xdr:to>
      <xdr:col>7</xdr:col>
      <xdr:colOff>505125</xdr:colOff>
      <xdr:row>10</xdr:row>
      <xdr:rowOff>123826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38576" y="2924175"/>
          <a:ext cx="1857674" cy="390526"/>
        </a:xfrm>
        <a:prstGeom prst="rect">
          <a:avLst/>
        </a:prstGeom>
      </xdr:spPr>
    </xdr:pic>
    <xdr:clientData/>
  </xdr:twoCellAnchor>
  <xdr:twoCellAnchor editAs="oneCell">
    <xdr:from>
      <xdr:col>5</xdr:col>
      <xdr:colOff>9526</xdr:colOff>
      <xdr:row>0</xdr:row>
      <xdr:rowOff>171450</xdr:rowOff>
    </xdr:from>
    <xdr:to>
      <xdr:col>7</xdr:col>
      <xdr:colOff>495600</xdr:colOff>
      <xdr:row>1</xdr:row>
      <xdr:rowOff>190501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9051" y="171450"/>
          <a:ext cx="1857674" cy="3905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321626</xdr:colOff>
      <xdr:row>0</xdr:row>
      <xdr:rowOff>19050</xdr:rowOff>
    </xdr:from>
    <xdr:to>
      <xdr:col>3</xdr:col>
      <xdr:colOff>401421</xdr:colOff>
      <xdr:row>3</xdr:row>
      <xdr:rowOff>9525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4726" y="19050"/>
          <a:ext cx="898945" cy="561975"/>
        </a:xfrm>
        <a:prstGeom prst="rect">
          <a:avLst/>
        </a:prstGeom>
      </xdr:spPr>
    </xdr:pic>
    <xdr:clientData/>
  </xdr:twoCellAnchor>
  <xdr:twoCellAnchor editAs="oneCell">
    <xdr:from>
      <xdr:col>1</xdr:col>
      <xdr:colOff>299611</xdr:colOff>
      <xdr:row>33</xdr:row>
      <xdr:rowOff>60115</xdr:rowOff>
    </xdr:from>
    <xdr:to>
      <xdr:col>2</xdr:col>
      <xdr:colOff>10686</xdr:colOff>
      <xdr:row>37</xdr:row>
      <xdr:rowOff>158960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017451" y="8696325"/>
          <a:ext cx="898945" cy="5619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336340</xdr:colOff>
      <xdr:row>0</xdr:row>
      <xdr:rowOff>19050</xdr:rowOff>
    </xdr:from>
    <xdr:to>
      <xdr:col>3</xdr:col>
      <xdr:colOff>416135</xdr:colOff>
      <xdr:row>3</xdr:row>
      <xdr:rowOff>9525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9440" y="19050"/>
          <a:ext cx="898945" cy="561975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33</xdr:row>
      <xdr:rowOff>60115</xdr:rowOff>
    </xdr:from>
    <xdr:to>
      <xdr:col>2</xdr:col>
      <xdr:colOff>0</xdr:colOff>
      <xdr:row>37</xdr:row>
      <xdr:rowOff>158960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022640" y="8696325"/>
          <a:ext cx="898945" cy="5619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279190</xdr:colOff>
      <xdr:row>0</xdr:row>
      <xdr:rowOff>28575</xdr:rowOff>
    </xdr:from>
    <xdr:to>
      <xdr:col>3</xdr:col>
      <xdr:colOff>378035</xdr:colOff>
      <xdr:row>3</xdr:row>
      <xdr:rowOff>19050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290" y="28575"/>
          <a:ext cx="898945" cy="561975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34</xdr:row>
      <xdr:rowOff>69640</xdr:rowOff>
    </xdr:from>
    <xdr:to>
      <xdr:col>2</xdr:col>
      <xdr:colOff>0</xdr:colOff>
      <xdr:row>38</xdr:row>
      <xdr:rowOff>168485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013115" y="8810625"/>
          <a:ext cx="898945" cy="5619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174415</xdr:colOff>
      <xdr:row>0</xdr:row>
      <xdr:rowOff>19050</xdr:rowOff>
    </xdr:from>
    <xdr:to>
      <xdr:col>3</xdr:col>
      <xdr:colOff>473285</xdr:colOff>
      <xdr:row>3</xdr:row>
      <xdr:rowOff>9525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7015" y="19050"/>
          <a:ext cx="898945" cy="56197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33</xdr:row>
      <xdr:rowOff>107740</xdr:rowOff>
    </xdr:from>
    <xdr:to>
      <xdr:col>1</xdr:col>
      <xdr:colOff>619125</xdr:colOff>
      <xdr:row>38</xdr:row>
      <xdr:rowOff>6560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4822615" y="8743950"/>
          <a:ext cx="898945" cy="56197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219075</xdr:colOff>
      <xdr:row>33</xdr:row>
      <xdr:rowOff>47625</xdr:rowOff>
    </xdr:from>
    <xdr:ext cx="447675" cy="1104900"/>
    <xdr:pic>
      <xdr:nvPicPr>
        <xdr:cNvPr id="2" name="image8.png" descr="C:\Documents and Settings\UserXP\Рабочий стол\Quotation Visualizations\logo.fh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209550</xdr:colOff>
      <xdr:row>0</xdr:row>
      <xdr:rowOff>28575</xdr:rowOff>
    </xdr:from>
    <xdr:ext cx="952500" cy="447675"/>
    <xdr:pic>
      <xdr:nvPicPr>
        <xdr:cNvPr id="3" name="image2.png" descr="C:\Documents and Settings\UserXP\Рабочий стол\Quotation Visualizations\logo.fh.png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62868</xdr:colOff>
      <xdr:row>2</xdr:row>
      <xdr:rowOff>19214</xdr:rowOff>
    </xdr:from>
    <xdr:to>
      <xdr:col>10</xdr:col>
      <xdr:colOff>910030</xdr:colOff>
      <xdr:row>5</xdr:row>
      <xdr:rowOff>156210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091943" y="362114"/>
          <a:ext cx="3125542" cy="657061"/>
        </a:xfrm>
        <a:prstGeom prst="rect">
          <a:avLst/>
        </a:prstGeom>
      </xdr:spPr>
    </xdr:pic>
    <xdr:clientData/>
  </xdr:twoCellAnchor>
  <xdr:twoCellAnchor editAs="oneCell">
    <xdr:from>
      <xdr:col>7</xdr:col>
      <xdr:colOff>609600</xdr:colOff>
      <xdr:row>87</xdr:row>
      <xdr:rowOff>161925</xdr:rowOff>
    </xdr:from>
    <xdr:to>
      <xdr:col>10</xdr:col>
      <xdr:colOff>644508</xdr:colOff>
      <xdr:row>96</xdr:row>
      <xdr:rowOff>155696</xdr:rowOff>
    </xdr:to>
    <xdr:pic>
      <xdr:nvPicPr>
        <xdr:cNvPr id="59" name="Рисунок 55">
          <a:extLst>
            <a:ext uri="{FF2B5EF4-FFF2-40B4-BE49-F238E27FC236}">
              <a16:creationId xmlns:a16="http://schemas.microsoft.com/office/drawing/2014/main" id="{00000000-0008-0000-18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14344650"/>
          <a:ext cx="2951463" cy="160921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2</xdr:row>
          <xdr:rowOff>95250</xdr:rowOff>
        </xdr:from>
        <xdr:to>
          <xdr:col>14</xdr:col>
          <xdr:colOff>152400</xdr:colOff>
          <xdr:row>5</xdr:row>
          <xdr:rowOff>57150</xdr:rowOff>
        </xdr:to>
        <xdr:sp macro="" textlink="">
          <xdr:nvSpPr>
            <xdr:cNvPr id="4253" name="Button 157" hidden="1">
              <a:extLst>
                <a:ext uri="{63B3BB69-23CF-44E3-9099-C40C66FF867C}">
                  <a14:compatExt spid="_x0000_s4253"/>
                </a:ext>
                <a:ext uri="{FF2B5EF4-FFF2-40B4-BE49-F238E27FC236}">
                  <a16:creationId xmlns:a16="http://schemas.microsoft.com/office/drawing/2014/main" id="{00000000-0008-0000-1A00-00009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6</xdr:row>
          <xdr:rowOff>85725</xdr:rowOff>
        </xdr:from>
        <xdr:to>
          <xdr:col>14</xdr:col>
          <xdr:colOff>152400</xdr:colOff>
          <xdr:row>9</xdr:row>
          <xdr:rowOff>47625</xdr:rowOff>
        </xdr:to>
        <xdr:sp macro="" textlink="">
          <xdr:nvSpPr>
            <xdr:cNvPr id="4254" name="Button 158" hidden="1">
              <a:extLst>
                <a:ext uri="{63B3BB69-23CF-44E3-9099-C40C66FF867C}">
                  <a14:compatExt spid="_x0000_s4254"/>
                </a:ext>
                <a:ext uri="{FF2B5EF4-FFF2-40B4-BE49-F238E27FC236}">
                  <a16:creationId xmlns:a16="http://schemas.microsoft.com/office/drawing/2014/main" id="{00000000-0008-0000-1A00-00009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Unhide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152400</xdr:rowOff>
        </xdr:from>
        <xdr:to>
          <xdr:col>2</xdr:col>
          <xdr:colOff>114300</xdr:colOff>
          <xdr:row>13</xdr:row>
          <xdr:rowOff>19050</xdr:rowOff>
        </xdr:to>
        <xdr:sp macro="" textlink="">
          <xdr:nvSpPr>
            <xdr:cNvPr id="4267" name="Check Box 171" hidden="1">
              <a:extLst>
                <a:ext uri="{63B3BB69-23CF-44E3-9099-C40C66FF867C}">
                  <a14:compatExt spid="_x0000_s4267"/>
                </a:ext>
                <a:ext uri="{FF2B5EF4-FFF2-40B4-BE49-F238E27FC236}">
                  <a16:creationId xmlns:a16="http://schemas.microsoft.com/office/drawing/2014/main" id="{00000000-0008-0000-1A00-0000A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152400</xdr:rowOff>
        </xdr:from>
        <xdr:to>
          <xdr:col>2</xdr:col>
          <xdr:colOff>114300</xdr:colOff>
          <xdr:row>14</xdr:row>
          <xdr:rowOff>19050</xdr:rowOff>
        </xdr:to>
        <xdr:sp macro="" textlink="">
          <xdr:nvSpPr>
            <xdr:cNvPr id="4268" name="Check Box 172" hidden="1">
              <a:extLst>
                <a:ext uri="{63B3BB69-23CF-44E3-9099-C40C66FF867C}">
                  <a14:compatExt spid="_x0000_s4268"/>
                </a:ext>
                <a:ext uri="{FF2B5EF4-FFF2-40B4-BE49-F238E27FC236}">
                  <a16:creationId xmlns:a16="http://schemas.microsoft.com/office/drawing/2014/main" id="{00000000-0008-0000-1A00-0000A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2</xdr:col>
          <xdr:colOff>114300</xdr:colOff>
          <xdr:row>15</xdr:row>
          <xdr:rowOff>19050</xdr:rowOff>
        </xdr:to>
        <xdr:sp macro="" textlink="">
          <xdr:nvSpPr>
            <xdr:cNvPr id="4269" name="Check Box 173" hidden="1">
              <a:extLst>
                <a:ext uri="{63B3BB69-23CF-44E3-9099-C40C66FF867C}">
                  <a14:compatExt spid="_x0000_s4269"/>
                </a:ext>
                <a:ext uri="{FF2B5EF4-FFF2-40B4-BE49-F238E27FC236}">
                  <a16:creationId xmlns:a16="http://schemas.microsoft.com/office/drawing/2014/main" id="{00000000-0008-0000-1A00-0000A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2</xdr:col>
          <xdr:colOff>114300</xdr:colOff>
          <xdr:row>17</xdr:row>
          <xdr:rowOff>38100</xdr:rowOff>
        </xdr:to>
        <xdr:sp macro="" textlink="">
          <xdr:nvSpPr>
            <xdr:cNvPr id="4270" name="Check Box 174" hidden="1">
              <a:extLst>
                <a:ext uri="{63B3BB69-23CF-44E3-9099-C40C66FF867C}">
                  <a14:compatExt spid="_x0000_s4270"/>
                </a:ext>
                <a:ext uri="{FF2B5EF4-FFF2-40B4-BE49-F238E27FC236}">
                  <a16:creationId xmlns:a16="http://schemas.microsoft.com/office/drawing/2014/main" id="{00000000-0008-0000-1A00-0000A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2</xdr:col>
          <xdr:colOff>114300</xdr:colOff>
          <xdr:row>18</xdr:row>
          <xdr:rowOff>38100</xdr:rowOff>
        </xdr:to>
        <xdr:sp macro="" textlink="">
          <xdr:nvSpPr>
            <xdr:cNvPr id="4271" name="Check Box 175" hidden="1">
              <a:extLst>
                <a:ext uri="{63B3BB69-23CF-44E3-9099-C40C66FF867C}">
                  <a14:compatExt spid="_x0000_s4271"/>
                </a:ext>
                <a:ext uri="{FF2B5EF4-FFF2-40B4-BE49-F238E27FC236}">
                  <a16:creationId xmlns:a16="http://schemas.microsoft.com/office/drawing/2014/main" id="{00000000-0008-0000-1A00-0000A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2</xdr:col>
          <xdr:colOff>114300</xdr:colOff>
          <xdr:row>19</xdr:row>
          <xdr:rowOff>38100</xdr:rowOff>
        </xdr:to>
        <xdr:sp macro="" textlink="">
          <xdr:nvSpPr>
            <xdr:cNvPr id="4272" name="Check Box 176" hidden="1">
              <a:extLst>
                <a:ext uri="{63B3BB69-23CF-44E3-9099-C40C66FF867C}">
                  <a14:compatExt spid="_x0000_s4272"/>
                </a:ext>
                <a:ext uri="{FF2B5EF4-FFF2-40B4-BE49-F238E27FC236}">
                  <a16:creationId xmlns:a16="http://schemas.microsoft.com/office/drawing/2014/main" id="{00000000-0008-0000-1A00-0000B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2</xdr:col>
          <xdr:colOff>114300</xdr:colOff>
          <xdr:row>20</xdr:row>
          <xdr:rowOff>38100</xdr:rowOff>
        </xdr:to>
        <xdr:sp macro="" textlink="">
          <xdr:nvSpPr>
            <xdr:cNvPr id="4273" name="Check Box 177" hidden="1">
              <a:extLst>
                <a:ext uri="{63B3BB69-23CF-44E3-9099-C40C66FF867C}">
                  <a14:compatExt spid="_x0000_s4273"/>
                </a:ext>
                <a:ext uri="{FF2B5EF4-FFF2-40B4-BE49-F238E27FC236}">
                  <a16:creationId xmlns:a16="http://schemas.microsoft.com/office/drawing/2014/main" id="{00000000-0008-0000-1A00-0000B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2</xdr:col>
          <xdr:colOff>114300</xdr:colOff>
          <xdr:row>21</xdr:row>
          <xdr:rowOff>38100</xdr:rowOff>
        </xdr:to>
        <xdr:sp macro="" textlink="">
          <xdr:nvSpPr>
            <xdr:cNvPr id="4274" name="Check Box 178" hidden="1">
              <a:extLst>
                <a:ext uri="{63B3BB69-23CF-44E3-9099-C40C66FF867C}">
                  <a14:compatExt spid="_x0000_s4274"/>
                </a:ext>
                <a:ext uri="{FF2B5EF4-FFF2-40B4-BE49-F238E27FC236}">
                  <a16:creationId xmlns:a16="http://schemas.microsoft.com/office/drawing/2014/main" id="{00000000-0008-0000-1A00-0000B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2</xdr:col>
          <xdr:colOff>114300</xdr:colOff>
          <xdr:row>22</xdr:row>
          <xdr:rowOff>38100</xdr:rowOff>
        </xdr:to>
        <xdr:sp macro="" textlink="">
          <xdr:nvSpPr>
            <xdr:cNvPr id="4275" name="Check Box 179" hidden="1">
              <a:extLst>
                <a:ext uri="{63B3BB69-23CF-44E3-9099-C40C66FF867C}">
                  <a14:compatExt spid="_x0000_s4275"/>
                </a:ext>
                <a:ext uri="{FF2B5EF4-FFF2-40B4-BE49-F238E27FC236}">
                  <a16:creationId xmlns:a16="http://schemas.microsoft.com/office/drawing/2014/main" id="{00000000-0008-0000-1A00-0000B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2</xdr:col>
          <xdr:colOff>114300</xdr:colOff>
          <xdr:row>23</xdr:row>
          <xdr:rowOff>38100</xdr:rowOff>
        </xdr:to>
        <xdr:sp macro="" textlink="">
          <xdr:nvSpPr>
            <xdr:cNvPr id="4276" name="Check Box 180" hidden="1">
              <a:extLst>
                <a:ext uri="{63B3BB69-23CF-44E3-9099-C40C66FF867C}">
                  <a14:compatExt spid="_x0000_s4276"/>
                </a:ext>
                <a:ext uri="{FF2B5EF4-FFF2-40B4-BE49-F238E27FC236}">
                  <a16:creationId xmlns:a16="http://schemas.microsoft.com/office/drawing/2014/main" id="{00000000-0008-0000-1A00-0000B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2</xdr:col>
          <xdr:colOff>114300</xdr:colOff>
          <xdr:row>24</xdr:row>
          <xdr:rowOff>38100</xdr:rowOff>
        </xdr:to>
        <xdr:sp macro="" textlink="">
          <xdr:nvSpPr>
            <xdr:cNvPr id="4277" name="Check Box 181" hidden="1">
              <a:extLst>
                <a:ext uri="{63B3BB69-23CF-44E3-9099-C40C66FF867C}">
                  <a14:compatExt spid="_x0000_s4277"/>
                </a:ext>
                <a:ext uri="{FF2B5EF4-FFF2-40B4-BE49-F238E27FC236}">
                  <a16:creationId xmlns:a16="http://schemas.microsoft.com/office/drawing/2014/main" id="{00000000-0008-0000-1A00-0000B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2</xdr:col>
          <xdr:colOff>114300</xdr:colOff>
          <xdr:row>25</xdr:row>
          <xdr:rowOff>38100</xdr:rowOff>
        </xdr:to>
        <xdr:sp macro="" textlink="">
          <xdr:nvSpPr>
            <xdr:cNvPr id="4278" name="Check Box 182" hidden="1">
              <a:extLst>
                <a:ext uri="{63B3BB69-23CF-44E3-9099-C40C66FF867C}">
                  <a14:compatExt spid="_x0000_s4278"/>
                </a:ext>
                <a:ext uri="{FF2B5EF4-FFF2-40B4-BE49-F238E27FC236}">
                  <a16:creationId xmlns:a16="http://schemas.microsoft.com/office/drawing/2014/main" id="{00000000-0008-0000-1A00-0000B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2</xdr:col>
          <xdr:colOff>114300</xdr:colOff>
          <xdr:row>26</xdr:row>
          <xdr:rowOff>38100</xdr:rowOff>
        </xdr:to>
        <xdr:sp macro="" textlink="">
          <xdr:nvSpPr>
            <xdr:cNvPr id="4279" name="Check Box 183" hidden="1">
              <a:extLst>
                <a:ext uri="{63B3BB69-23CF-44E3-9099-C40C66FF867C}">
                  <a14:compatExt spid="_x0000_s4279"/>
                </a:ext>
                <a:ext uri="{FF2B5EF4-FFF2-40B4-BE49-F238E27FC236}">
                  <a16:creationId xmlns:a16="http://schemas.microsoft.com/office/drawing/2014/main" id="{00000000-0008-0000-1A00-0000B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2</xdr:col>
          <xdr:colOff>114300</xdr:colOff>
          <xdr:row>27</xdr:row>
          <xdr:rowOff>38100</xdr:rowOff>
        </xdr:to>
        <xdr:sp macro="" textlink="">
          <xdr:nvSpPr>
            <xdr:cNvPr id="4280" name="Check Box 184" hidden="1">
              <a:extLst>
                <a:ext uri="{63B3BB69-23CF-44E3-9099-C40C66FF867C}">
                  <a14:compatExt spid="_x0000_s4280"/>
                </a:ext>
                <a:ext uri="{FF2B5EF4-FFF2-40B4-BE49-F238E27FC236}">
                  <a16:creationId xmlns:a16="http://schemas.microsoft.com/office/drawing/2014/main" id="{00000000-0008-0000-1A00-0000B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2</xdr:col>
          <xdr:colOff>114300</xdr:colOff>
          <xdr:row>28</xdr:row>
          <xdr:rowOff>38100</xdr:rowOff>
        </xdr:to>
        <xdr:sp macro="" textlink="">
          <xdr:nvSpPr>
            <xdr:cNvPr id="4281" name="Check Box 185" hidden="1">
              <a:extLst>
                <a:ext uri="{63B3BB69-23CF-44E3-9099-C40C66FF867C}">
                  <a14:compatExt spid="_x0000_s4281"/>
                </a:ext>
                <a:ext uri="{FF2B5EF4-FFF2-40B4-BE49-F238E27FC236}">
                  <a16:creationId xmlns:a16="http://schemas.microsoft.com/office/drawing/2014/main" id="{00000000-0008-0000-1A00-0000B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2</xdr:col>
          <xdr:colOff>114300</xdr:colOff>
          <xdr:row>29</xdr:row>
          <xdr:rowOff>38100</xdr:rowOff>
        </xdr:to>
        <xdr:sp macro="" textlink="">
          <xdr:nvSpPr>
            <xdr:cNvPr id="4282" name="Check Box 186" hidden="1">
              <a:extLst>
                <a:ext uri="{63B3BB69-23CF-44E3-9099-C40C66FF867C}">
                  <a14:compatExt spid="_x0000_s4282"/>
                </a:ext>
                <a:ext uri="{FF2B5EF4-FFF2-40B4-BE49-F238E27FC236}">
                  <a16:creationId xmlns:a16="http://schemas.microsoft.com/office/drawing/2014/main" id="{00000000-0008-0000-1A00-0000B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2</xdr:col>
          <xdr:colOff>114300</xdr:colOff>
          <xdr:row>30</xdr:row>
          <xdr:rowOff>38100</xdr:rowOff>
        </xdr:to>
        <xdr:sp macro="" textlink="">
          <xdr:nvSpPr>
            <xdr:cNvPr id="4283" name="Check Box 187" hidden="1">
              <a:extLst>
                <a:ext uri="{63B3BB69-23CF-44E3-9099-C40C66FF867C}">
                  <a14:compatExt spid="_x0000_s4283"/>
                </a:ext>
                <a:ext uri="{FF2B5EF4-FFF2-40B4-BE49-F238E27FC236}">
                  <a16:creationId xmlns:a16="http://schemas.microsoft.com/office/drawing/2014/main" id="{00000000-0008-0000-1A00-0000B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2</xdr:col>
          <xdr:colOff>114300</xdr:colOff>
          <xdr:row>31</xdr:row>
          <xdr:rowOff>38100</xdr:rowOff>
        </xdr:to>
        <xdr:sp macro="" textlink="">
          <xdr:nvSpPr>
            <xdr:cNvPr id="4284" name="Check Box 188" hidden="1">
              <a:extLst>
                <a:ext uri="{63B3BB69-23CF-44E3-9099-C40C66FF867C}">
                  <a14:compatExt spid="_x0000_s4284"/>
                </a:ext>
                <a:ext uri="{FF2B5EF4-FFF2-40B4-BE49-F238E27FC236}">
                  <a16:creationId xmlns:a16="http://schemas.microsoft.com/office/drawing/2014/main" id="{00000000-0008-0000-1A00-0000B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2</xdr:col>
          <xdr:colOff>114300</xdr:colOff>
          <xdr:row>32</xdr:row>
          <xdr:rowOff>38100</xdr:rowOff>
        </xdr:to>
        <xdr:sp macro="" textlink="">
          <xdr:nvSpPr>
            <xdr:cNvPr id="4285" name="Check Box 189" hidden="1">
              <a:extLst>
                <a:ext uri="{63B3BB69-23CF-44E3-9099-C40C66FF867C}">
                  <a14:compatExt spid="_x0000_s4285"/>
                </a:ext>
                <a:ext uri="{FF2B5EF4-FFF2-40B4-BE49-F238E27FC236}">
                  <a16:creationId xmlns:a16="http://schemas.microsoft.com/office/drawing/2014/main" id="{00000000-0008-0000-1A00-0000B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0</xdr:rowOff>
        </xdr:from>
        <xdr:to>
          <xdr:col>2</xdr:col>
          <xdr:colOff>114300</xdr:colOff>
          <xdr:row>33</xdr:row>
          <xdr:rowOff>38100</xdr:rowOff>
        </xdr:to>
        <xdr:sp macro="" textlink="">
          <xdr:nvSpPr>
            <xdr:cNvPr id="4286" name="Check Box 190" hidden="1">
              <a:extLst>
                <a:ext uri="{63B3BB69-23CF-44E3-9099-C40C66FF867C}">
                  <a14:compatExt spid="_x0000_s4286"/>
                </a:ext>
                <a:ext uri="{FF2B5EF4-FFF2-40B4-BE49-F238E27FC236}">
                  <a16:creationId xmlns:a16="http://schemas.microsoft.com/office/drawing/2014/main" id="{00000000-0008-0000-1A00-0000B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2</xdr:col>
          <xdr:colOff>114300</xdr:colOff>
          <xdr:row>35</xdr:row>
          <xdr:rowOff>38100</xdr:rowOff>
        </xdr:to>
        <xdr:sp macro="" textlink="">
          <xdr:nvSpPr>
            <xdr:cNvPr id="4287" name="Check Box 191" hidden="1">
              <a:extLst>
                <a:ext uri="{63B3BB69-23CF-44E3-9099-C40C66FF867C}">
                  <a14:compatExt spid="_x0000_s4287"/>
                </a:ext>
                <a:ext uri="{FF2B5EF4-FFF2-40B4-BE49-F238E27FC236}">
                  <a16:creationId xmlns:a16="http://schemas.microsoft.com/office/drawing/2014/main" id="{00000000-0008-0000-1A00-0000B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0</xdr:rowOff>
        </xdr:from>
        <xdr:to>
          <xdr:col>2</xdr:col>
          <xdr:colOff>114300</xdr:colOff>
          <xdr:row>36</xdr:row>
          <xdr:rowOff>38100</xdr:rowOff>
        </xdr:to>
        <xdr:sp macro="" textlink="">
          <xdr:nvSpPr>
            <xdr:cNvPr id="4288" name="Check Box 192" hidden="1">
              <a:extLst>
                <a:ext uri="{63B3BB69-23CF-44E3-9099-C40C66FF867C}">
                  <a14:compatExt spid="_x0000_s4288"/>
                </a:ext>
                <a:ext uri="{FF2B5EF4-FFF2-40B4-BE49-F238E27FC236}">
                  <a16:creationId xmlns:a16="http://schemas.microsoft.com/office/drawing/2014/main" id="{00000000-0008-0000-1A00-0000C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0</xdr:rowOff>
        </xdr:from>
        <xdr:to>
          <xdr:col>2</xdr:col>
          <xdr:colOff>114300</xdr:colOff>
          <xdr:row>37</xdr:row>
          <xdr:rowOff>38100</xdr:rowOff>
        </xdr:to>
        <xdr:sp macro="" textlink="">
          <xdr:nvSpPr>
            <xdr:cNvPr id="4289" name="Check Box 193" hidden="1">
              <a:extLst>
                <a:ext uri="{63B3BB69-23CF-44E3-9099-C40C66FF867C}">
                  <a14:compatExt spid="_x0000_s4289"/>
                </a:ext>
                <a:ext uri="{FF2B5EF4-FFF2-40B4-BE49-F238E27FC236}">
                  <a16:creationId xmlns:a16="http://schemas.microsoft.com/office/drawing/2014/main" id="{00000000-0008-0000-1A00-0000C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0</xdr:rowOff>
        </xdr:from>
        <xdr:to>
          <xdr:col>2</xdr:col>
          <xdr:colOff>114300</xdr:colOff>
          <xdr:row>38</xdr:row>
          <xdr:rowOff>38100</xdr:rowOff>
        </xdr:to>
        <xdr:sp macro="" textlink="">
          <xdr:nvSpPr>
            <xdr:cNvPr id="4290" name="Check Box 194" hidden="1">
              <a:extLst>
                <a:ext uri="{63B3BB69-23CF-44E3-9099-C40C66FF867C}">
                  <a14:compatExt spid="_x0000_s4290"/>
                </a:ext>
                <a:ext uri="{FF2B5EF4-FFF2-40B4-BE49-F238E27FC236}">
                  <a16:creationId xmlns:a16="http://schemas.microsoft.com/office/drawing/2014/main" id="{00000000-0008-0000-1A00-0000C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</xdr:col>
          <xdr:colOff>114300</xdr:colOff>
          <xdr:row>39</xdr:row>
          <xdr:rowOff>38100</xdr:rowOff>
        </xdr:to>
        <xdr:sp macro="" textlink="">
          <xdr:nvSpPr>
            <xdr:cNvPr id="4291" name="Check Box 195" hidden="1">
              <a:extLst>
                <a:ext uri="{63B3BB69-23CF-44E3-9099-C40C66FF867C}">
                  <a14:compatExt spid="_x0000_s4291"/>
                </a:ext>
                <a:ext uri="{FF2B5EF4-FFF2-40B4-BE49-F238E27FC236}">
                  <a16:creationId xmlns:a16="http://schemas.microsoft.com/office/drawing/2014/main" id="{00000000-0008-0000-1A00-0000C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2</xdr:col>
          <xdr:colOff>114300</xdr:colOff>
          <xdr:row>40</xdr:row>
          <xdr:rowOff>38100</xdr:rowOff>
        </xdr:to>
        <xdr:sp macro="" textlink="">
          <xdr:nvSpPr>
            <xdr:cNvPr id="4292" name="Check Box 196" hidden="1">
              <a:extLst>
                <a:ext uri="{63B3BB69-23CF-44E3-9099-C40C66FF867C}">
                  <a14:compatExt spid="_x0000_s4292"/>
                </a:ext>
                <a:ext uri="{FF2B5EF4-FFF2-40B4-BE49-F238E27FC236}">
                  <a16:creationId xmlns:a16="http://schemas.microsoft.com/office/drawing/2014/main" id="{00000000-0008-0000-1A00-0000C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2</xdr:col>
          <xdr:colOff>114300</xdr:colOff>
          <xdr:row>41</xdr:row>
          <xdr:rowOff>38100</xdr:rowOff>
        </xdr:to>
        <xdr:sp macro="" textlink="">
          <xdr:nvSpPr>
            <xdr:cNvPr id="4293" name="Check Box 197" hidden="1">
              <a:extLst>
                <a:ext uri="{63B3BB69-23CF-44E3-9099-C40C66FF867C}">
                  <a14:compatExt spid="_x0000_s4293"/>
                </a:ext>
                <a:ext uri="{FF2B5EF4-FFF2-40B4-BE49-F238E27FC236}">
                  <a16:creationId xmlns:a16="http://schemas.microsoft.com/office/drawing/2014/main" id="{00000000-0008-0000-1A00-0000C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0</xdr:rowOff>
        </xdr:from>
        <xdr:to>
          <xdr:col>2</xdr:col>
          <xdr:colOff>114300</xdr:colOff>
          <xdr:row>42</xdr:row>
          <xdr:rowOff>38100</xdr:rowOff>
        </xdr:to>
        <xdr:sp macro="" textlink="">
          <xdr:nvSpPr>
            <xdr:cNvPr id="4294" name="Check Box 198" hidden="1">
              <a:extLst>
                <a:ext uri="{63B3BB69-23CF-44E3-9099-C40C66FF867C}">
                  <a14:compatExt spid="_x0000_s4294"/>
                </a:ext>
                <a:ext uri="{FF2B5EF4-FFF2-40B4-BE49-F238E27FC236}">
                  <a16:creationId xmlns:a16="http://schemas.microsoft.com/office/drawing/2014/main" id="{00000000-0008-0000-1A00-0000C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2</xdr:col>
          <xdr:colOff>114300</xdr:colOff>
          <xdr:row>43</xdr:row>
          <xdr:rowOff>38100</xdr:rowOff>
        </xdr:to>
        <xdr:sp macro="" textlink="">
          <xdr:nvSpPr>
            <xdr:cNvPr id="4295" name="Check Box 199" hidden="1">
              <a:extLst>
                <a:ext uri="{63B3BB69-23CF-44E3-9099-C40C66FF867C}">
                  <a14:compatExt spid="_x0000_s4295"/>
                </a:ext>
                <a:ext uri="{FF2B5EF4-FFF2-40B4-BE49-F238E27FC236}">
                  <a16:creationId xmlns:a16="http://schemas.microsoft.com/office/drawing/2014/main" id="{00000000-0008-0000-1A00-0000C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0</xdr:rowOff>
        </xdr:from>
        <xdr:to>
          <xdr:col>2</xdr:col>
          <xdr:colOff>114300</xdr:colOff>
          <xdr:row>44</xdr:row>
          <xdr:rowOff>38100</xdr:rowOff>
        </xdr:to>
        <xdr:sp macro="" textlink="">
          <xdr:nvSpPr>
            <xdr:cNvPr id="4296" name="Check Box 200" hidden="1">
              <a:extLst>
                <a:ext uri="{63B3BB69-23CF-44E3-9099-C40C66FF867C}">
                  <a14:compatExt spid="_x0000_s4296"/>
                </a:ext>
                <a:ext uri="{FF2B5EF4-FFF2-40B4-BE49-F238E27FC236}">
                  <a16:creationId xmlns:a16="http://schemas.microsoft.com/office/drawing/2014/main" id="{00000000-0008-0000-1A00-0000C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2</xdr:col>
          <xdr:colOff>114300</xdr:colOff>
          <xdr:row>45</xdr:row>
          <xdr:rowOff>38100</xdr:rowOff>
        </xdr:to>
        <xdr:sp macro="" textlink="">
          <xdr:nvSpPr>
            <xdr:cNvPr id="4297" name="Check Box 201" hidden="1">
              <a:extLst>
                <a:ext uri="{63B3BB69-23CF-44E3-9099-C40C66FF867C}">
                  <a14:compatExt spid="_x0000_s4297"/>
                </a:ext>
                <a:ext uri="{FF2B5EF4-FFF2-40B4-BE49-F238E27FC236}">
                  <a16:creationId xmlns:a16="http://schemas.microsoft.com/office/drawing/2014/main" id="{00000000-0008-0000-1A00-0000C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0</xdr:rowOff>
        </xdr:from>
        <xdr:to>
          <xdr:col>2</xdr:col>
          <xdr:colOff>114300</xdr:colOff>
          <xdr:row>46</xdr:row>
          <xdr:rowOff>38100</xdr:rowOff>
        </xdr:to>
        <xdr:sp macro="" textlink="">
          <xdr:nvSpPr>
            <xdr:cNvPr id="4298" name="Check Box 202" hidden="1">
              <a:extLst>
                <a:ext uri="{63B3BB69-23CF-44E3-9099-C40C66FF867C}">
                  <a14:compatExt spid="_x0000_s4298"/>
                </a:ext>
                <a:ext uri="{FF2B5EF4-FFF2-40B4-BE49-F238E27FC236}">
                  <a16:creationId xmlns:a16="http://schemas.microsoft.com/office/drawing/2014/main" id="{00000000-0008-0000-1A00-0000C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2</xdr:col>
          <xdr:colOff>114300</xdr:colOff>
          <xdr:row>47</xdr:row>
          <xdr:rowOff>38100</xdr:rowOff>
        </xdr:to>
        <xdr:sp macro="" textlink="">
          <xdr:nvSpPr>
            <xdr:cNvPr id="4299" name="Check Box 203" hidden="1">
              <a:extLst>
                <a:ext uri="{63B3BB69-23CF-44E3-9099-C40C66FF867C}">
                  <a14:compatExt spid="_x0000_s4299"/>
                </a:ext>
                <a:ext uri="{FF2B5EF4-FFF2-40B4-BE49-F238E27FC236}">
                  <a16:creationId xmlns:a16="http://schemas.microsoft.com/office/drawing/2014/main" id="{00000000-0008-0000-1A00-0000C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0</xdr:rowOff>
        </xdr:from>
        <xdr:to>
          <xdr:col>2</xdr:col>
          <xdr:colOff>114300</xdr:colOff>
          <xdr:row>48</xdr:row>
          <xdr:rowOff>38100</xdr:rowOff>
        </xdr:to>
        <xdr:sp macro="" textlink="">
          <xdr:nvSpPr>
            <xdr:cNvPr id="4300" name="Check Box 204" hidden="1">
              <a:extLst>
                <a:ext uri="{63B3BB69-23CF-44E3-9099-C40C66FF867C}">
                  <a14:compatExt spid="_x0000_s4300"/>
                </a:ext>
                <a:ext uri="{FF2B5EF4-FFF2-40B4-BE49-F238E27FC236}">
                  <a16:creationId xmlns:a16="http://schemas.microsoft.com/office/drawing/2014/main" id="{00000000-0008-0000-1A00-0000C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0</xdr:rowOff>
        </xdr:from>
        <xdr:to>
          <xdr:col>2</xdr:col>
          <xdr:colOff>114300</xdr:colOff>
          <xdr:row>49</xdr:row>
          <xdr:rowOff>38100</xdr:rowOff>
        </xdr:to>
        <xdr:sp macro="" textlink="">
          <xdr:nvSpPr>
            <xdr:cNvPr id="4301" name="Check Box 205" hidden="1">
              <a:extLst>
                <a:ext uri="{63B3BB69-23CF-44E3-9099-C40C66FF867C}">
                  <a14:compatExt spid="_x0000_s4301"/>
                </a:ext>
                <a:ext uri="{FF2B5EF4-FFF2-40B4-BE49-F238E27FC236}">
                  <a16:creationId xmlns:a16="http://schemas.microsoft.com/office/drawing/2014/main" id="{00000000-0008-0000-1A00-0000C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2</xdr:col>
          <xdr:colOff>114300</xdr:colOff>
          <xdr:row>50</xdr:row>
          <xdr:rowOff>38100</xdr:rowOff>
        </xdr:to>
        <xdr:sp macro="" textlink="">
          <xdr:nvSpPr>
            <xdr:cNvPr id="4302" name="Check Box 206" hidden="1">
              <a:extLst>
                <a:ext uri="{63B3BB69-23CF-44E3-9099-C40C66FF867C}">
                  <a14:compatExt spid="_x0000_s4302"/>
                </a:ext>
                <a:ext uri="{FF2B5EF4-FFF2-40B4-BE49-F238E27FC236}">
                  <a16:creationId xmlns:a16="http://schemas.microsoft.com/office/drawing/2014/main" id="{00000000-0008-0000-1A00-0000C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0</xdr:rowOff>
        </xdr:from>
        <xdr:to>
          <xdr:col>2</xdr:col>
          <xdr:colOff>114300</xdr:colOff>
          <xdr:row>51</xdr:row>
          <xdr:rowOff>38100</xdr:rowOff>
        </xdr:to>
        <xdr:sp macro="" textlink="">
          <xdr:nvSpPr>
            <xdr:cNvPr id="4303" name="Check Box 207" hidden="1">
              <a:extLst>
                <a:ext uri="{63B3BB69-23CF-44E3-9099-C40C66FF867C}">
                  <a14:compatExt spid="_x0000_s4303"/>
                </a:ext>
                <a:ext uri="{FF2B5EF4-FFF2-40B4-BE49-F238E27FC236}">
                  <a16:creationId xmlns:a16="http://schemas.microsoft.com/office/drawing/2014/main" id="{00000000-0008-0000-1A00-0000C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0</xdr:rowOff>
        </xdr:from>
        <xdr:to>
          <xdr:col>2</xdr:col>
          <xdr:colOff>114300</xdr:colOff>
          <xdr:row>52</xdr:row>
          <xdr:rowOff>38100</xdr:rowOff>
        </xdr:to>
        <xdr:sp macro="" textlink="">
          <xdr:nvSpPr>
            <xdr:cNvPr id="4304" name="Check Box 208" hidden="1">
              <a:extLst>
                <a:ext uri="{63B3BB69-23CF-44E3-9099-C40C66FF867C}">
                  <a14:compatExt spid="_x0000_s4304"/>
                </a:ext>
                <a:ext uri="{FF2B5EF4-FFF2-40B4-BE49-F238E27FC236}">
                  <a16:creationId xmlns:a16="http://schemas.microsoft.com/office/drawing/2014/main" id="{00000000-0008-0000-1A00-0000D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52</xdr:row>
          <xdr:rowOff>0</xdr:rowOff>
        </xdr:from>
        <xdr:to>
          <xdr:col>2</xdr:col>
          <xdr:colOff>114300</xdr:colOff>
          <xdr:row>53</xdr:row>
          <xdr:rowOff>38100</xdr:rowOff>
        </xdr:to>
        <xdr:sp macro="" textlink="">
          <xdr:nvSpPr>
            <xdr:cNvPr id="4305" name="Check Box 209" hidden="1">
              <a:extLst>
                <a:ext uri="{63B3BB69-23CF-44E3-9099-C40C66FF867C}">
                  <a14:compatExt spid="_x0000_s4305"/>
                </a:ext>
                <a:ext uri="{FF2B5EF4-FFF2-40B4-BE49-F238E27FC236}">
                  <a16:creationId xmlns:a16="http://schemas.microsoft.com/office/drawing/2014/main" id="{00000000-0008-0000-1A00-0000D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53</xdr:row>
          <xdr:rowOff>0</xdr:rowOff>
        </xdr:from>
        <xdr:to>
          <xdr:col>2</xdr:col>
          <xdr:colOff>114300</xdr:colOff>
          <xdr:row>54</xdr:row>
          <xdr:rowOff>38100</xdr:rowOff>
        </xdr:to>
        <xdr:sp macro="" textlink="">
          <xdr:nvSpPr>
            <xdr:cNvPr id="4306" name="Check Box 210" hidden="1">
              <a:extLst>
                <a:ext uri="{63B3BB69-23CF-44E3-9099-C40C66FF867C}">
                  <a14:compatExt spid="_x0000_s4306"/>
                </a:ext>
                <a:ext uri="{FF2B5EF4-FFF2-40B4-BE49-F238E27FC236}">
                  <a16:creationId xmlns:a16="http://schemas.microsoft.com/office/drawing/2014/main" id="{00000000-0008-0000-1A00-0000D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54</xdr:row>
          <xdr:rowOff>0</xdr:rowOff>
        </xdr:from>
        <xdr:to>
          <xdr:col>2</xdr:col>
          <xdr:colOff>114300</xdr:colOff>
          <xdr:row>55</xdr:row>
          <xdr:rowOff>38100</xdr:rowOff>
        </xdr:to>
        <xdr:sp macro="" textlink="">
          <xdr:nvSpPr>
            <xdr:cNvPr id="4307" name="Check Box 211" hidden="1">
              <a:extLst>
                <a:ext uri="{63B3BB69-23CF-44E3-9099-C40C66FF867C}">
                  <a14:compatExt spid="_x0000_s4307"/>
                </a:ext>
                <a:ext uri="{FF2B5EF4-FFF2-40B4-BE49-F238E27FC236}">
                  <a16:creationId xmlns:a16="http://schemas.microsoft.com/office/drawing/2014/main" id="{00000000-0008-0000-1A00-0000D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0</xdr:rowOff>
        </xdr:from>
        <xdr:to>
          <xdr:col>2</xdr:col>
          <xdr:colOff>114300</xdr:colOff>
          <xdr:row>56</xdr:row>
          <xdr:rowOff>38100</xdr:rowOff>
        </xdr:to>
        <xdr:sp macro="" textlink="">
          <xdr:nvSpPr>
            <xdr:cNvPr id="4308" name="Check Box 212" hidden="1">
              <a:extLst>
                <a:ext uri="{63B3BB69-23CF-44E3-9099-C40C66FF867C}">
                  <a14:compatExt spid="_x0000_s4308"/>
                </a:ext>
                <a:ext uri="{FF2B5EF4-FFF2-40B4-BE49-F238E27FC236}">
                  <a16:creationId xmlns:a16="http://schemas.microsoft.com/office/drawing/2014/main" id="{00000000-0008-0000-1A00-0000D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0</xdr:rowOff>
        </xdr:from>
        <xdr:to>
          <xdr:col>2</xdr:col>
          <xdr:colOff>114300</xdr:colOff>
          <xdr:row>57</xdr:row>
          <xdr:rowOff>38100</xdr:rowOff>
        </xdr:to>
        <xdr:sp macro="" textlink="">
          <xdr:nvSpPr>
            <xdr:cNvPr id="4309" name="Check Box 213" hidden="1">
              <a:extLst>
                <a:ext uri="{63B3BB69-23CF-44E3-9099-C40C66FF867C}">
                  <a14:compatExt spid="_x0000_s4309"/>
                </a:ext>
                <a:ext uri="{FF2B5EF4-FFF2-40B4-BE49-F238E27FC236}">
                  <a16:creationId xmlns:a16="http://schemas.microsoft.com/office/drawing/2014/main" id="{00000000-0008-0000-1A00-0000D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2</xdr:col>
          <xdr:colOff>114300</xdr:colOff>
          <xdr:row>58</xdr:row>
          <xdr:rowOff>38100</xdr:rowOff>
        </xdr:to>
        <xdr:sp macro="" textlink="">
          <xdr:nvSpPr>
            <xdr:cNvPr id="4310" name="Check Box 214" hidden="1">
              <a:extLst>
                <a:ext uri="{63B3BB69-23CF-44E3-9099-C40C66FF867C}">
                  <a14:compatExt spid="_x0000_s4310"/>
                </a:ext>
                <a:ext uri="{FF2B5EF4-FFF2-40B4-BE49-F238E27FC236}">
                  <a16:creationId xmlns:a16="http://schemas.microsoft.com/office/drawing/2014/main" id="{00000000-0008-0000-1A00-0000D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0</xdr:rowOff>
        </xdr:from>
        <xdr:to>
          <xdr:col>2</xdr:col>
          <xdr:colOff>114300</xdr:colOff>
          <xdr:row>59</xdr:row>
          <xdr:rowOff>38100</xdr:rowOff>
        </xdr:to>
        <xdr:sp macro="" textlink="">
          <xdr:nvSpPr>
            <xdr:cNvPr id="4311" name="Check Box 215" hidden="1">
              <a:extLst>
                <a:ext uri="{63B3BB69-23CF-44E3-9099-C40C66FF867C}">
                  <a14:compatExt spid="_x0000_s4311"/>
                </a:ext>
                <a:ext uri="{FF2B5EF4-FFF2-40B4-BE49-F238E27FC236}">
                  <a16:creationId xmlns:a16="http://schemas.microsoft.com/office/drawing/2014/main" id="{00000000-0008-0000-1A00-0000D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0</xdr:rowOff>
        </xdr:from>
        <xdr:to>
          <xdr:col>2</xdr:col>
          <xdr:colOff>114300</xdr:colOff>
          <xdr:row>60</xdr:row>
          <xdr:rowOff>38100</xdr:rowOff>
        </xdr:to>
        <xdr:sp macro="" textlink="">
          <xdr:nvSpPr>
            <xdr:cNvPr id="4312" name="Check Box 216" hidden="1">
              <a:extLst>
                <a:ext uri="{63B3BB69-23CF-44E3-9099-C40C66FF867C}">
                  <a14:compatExt spid="_x0000_s4312"/>
                </a:ext>
                <a:ext uri="{FF2B5EF4-FFF2-40B4-BE49-F238E27FC236}">
                  <a16:creationId xmlns:a16="http://schemas.microsoft.com/office/drawing/2014/main" id="{00000000-0008-0000-1A00-0000D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0</xdr:rowOff>
        </xdr:from>
        <xdr:to>
          <xdr:col>2</xdr:col>
          <xdr:colOff>114300</xdr:colOff>
          <xdr:row>61</xdr:row>
          <xdr:rowOff>38100</xdr:rowOff>
        </xdr:to>
        <xdr:sp macro="" textlink="">
          <xdr:nvSpPr>
            <xdr:cNvPr id="4313" name="Check Box 217" hidden="1">
              <a:extLst>
                <a:ext uri="{63B3BB69-23CF-44E3-9099-C40C66FF867C}">
                  <a14:compatExt spid="_x0000_s4313"/>
                </a:ext>
                <a:ext uri="{FF2B5EF4-FFF2-40B4-BE49-F238E27FC236}">
                  <a16:creationId xmlns:a16="http://schemas.microsoft.com/office/drawing/2014/main" id="{00000000-0008-0000-1A00-0000D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61</xdr:row>
          <xdr:rowOff>0</xdr:rowOff>
        </xdr:from>
        <xdr:to>
          <xdr:col>2</xdr:col>
          <xdr:colOff>114300</xdr:colOff>
          <xdr:row>62</xdr:row>
          <xdr:rowOff>38100</xdr:rowOff>
        </xdr:to>
        <xdr:sp macro="" textlink="">
          <xdr:nvSpPr>
            <xdr:cNvPr id="4314" name="Check Box 218" hidden="1">
              <a:extLst>
                <a:ext uri="{63B3BB69-23CF-44E3-9099-C40C66FF867C}">
                  <a14:compatExt spid="_x0000_s4314"/>
                </a:ext>
                <a:ext uri="{FF2B5EF4-FFF2-40B4-BE49-F238E27FC236}">
                  <a16:creationId xmlns:a16="http://schemas.microsoft.com/office/drawing/2014/main" id="{00000000-0008-0000-1A00-0000D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2</xdr:col>
          <xdr:colOff>114300</xdr:colOff>
          <xdr:row>63</xdr:row>
          <xdr:rowOff>38100</xdr:rowOff>
        </xdr:to>
        <xdr:sp macro="" textlink="">
          <xdr:nvSpPr>
            <xdr:cNvPr id="4315" name="Check Box 219" hidden="1">
              <a:extLst>
                <a:ext uri="{63B3BB69-23CF-44E3-9099-C40C66FF867C}">
                  <a14:compatExt spid="_x0000_s4315"/>
                </a:ext>
                <a:ext uri="{FF2B5EF4-FFF2-40B4-BE49-F238E27FC236}">
                  <a16:creationId xmlns:a16="http://schemas.microsoft.com/office/drawing/2014/main" id="{00000000-0008-0000-1A00-0000D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2</xdr:col>
          <xdr:colOff>114300</xdr:colOff>
          <xdr:row>64</xdr:row>
          <xdr:rowOff>38100</xdr:rowOff>
        </xdr:to>
        <xdr:sp macro="" textlink="">
          <xdr:nvSpPr>
            <xdr:cNvPr id="4316" name="Check Box 220" hidden="1">
              <a:extLst>
                <a:ext uri="{63B3BB69-23CF-44E3-9099-C40C66FF867C}">
                  <a14:compatExt spid="_x0000_s4316"/>
                </a:ext>
                <a:ext uri="{FF2B5EF4-FFF2-40B4-BE49-F238E27FC236}">
                  <a16:creationId xmlns:a16="http://schemas.microsoft.com/office/drawing/2014/main" id="{00000000-0008-0000-1A00-0000D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0</xdr:rowOff>
        </xdr:from>
        <xdr:to>
          <xdr:col>2</xdr:col>
          <xdr:colOff>114300</xdr:colOff>
          <xdr:row>65</xdr:row>
          <xdr:rowOff>38100</xdr:rowOff>
        </xdr:to>
        <xdr:sp macro="" textlink="">
          <xdr:nvSpPr>
            <xdr:cNvPr id="4317" name="Check Box 221" hidden="1">
              <a:extLst>
                <a:ext uri="{63B3BB69-23CF-44E3-9099-C40C66FF867C}">
                  <a14:compatExt spid="_x0000_s4317"/>
                </a:ext>
                <a:ext uri="{FF2B5EF4-FFF2-40B4-BE49-F238E27FC236}">
                  <a16:creationId xmlns:a16="http://schemas.microsoft.com/office/drawing/2014/main" id="{00000000-0008-0000-1A00-0000D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2</xdr:col>
          <xdr:colOff>114300</xdr:colOff>
          <xdr:row>66</xdr:row>
          <xdr:rowOff>38100</xdr:rowOff>
        </xdr:to>
        <xdr:sp macro="" textlink="">
          <xdr:nvSpPr>
            <xdr:cNvPr id="4318" name="Check Box 222" hidden="1">
              <a:extLst>
                <a:ext uri="{63B3BB69-23CF-44E3-9099-C40C66FF867C}">
                  <a14:compatExt spid="_x0000_s4318"/>
                </a:ext>
                <a:ext uri="{FF2B5EF4-FFF2-40B4-BE49-F238E27FC236}">
                  <a16:creationId xmlns:a16="http://schemas.microsoft.com/office/drawing/2014/main" id="{00000000-0008-0000-1A00-0000D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0</xdr:rowOff>
        </xdr:from>
        <xdr:to>
          <xdr:col>2</xdr:col>
          <xdr:colOff>114300</xdr:colOff>
          <xdr:row>67</xdr:row>
          <xdr:rowOff>38100</xdr:rowOff>
        </xdr:to>
        <xdr:sp macro="" textlink="">
          <xdr:nvSpPr>
            <xdr:cNvPr id="4319" name="Check Box 223" hidden="1">
              <a:extLst>
                <a:ext uri="{63B3BB69-23CF-44E3-9099-C40C66FF867C}">
                  <a14:compatExt spid="_x0000_s4319"/>
                </a:ext>
                <a:ext uri="{FF2B5EF4-FFF2-40B4-BE49-F238E27FC236}">
                  <a16:creationId xmlns:a16="http://schemas.microsoft.com/office/drawing/2014/main" id="{00000000-0008-0000-1A00-0000D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0</xdr:rowOff>
        </xdr:from>
        <xdr:to>
          <xdr:col>2</xdr:col>
          <xdr:colOff>114300</xdr:colOff>
          <xdr:row>68</xdr:row>
          <xdr:rowOff>38100</xdr:rowOff>
        </xdr:to>
        <xdr:sp macro="" textlink="">
          <xdr:nvSpPr>
            <xdr:cNvPr id="4320" name="Check Box 224" hidden="1">
              <a:extLst>
                <a:ext uri="{63B3BB69-23CF-44E3-9099-C40C66FF867C}">
                  <a14:compatExt spid="_x0000_s4320"/>
                </a:ext>
                <a:ext uri="{FF2B5EF4-FFF2-40B4-BE49-F238E27FC236}">
                  <a16:creationId xmlns:a16="http://schemas.microsoft.com/office/drawing/2014/main" id="{00000000-0008-0000-1A00-0000E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0</xdr:rowOff>
        </xdr:from>
        <xdr:to>
          <xdr:col>2</xdr:col>
          <xdr:colOff>114300</xdr:colOff>
          <xdr:row>69</xdr:row>
          <xdr:rowOff>38100</xdr:rowOff>
        </xdr:to>
        <xdr:sp macro="" textlink="">
          <xdr:nvSpPr>
            <xdr:cNvPr id="4321" name="Check Box 225" hidden="1">
              <a:extLst>
                <a:ext uri="{63B3BB69-23CF-44E3-9099-C40C66FF867C}">
                  <a14:compatExt spid="_x0000_s4321"/>
                </a:ext>
                <a:ext uri="{FF2B5EF4-FFF2-40B4-BE49-F238E27FC236}">
                  <a16:creationId xmlns:a16="http://schemas.microsoft.com/office/drawing/2014/main" id="{00000000-0008-0000-1A00-0000E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0</xdr:rowOff>
        </xdr:from>
        <xdr:to>
          <xdr:col>2</xdr:col>
          <xdr:colOff>114300</xdr:colOff>
          <xdr:row>70</xdr:row>
          <xdr:rowOff>38100</xdr:rowOff>
        </xdr:to>
        <xdr:sp macro="" textlink="">
          <xdr:nvSpPr>
            <xdr:cNvPr id="4322" name="Check Box 226" hidden="1">
              <a:extLst>
                <a:ext uri="{63B3BB69-23CF-44E3-9099-C40C66FF867C}">
                  <a14:compatExt spid="_x0000_s4322"/>
                </a:ext>
                <a:ext uri="{FF2B5EF4-FFF2-40B4-BE49-F238E27FC236}">
                  <a16:creationId xmlns:a16="http://schemas.microsoft.com/office/drawing/2014/main" id="{00000000-0008-0000-1A00-0000E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0</xdr:rowOff>
        </xdr:from>
        <xdr:to>
          <xdr:col>2</xdr:col>
          <xdr:colOff>114300</xdr:colOff>
          <xdr:row>71</xdr:row>
          <xdr:rowOff>38100</xdr:rowOff>
        </xdr:to>
        <xdr:sp macro="" textlink="">
          <xdr:nvSpPr>
            <xdr:cNvPr id="4323" name="Check Box 227" hidden="1">
              <a:extLst>
                <a:ext uri="{63B3BB69-23CF-44E3-9099-C40C66FF867C}">
                  <a14:compatExt spid="_x0000_s4323"/>
                </a:ext>
                <a:ext uri="{FF2B5EF4-FFF2-40B4-BE49-F238E27FC236}">
                  <a16:creationId xmlns:a16="http://schemas.microsoft.com/office/drawing/2014/main" id="{00000000-0008-0000-1A00-0000E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0</xdr:rowOff>
        </xdr:from>
        <xdr:to>
          <xdr:col>2</xdr:col>
          <xdr:colOff>114300</xdr:colOff>
          <xdr:row>72</xdr:row>
          <xdr:rowOff>38100</xdr:rowOff>
        </xdr:to>
        <xdr:sp macro="" textlink="">
          <xdr:nvSpPr>
            <xdr:cNvPr id="4324" name="Check Box 228" hidden="1">
              <a:extLst>
                <a:ext uri="{63B3BB69-23CF-44E3-9099-C40C66FF867C}">
                  <a14:compatExt spid="_x0000_s4324"/>
                </a:ext>
                <a:ext uri="{FF2B5EF4-FFF2-40B4-BE49-F238E27FC236}">
                  <a16:creationId xmlns:a16="http://schemas.microsoft.com/office/drawing/2014/main" id="{00000000-0008-0000-1A00-0000E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72</xdr:row>
          <xdr:rowOff>0</xdr:rowOff>
        </xdr:from>
        <xdr:to>
          <xdr:col>2</xdr:col>
          <xdr:colOff>114300</xdr:colOff>
          <xdr:row>73</xdr:row>
          <xdr:rowOff>38100</xdr:rowOff>
        </xdr:to>
        <xdr:sp macro="" textlink="">
          <xdr:nvSpPr>
            <xdr:cNvPr id="4325" name="Check Box 229" hidden="1">
              <a:extLst>
                <a:ext uri="{63B3BB69-23CF-44E3-9099-C40C66FF867C}">
                  <a14:compatExt spid="_x0000_s4325"/>
                </a:ext>
                <a:ext uri="{FF2B5EF4-FFF2-40B4-BE49-F238E27FC236}">
                  <a16:creationId xmlns:a16="http://schemas.microsoft.com/office/drawing/2014/main" id="{00000000-0008-0000-1A00-0000E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73</xdr:row>
          <xdr:rowOff>0</xdr:rowOff>
        </xdr:from>
        <xdr:to>
          <xdr:col>2</xdr:col>
          <xdr:colOff>114300</xdr:colOff>
          <xdr:row>74</xdr:row>
          <xdr:rowOff>38100</xdr:rowOff>
        </xdr:to>
        <xdr:sp macro="" textlink="">
          <xdr:nvSpPr>
            <xdr:cNvPr id="4326" name="Check Box 230" hidden="1">
              <a:extLst>
                <a:ext uri="{63B3BB69-23CF-44E3-9099-C40C66FF867C}">
                  <a14:compatExt spid="_x0000_s4326"/>
                </a:ext>
                <a:ext uri="{FF2B5EF4-FFF2-40B4-BE49-F238E27FC236}">
                  <a16:creationId xmlns:a16="http://schemas.microsoft.com/office/drawing/2014/main" id="{00000000-0008-0000-1A00-0000E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609600</xdr:colOff>
      <xdr:row>76</xdr:row>
      <xdr:rowOff>161925</xdr:rowOff>
    </xdr:from>
    <xdr:to>
      <xdr:col>10</xdr:col>
      <xdr:colOff>636888</xdr:colOff>
      <xdr:row>85</xdr:row>
      <xdr:rowOff>9011</xdr:rowOff>
    </xdr:to>
    <xdr:pic>
      <xdr:nvPicPr>
        <xdr:cNvPr id="38" name="Рисунок 55">
          <a:extLst>
            <a:ext uri="{FF2B5EF4-FFF2-40B4-BE49-F238E27FC236}">
              <a16:creationId xmlns:a16="http://schemas.microsoft.com/office/drawing/2014/main" id="{00000000-0008-0000-1A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13030200"/>
          <a:ext cx="2951463" cy="1609211"/>
        </a:xfrm>
        <a:prstGeom prst="rect">
          <a:avLst/>
        </a:prstGeom>
      </xdr:spPr>
    </xdr:pic>
    <xdr:clientData/>
  </xdr:twoCellAnchor>
  <xdr:twoCellAnchor editAs="oneCell">
    <xdr:from>
      <xdr:col>8</xdr:col>
      <xdr:colOff>62868</xdr:colOff>
      <xdr:row>2</xdr:row>
      <xdr:rowOff>19214</xdr:rowOff>
    </xdr:from>
    <xdr:to>
      <xdr:col>10</xdr:col>
      <xdr:colOff>892885</xdr:colOff>
      <xdr:row>5</xdr:row>
      <xdr:rowOff>161925</xdr:rowOff>
    </xdr:to>
    <xdr:pic>
      <xdr:nvPicPr>
        <xdr:cNvPr id="39" name="Picture 5">
          <a:extLst>
            <a:ext uri="{FF2B5EF4-FFF2-40B4-BE49-F238E27FC236}">
              <a16:creationId xmlns:a16="http://schemas.microsoft.com/office/drawing/2014/main" id="{00000000-0008-0000-1A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206243" y="362114"/>
          <a:ext cx="3125542" cy="65706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2</xdr:col>
          <xdr:colOff>95250</xdr:colOff>
          <xdr:row>13</xdr:row>
          <xdr:rowOff>38100</xdr:rowOff>
        </xdr:to>
        <xdr:sp macro="" textlink="">
          <xdr:nvSpPr>
            <xdr:cNvPr id="88129" name="Check Box 65" hidden="1">
              <a:extLst>
                <a:ext uri="{63B3BB69-23CF-44E3-9099-C40C66FF867C}">
                  <a14:compatExt spid="_x0000_s88129"/>
                </a:ext>
                <a:ext uri="{FF2B5EF4-FFF2-40B4-BE49-F238E27FC236}">
                  <a16:creationId xmlns:a16="http://schemas.microsoft.com/office/drawing/2014/main" id="{00000000-0008-0000-1B00-000041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2</xdr:col>
          <xdr:colOff>95250</xdr:colOff>
          <xdr:row>14</xdr:row>
          <xdr:rowOff>38100</xdr:rowOff>
        </xdr:to>
        <xdr:sp macro="" textlink="">
          <xdr:nvSpPr>
            <xdr:cNvPr id="88130" name="Check Box 66" hidden="1">
              <a:extLst>
                <a:ext uri="{63B3BB69-23CF-44E3-9099-C40C66FF867C}">
                  <a14:compatExt spid="_x0000_s88130"/>
                </a:ext>
                <a:ext uri="{FF2B5EF4-FFF2-40B4-BE49-F238E27FC236}">
                  <a16:creationId xmlns:a16="http://schemas.microsoft.com/office/drawing/2014/main" id="{00000000-0008-0000-1B00-000042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2</xdr:col>
          <xdr:colOff>95250</xdr:colOff>
          <xdr:row>15</xdr:row>
          <xdr:rowOff>38100</xdr:rowOff>
        </xdr:to>
        <xdr:sp macro="" textlink="">
          <xdr:nvSpPr>
            <xdr:cNvPr id="88131" name="Check Box 67" hidden="1">
              <a:extLst>
                <a:ext uri="{63B3BB69-23CF-44E3-9099-C40C66FF867C}">
                  <a14:compatExt spid="_x0000_s88131"/>
                </a:ext>
                <a:ext uri="{FF2B5EF4-FFF2-40B4-BE49-F238E27FC236}">
                  <a16:creationId xmlns:a16="http://schemas.microsoft.com/office/drawing/2014/main" id="{00000000-0008-0000-1B00-000043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95250</xdr:colOff>
          <xdr:row>16</xdr:row>
          <xdr:rowOff>38100</xdr:rowOff>
        </xdr:to>
        <xdr:sp macro="" textlink="">
          <xdr:nvSpPr>
            <xdr:cNvPr id="88132" name="Check Box 68" hidden="1">
              <a:extLst>
                <a:ext uri="{63B3BB69-23CF-44E3-9099-C40C66FF867C}">
                  <a14:compatExt spid="_x0000_s88132"/>
                </a:ext>
                <a:ext uri="{FF2B5EF4-FFF2-40B4-BE49-F238E27FC236}">
                  <a16:creationId xmlns:a16="http://schemas.microsoft.com/office/drawing/2014/main" id="{00000000-0008-0000-1B00-000044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2</xdr:col>
          <xdr:colOff>95250</xdr:colOff>
          <xdr:row>18</xdr:row>
          <xdr:rowOff>38100</xdr:rowOff>
        </xdr:to>
        <xdr:sp macro="" textlink="">
          <xdr:nvSpPr>
            <xdr:cNvPr id="88133" name="Check Box 69" hidden="1">
              <a:extLst>
                <a:ext uri="{63B3BB69-23CF-44E3-9099-C40C66FF867C}">
                  <a14:compatExt spid="_x0000_s88133"/>
                </a:ext>
                <a:ext uri="{FF2B5EF4-FFF2-40B4-BE49-F238E27FC236}">
                  <a16:creationId xmlns:a16="http://schemas.microsoft.com/office/drawing/2014/main" id="{00000000-0008-0000-1B00-000045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2</xdr:col>
          <xdr:colOff>95250</xdr:colOff>
          <xdr:row>19</xdr:row>
          <xdr:rowOff>38100</xdr:rowOff>
        </xdr:to>
        <xdr:sp macro="" textlink="">
          <xdr:nvSpPr>
            <xdr:cNvPr id="88134" name="Check Box 70" hidden="1">
              <a:extLst>
                <a:ext uri="{63B3BB69-23CF-44E3-9099-C40C66FF867C}">
                  <a14:compatExt spid="_x0000_s88134"/>
                </a:ext>
                <a:ext uri="{FF2B5EF4-FFF2-40B4-BE49-F238E27FC236}">
                  <a16:creationId xmlns:a16="http://schemas.microsoft.com/office/drawing/2014/main" id="{00000000-0008-0000-1B00-000046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2</xdr:col>
          <xdr:colOff>95250</xdr:colOff>
          <xdr:row>20</xdr:row>
          <xdr:rowOff>38100</xdr:rowOff>
        </xdr:to>
        <xdr:sp macro="" textlink="">
          <xdr:nvSpPr>
            <xdr:cNvPr id="88135" name="Check Box 71" hidden="1">
              <a:extLst>
                <a:ext uri="{63B3BB69-23CF-44E3-9099-C40C66FF867C}">
                  <a14:compatExt spid="_x0000_s88135"/>
                </a:ext>
                <a:ext uri="{FF2B5EF4-FFF2-40B4-BE49-F238E27FC236}">
                  <a16:creationId xmlns:a16="http://schemas.microsoft.com/office/drawing/2014/main" id="{00000000-0008-0000-1B00-000047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2</xdr:col>
          <xdr:colOff>95250</xdr:colOff>
          <xdr:row>21</xdr:row>
          <xdr:rowOff>38100</xdr:rowOff>
        </xdr:to>
        <xdr:sp macro="" textlink="">
          <xdr:nvSpPr>
            <xdr:cNvPr id="88136" name="Check Box 72" hidden="1">
              <a:extLst>
                <a:ext uri="{63B3BB69-23CF-44E3-9099-C40C66FF867C}">
                  <a14:compatExt spid="_x0000_s88136"/>
                </a:ext>
                <a:ext uri="{FF2B5EF4-FFF2-40B4-BE49-F238E27FC236}">
                  <a16:creationId xmlns:a16="http://schemas.microsoft.com/office/drawing/2014/main" id="{00000000-0008-0000-1B00-000048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2</xdr:col>
          <xdr:colOff>95250</xdr:colOff>
          <xdr:row>22</xdr:row>
          <xdr:rowOff>38100</xdr:rowOff>
        </xdr:to>
        <xdr:sp macro="" textlink="">
          <xdr:nvSpPr>
            <xdr:cNvPr id="88137" name="Check Box 73" hidden="1">
              <a:extLst>
                <a:ext uri="{63B3BB69-23CF-44E3-9099-C40C66FF867C}">
                  <a14:compatExt spid="_x0000_s88137"/>
                </a:ext>
                <a:ext uri="{FF2B5EF4-FFF2-40B4-BE49-F238E27FC236}">
                  <a16:creationId xmlns:a16="http://schemas.microsoft.com/office/drawing/2014/main" id="{00000000-0008-0000-1B00-000049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2</xdr:col>
          <xdr:colOff>95250</xdr:colOff>
          <xdr:row>23</xdr:row>
          <xdr:rowOff>38100</xdr:rowOff>
        </xdr:to>
        <xdr:sp macro="" textlink="">
          <xdr:nvSpPr>
            <xdr:cNvPr id="88138" name="Check Box 74" hidden="1">
              <a:extLst>
                <a:ext uri="{63B3BB69-23CF-44E3-9099-C40C66FF867C}">
                  <a14:compatExt spid="_x0000_s88138"/>
                </a:ext>
                <a:ext uri="{FF2B5EF4-FFF2-40B4-BE49-F238E27FC236}">
                  <a16:creationId xmlns:a16="http://schemas.microsoft.com/office/drawing/2014/main" id="{00000000-0008-0000-1B00-00004A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2</xdr:col>
          <xdr:colOff>95250</xdr:colOff>
          <xdr:row>24</xdr:row>
          <xdr:rowOff>38100</xdr:rowOff>
        </xdr:to>
        <xdr:sp macro="" textlink="">
          <xdr:nvSpPr>
            <xdr:cNvPr id="88139" name="Check Box 75" hidden="1">
              <a:extLst>
                <a:ext uri="{63B3BB69-23CF-44E3-9099-C40C66FF867C}">
                  <a14:compatExt spid="_x0000_s88139"/>
                </a:ext>
                <a:ext uri="{FF2B5EF4-FFF2-40B4-BE49-F238E27FC236}">
                  <a16:creationId xmlns:a16="http://schemas.microsoft.com/office/drawing/2014/main" id="{00000000-0008-0000-1B00-00004B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2</xdr:col>
          <xdr:colOff>95250</xdr:colOff>
          <xdr:row>25</xdr:row>
          <xdr:rowOff>38100</xdr:rowOff>
        </xdr:to>
        <xdr:sp macro="" textlink="">
          <xdr:nvSpPr>
            <xdr:cNvPr id="88140" name="Check Box 76" hidden="1">
              <a:extLst>
                <a:ext uri="{63B3BB69-23CF-44E3-9099-C40C66FF867C}">
                  <a14:compatExt spid="_x0000_s88140"/>
                </a:ext>
                <a:ext uri="{FF2B5EF4-FFF2-40B4-BE49-F238E27FC236}">
                  <a16:creationId xmlns:a16="http://schemas.microsoft.com/office/drawing/2014/main" id="{00000000-0008-0000-1B00-00004C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2</xdr:col>
          <xdr:colOff>95250</xdr:colOff>
          <xdr:row>26</xdr:row>
          <xdr:rowOff>38100</xdr:rowOff>
        </xdr:to>
        <xdr:sp macro="" textlink="">
          <xdr:nvSpPr>
            <xdr:cNvPr id="88141" name="Check Box 77" hidden="1">
              <a:extLst>
                <a:ext uri="{63B3BB69-23CF-44E3-9099-C40C66FF867C}">
                  <a14:compatExt spid="_x0000_s88141"/>
                </a:ext>
                <a:ext uri="{FF2B5EF4-FFF2-40B4-BE49-F238E27FC236}">
                  <a16:creationId xmlns:a16="http://schemas.microsoft.com/office/drawing/2014/main" id="{00000000-0008-0000-1B00-00004D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2</xdr:col>
          <xdr:colOff>95250</xdr:colOff>
          <xdr:row>27</xdr:row>
          <xdr:rowOff>38100</xdr:rowOff>
        </xdr:to>
        <xdr:sp macro="" textlink="">
          <xdr:nvSpPr>
            <xdr:cNvPr id="88142" name="Check Box 78" hidden="1">
              <a:extLst>
                <a:ext uri="{63B3BB69-23CF-44E3-9099-C40C66FF867C}">
                  <a14:compatExt spid="_x0000_s88142"/>
                </a:ext>
                <a:ext uri="{FF2B5EF4-FFF2-40B4-BE49-F238E27FC236}">
                  <a16:creationId xmlns:a16="http://schemas.microsoft.com/office/drawing/2014/main" id="{00000000-0008-0000-1B00-00004E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2</xdr:col>
          <xdr:colOff>95250</xdr:colOff>
          <xdr:row>28</xdr:row>
          <xdr:rowOff>38100</xdr:rowOff>
        </xdr:to>
        <xdr:sp macro="" textlink="">
          <xdr:nvSpPr>
            <xdr:cNvPr id="88143" name="Check Box 79" hidden="1">
              <a:extLst>
                <a:ext uri="{63B3BB69-23CF-44E3-9099-C40C66FF867C}">
                  <a14:compatExt spid="_x0000_s88143"/>
                </a:ext>
                <a:ext uri="{FF2B5EF4-FFF2-40B4-BE49-F238E27FC236}">
                  <a16:creationId xmlns:a16="http://schemas.microsoft.com/office/drawing/2014/main" id="{00000000-0008-0000-1B00-00004F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2</xdr:col>
          <xdr:colOff>95250</xdr:colOff>
          <xdr:row>30</xdr:row>
          <xdr:rowOff>38100</xdr:rowOff>
        </xdr:to>
        <xdr:sp macro="" textlink="">
          <xdr:nvSpPr>
            <xdr:cNvPr id="88144" name="Check Box 80" hidden="1">
              <a:extLst>
                <a:ext uri="{63B3BB69-23CF-44E3-9099-C40C66FF867C}">
                  <a14:compatExt spid="_x0000_s88144"/>
                </a:ext>
                <a:ext uri="{FF2B5EF4-FFF2-40B4-BE49-F238E27FC236}">
                  <a16:creationId xmlns:a16="http://schemas.microsoft.com/office/drawing/2014/main" id="{00000000-0008-0000-1B00-000050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2</xdr:col>
          <xdr:colOff>95250</xdr:colOff>
          <xdr:row>31</xdr:row>
          <xdr:rowOff>38100</xdr:rowOff>
        </xdr:to>
        <xdr:sp macro="" textlink="">
          <xdr:nvSpPr>
            <xdr:cNvPr id="88145" name="Check Box 81" hidden="1">
              <a:extLst>
                <a:ext uri="{63B3BB69-23CF-44E3-9099-C40C66FF867C}">
                  <a14:compatExt spid="_x0000_s88145"/>
                </a:ext>
                <a:ext uri="{FF2B5EF4-FFF2-40B4-BE49-F238E27FC236}">
                  <a16:creationId xmlns:a16="http://schemas.microsoft.com/office/drawing/2014/main" id="{00000000-0008-0000-1B00-000051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2</xdr:col>
          <xdr:colOff>95250</xdr:colOff>
          <xdr:row>32</xdr:row>
          <xdr:rowOff>38100</xdr:rowOff>
        </xdr:to>
        <xdr:sp macro="" textlink="">
          <xdr:nvSpPr>
            <xdr:cNvPr id="88146" name="Check Box 82" hidden="1">
              <a:extLst>
                <a:ext uri="{63B3BB69-23CF-44E3-9099-C40C66FF867C}">
                  <a14:compatExt spid="_x0000_s88146"/>
                </a:ext>
                <a:ext uri="{FF2B5EF4-FFF2-40B4-BE49-F238E27FC236}">
                  <a16:creationId xmlns:a16="http://schemas.microsoft.com/office/drawing/2014/main" id="{00000000-0008-0000-1B00-000052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0</xdr:rowOff>
        </xdr:from>
        <xdr:to>
          <xdr:col>2</xdr:col>
          <xdr:colOff>95250</xdr:colOff>
          <xdr:row>33</xdr:row>
          <xdr:rowOff>38100</xdr:rowOff>
        </xdr:to>
        <xdr:sp macro="" textlink="">
          <xdr:nvSpPr>
            <xdr:cNvPr id="88147" name="Check Box 83" hidden="1">
              <a:extLst>
                <a:ext uri="{63B3BB69-23CF-44E3-9099-C40C66FF867C}">
                  <a14:compatExt spid="_x0000_s88147"/>
                </a:ext>
                <a:ext uri="{FF2B5EF4-FFF2-40B4-BE49-F238E27FC236}">
                  <a16:creationId xmlns:a16="http://schemas.microsoft.com/office/drawing/2014/main" id="{00000000-0008-0000-1B00-000053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2</xdr:col>
          <xdr:colOff>95250</xdr:colOff>
          <xdr:row>34</xdr:row>
          <xdr:rowOff>38100</xdr:rowOff>
        </xdr:to>
        <xdr:sp macro="" textlink="">
          <xdr:nvSpPr>
            <xdr:cNvPr id="88148" name="Check Box 84" hidden="1">
              <a:extLst>
                <a:ext uri="{63B3BB69-23CF-44E3-9099-C40C66FF867C}">
                  <a14:compatExt spid="_x0000_s88148"/>
                </a:ext>
                <a:ext uri="{FF2B5EF4-FFF2-40B4-BE49-F238E27FC236}">
                  <a16:creationId xmlns:a16="http://schemas.microsoft.com/office/drawing/2014/main" id="{00000000-0008-0000-1B00-000054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2</xdr:col>
          <xdr:colOff>95250</xdr:colOff>
          <xdr:row>35</xdr:row>
          <xdr:rowOff>38100</xdr:rowOff>
        </xdr:to>
        <xdr:sp macro="" textlink="">
          <xdr:nvSpPr>
            <xdr:cNvPr id="88149" name="Check Box 85" hidden="1">
              <a:extLst>
                <a:ext uri="{63B3BB69-23CF-44E3-9099-C40C66FF867C}">
                  <a14:compatExt spid="_x0000_s88149"/>
                </a:ext>
                <a:ext uri="{FF2B5EF4-FFF2-40B4-BE49-F238E27FC236}">
                  <a16:creationId xmlns:a16="http://schemas.microsoft.com/office/drawing/2014/main" id="{00000000-0008-0000-1B00-000055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0</xdr:rowOff>
        </xdr:from>
        <xdr:to>
          <xdr:col>2</xdr:col>
          <xdr:colOff>95250</xdr:colOff>
          <xdr:row>37</xdr:row>
          <xdr:rowOff>38100</xdr:rowOff>
        </xdr:to>
        <xdr:sp macro="" textlink="">
          <xdr:nvSpPr>
            <xdr:cNvPr id="88150" name="Check Box 86" hidden="1">
              <a:extLst>
                <a:ext uri="{63B3BB69-23CF-44E3-9099-C40C66FF867C}">
                  <a14:compatExt spid="_x0000_s88150"/>
                </a:ext>
                <a:ext uri="{FF2B5EF4-FFF2-40B4-BE49-F238E27FC236}">
                  <a16:creationId xmlns:a16="http://schemas.microsoft.com/office/drawing/2014/main" id="{00000000-0008-0000-1B00-000056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0</xdr:rowOff>
        </xdr:from>
        <xdr:to>
          <xdr:col>2</xdr:col>
          <xdr:colOff>95250</xdr:colOff>
          <xdr:row>38</xdr:row>
          <xdr:rowOff>38100</xdr:rowOff>
        </xdr:to>
        <xdr:sp macro="" textlink="">
          <xdr:nvSpPr>
            <xdr:cNvPr id="88151" name="Check Box 87" hidden="1">
              <a:extLst>
                <a:ext uri="{63B3BB69-23CF-44E3-9099-C40C66FF867C}">
                  <a14:compatExt spid="_x0000_s88151"/>
                </a:ext>
                <a:ext uri="{FF2B5EF4-FFF2-40B4-BE49-F238E27FC236}">
                  <a16:creationId xmlns:a16="http://schemas.microsoft.com/office/drawing/2014/main" id="{00000000-0008-0000-1B00-000057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</xdr:col>
          <xdr:colOff>95250</xdr:colOff>
          <xdr:row>39</xdr:row>
          <xdr:rowOff>38100</xdr:rowOff>
        </xdr:to>
        <xdr:sp macro="" textlink="">
          <xdr:nvSpPr>
            <xdr:cNvPr id="88152" name="Check Box 88" hidden="1">
              <a:extLst>
                <a:ext uri="{63B3BB69-23CF-44E3-9099-C40C66FF867C}">
                  <a14:compatExt spid="_x0000_s88152"/>
                </a:ext>
                <a:ext uri="{FF2B5EF4-FFF2-40B4-BE49-F238E27FC236}">
                  <a16:creationId xmlns:a16="http://schemas.microsoft.com/office/drawing/2014/main" id="{00000000-0008-0000-1B00-000058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2</xdr:col>
          <xdr:colOff>95250</xdr:colOff>
          <xdr:row>40</xdr:row>
          <xdr:rowOff>38100</xdr:rowOff>
        </xdr:to>
        <xdr:sp macro="" textlink="">
          <xdr:nvSpPr>
            <xdr:cNvPr id="88153" name="Check Box 89" hidden="1">
              <a:extLst>
                <a:ext uri="{63B3BB69-23CF-44E3-9099-C40C66FF867C}">
                  <a14:compatExt spid="_x0000_s88153"/>
                </a:ext>
                <a:ext uri="{FF2B5EF4-FFF2-40B4-BE49-F238E27FC236}">
                  <a16:creationId xmlns:a16="http://schemas.microsoft.com/office/drawing/2014/main" id="{00000000-0008-0000-1B00-000059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2</xdr:col>
          <xdr:colOff>95250</xdr:colOff>
          <xdr:row>41</xdr:row>
          <xdr:rowOff>38100</xdr:rowOff>
        </xdr:to>
        <xdr:sp macro="" textlink="">
          <xdr:nvSpPr>
            <xdr:cNvPr id="88154" name="Check Box 90" hidden="1">
              <a:extLst>
                <a:ext uri="{63B3BB69-23CF-44E3-9099-C40C66FF867C}">
                  <a14:compatExt spid="_x0000_s88154"/>
                </a:ext>
                <a:ext uri="{FF2B5EF4-FFF2-40B4-BE49-F238E27FC236}">
                  <a16:creationId xmlns:a16="http://schemas.microsoft.com/office/drawing/2014/main" id="{00000000-0008-0000-1B00-00005A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0</xdr:rowOff>
        </xdr:from>
        <xdr:to>
          <xdr:col>2</xdr:col>
          <xdr:colOff>95250</xdr:colOff>
          <xdr:row>42</xdr:row>
          <xdr:rowOff>38100</xdr:rowOff>
        </xdr:to>
        <xdr:sp macro="" textlink="">
          <xdr:nvSpPr>
            <xdr:cNvPr id="88155" name="Check Box 91" hidden="1">
              <a:extLst>
                <a:ext uri="{63B3BB69-23CF-44E3-9099-C40C66FF867C}">
                  <a14:compatExt spid="_x0000_s88155"/>
                </a:ext>
                <a:ext uri="{FF2B5EF4-FFF2-40B4-BE49-F238E27FC236}">
                  <a16:creationId xmlns:a16="http://schemas.microsoft.com/office/drawing/2014/main" id="{00000000-0008-0000-1B00-00005B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2</xdr:col>
          <xdr:colOff>95250</xdr:colOff>
          <xdr:row>43</xdr:row>
          <xdr:rowOff>38100</xdr:rowOff>
        </xdr:to>
        <xdr:sp macro="" textlink="">
          <xdr:nvSpPr>
            <xdr:cNvPr id="88156" name="Check Box 92" hidden="1">
              <a:extLst>
                <a:ext uri="{63B3BB69-23CF-44E3-9099-C40C66FF867C}">
                  <a14:compatExt spid="_x0000_s88156"/>
                </a:ext>
                <a:ext uri="{FF2B5EF4-FFF2-40B4-BE49-F238E27FC236}">
                  <a16:creationId xmlns:a16="http://schemas.microsoft.com/office/drawing/2014/main" id="{00000000-0008-0000-1B00-00005C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0</xdr:rowOff>
        </xdr:from>
        <xdr:to>
          <xdr:col>2</xdr:col>
          <xdr:colOff>95250</xdr:colOff>
          <xdr:row>44</xdr:row>
          <xdr:rowOff>38100</xdr:rowOff>
        </xdr:to>
        <xdr:sp macro="" textlink="">
          <xdr:nvSpPr>
            <xdr:cNvPr id="88157" name="Check Box 93" hidden="1">
              <a:extLst>
                <a:ext uri="{63B3BB69-23CF-44E3-9099-C40C66FF867C}">
                  <a14:compatExt spid="_x0000_s88157"/>
                </a:ext>
                <a:ext uri="{FF2B5EF4-FFF2-40B4-BE49-F238E27FC236}">
                  <a16:creationId xmlns:a16="http://schemas.microsoft.com/office/drawing/2014/main" id="{00000000-0008-0000-1B00-00005D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2</xdr:col>
          <xdr:colOff>95250</xdr:colOff>
          <xdr:row>45</xdr:row>
          <xdr:rowOff>38100</xdr:rowOff>
        </xdr:to>
        <xdr:sp macro="" textlink="">
          <xdr:nvSpPr>
            <xdr:cNvPr id="88158" name="Check Box 94" hidden="1">
              <a:extLst>
                <a:ext uri="{63B3BB69-23CF-44E3-9099-C40C66FF867C}">
                  <a14:compatExt spid="_x0000_s88158"/>
                </a:ext>
                <a:ext uri="{FF2B5EF4-FFF2-40B4-BE49-F238E27FC236}">
                  <a16:creationId xmlns:a16="http://schemas.microsoft.com/office/drawing/2014/main" id="{00000000-0008-0000-1B00-00005E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0</xdr:rowOff>
        </xdr:from>
        <xdr:to>
          <xdr:col>2</xdr:col>
          <xdr:colOff>95250</xdr:colOff>
          <xdr:row>46</xdr:row>
          <xdr:rowOff>38100</xdr:rowOff>
        </xdr:to>
        <xdr:sp macro="" textlink="">
          <xdr:nvSpPr>
            <xdr:cNvPr id="88159" name="Check Box 95" hidden="1">
              <a:extLst>
                <a:ext uri="{63B3BB69-23CF-44E3-9099-C40C66FF867C}">
                  <a14:compatExt spid="_x0000_s88159"/>
                </a:ext>
                <a:ext uri="{FF2B5EF4-FFF2-40B4-BE49-F238E27FC236}">
                  <a16:creationId xmlns:a16="http://schemas.microsoft.com/office/drawing/2014/main" id="{00000000-0008-0000-1B00-00005F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2</xdr:col>
          <xdr:colOff>95250</xdr:colOff>
          <xdr:row>47</xdr:row>
          <xdr:rowOff>38100</xdr:rowOff>
        </xdr:to>
        <xdr:sp macro="" textlink="">
          <xdr:nvSpPr>
            <xdr:cNvPr id="88160" name="Check Box 96" hidden="1">
              <a:extLst>
                <a:ext uri="{63B3BB69-23CF-44E3-9099-C40C66FF867C}">
                  <a14:compatExt spid="_x0000_s88160"/>
                </a:ext>
                <a:ext uri="{FF2B5EF4-FFF2-40B4-BE49-F238E27FC236}">
                  <a16:creationId xmlns:a16="http://schemas.microsoft.com/office/drawing/2014/main" id="{00000000-0008-0000-1B00-000060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0</xdr:rowOff>
        </xdr:from>
        <xdr:to>
          <xdr:col>2</xdr:col>
          <xdr:colOff>95250</xdr:colOff>
          <xdr:row>48</xdr:row>
          <xdr:rowOff>38100</xdr:rowOff>
        </xdr:to>
        <xdr:sp macro="" textlink="">
          <xdr:nvSpPr>
            <xdr:cNvPr id="88161" name="Check Box 97" hidden="1">
              <a:extLst>
                <a:ext uri="{63B3BB69-23CF-44E3-9099-C40C66FF867C}">
                  <a14:compatExt spid="_x0000_s88161"/>
                </a:ext>
                <a:ext uri="{FF2B5EF4-FFF2-40B4-BE49-F238E27FC236}">
                  <a16:creationId xmlns:a16="http://schemas.microsoft.com/office/drawing/2014/main" id="{00000000-0008-0000-1B00-000061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0</xdr:rowOff>
        </xdr:from>
        <xdr:to>
          <xdr:col>2</xdr:col>
          <xdr:colOff>95250</xdr:colOff>
          <xdr:row>49</xdr:row>
          <xdr:rowOff>38100</xdr:rowOff>
        </xdr:to>
        <xdr:sp macro="" textlink="">
          <xdr:nvSpPr>
            <xdr:cNvPr id="88162" name="Check Box 98" hidden="1">
              <a:extLst>
                <a:ext uri="{63B3BB69-23CF-44E3-9099-C40C66FF867C}">
                  <a14:compatExt spid="_x0000_s88162"/>
                </a:ext>
                <a:ext uri="{FF2B5EF4-FFF2-40B4-BE49-F238E27FC236}">
                  <a16:creationId xmlns:a16="http://schemas.microsoft.com/office/drawing/2014/main" id="{00000000-0008-0000-1B00-000062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2</xdr:col>
          <xdr:colOff>95250</xdr:colOff>
          <xdr:row>50</xdr:row>
          <xdr:rowOff>38100</xdr:rowOff>
        </xdr:to>
        <xdr:sp macro="" textlink="">
          <xdr:nvSpPr>
            <xdr:cNvPr id="88163" name="Check Box 99" hidden="1">
              <a:extLst>
                <a:ext uri="{63B3BB69-23CF-44E3-9099-C40C66FF867C}">
                  <a14:compatExt spid="_x0000_s88163"/>
                </a:ext>
                <a:ext uri="{FF2B5EF4-FFF2-40B4-BE49-F238E27FC236}">
                  <a16:creationId xmlns:a16="http://schemas.microsoft.com/office/drawing/2014/main" id="{00000000-0008-0000-1B00-000063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0</xdr:rowOff>
        </xdr:from>
        <xdr:to>
          <xdr:col>2</xdr:col>
          <xdr:colOff>95250</xdr:colOff>
          <xdr:row>52</xdr:row>
          <xdr:rowOff>38100</xdr:rowOff>
        </xdr:to>
        <xdr:sp macro="" textlink="">
          <xdr:nvSpPr>
            <xdr:cNvPr id="88164" name="Check Box 100" hidden="1">
              <a:extLst>
                <a:ext uri="{63B3BB69-23CF-44E3-9099-C40C66FF867C}">
                  <a14:compatExt spid="_x0000_s88164"/>
                </a:ext>
                <a:ext uri="{FF2B5EF4-FFF2-40B4-BE49-F238E27FC236}">
                  <a16:creationId xmlns:a16="http://schemas.microsoft.com/office/drawing/2014/main" id="{00000000-0008-0000-1B00-000064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52</xdr:row>
          <xdr:rowOff>0</xdr:rowOff>
        </xdr:from>
        <xdr:to>
          <xdr:col>2</xdr:col>
          <xdr:colOff>95250</xdr:colOff>
          <xdr:row>53</xdr:row>
          <xdr:rowOff>38100</xdr:rowOff>
        </xdr:to>
        <xdr:sp macro="" textlink="">
          <xdr:nvSpPr>
            <xdr:cNvPr id="88165" name="Check Box 101" hidden="1">
              <a:extLst>
                <a:ext uri="{63B3BB69-23CF-44E3-9099-C40C66FF867C}">
                  <a14:compatExt spid="_x0000_s88165"/>
                </a:ext>
                <a:ext uri="{FF2B5EF4-FFF2-40B4-BE49-F238E27FC236}">
                  <a16:creationId xmlns:a16="http://schemas.microsoft.com/office/drawing/2014/main" id="{00000000-0008-0000-1B00-000065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53</xdr:row>
          <xdr:rowOff>0</xdr:rowOff>
        </xdr:from>
        <xdr:to>
          <xdr:col>2</xdr:col>
          <xdr:colOff>95250</xdr:colOff>
          <xdr:row>54</xdr:row>
          <xdr:rowOff>38100</xdr:rowOff>
        </xdr:to>
        <xdr:sp macro="" textlink="">
          <xdr:nvSpPr>
            <xdr:cNvPr id="88166" name="Check Box 102" hidden="1">
              <a:extLst>
                <a:ext uri="{63B3BB69-23CF-44E3-9099-C40C66FF867C}">
                  <a14:compatExt spid="_x0000_s88166"/>
                </a:ext>
                <a:ext uri="{FF2B5EF4-FFF2-40B4-BE49-F238E27FC236}">
                  <a16:creationId xmlns:a16="http://schemas.microsoft.com/office/drawing/2014/main" id="{00000000-0008-0000-1B00-000066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54</xdr:row>
          <xdr:rowOff>0</xdr:rowOff>
        </xdr:from>
        <xdr:to>
          <xdr:col>2</xdr:col>
          <xdr:colOff>95250</xdr:colOff>
          <xdr:row>55</xdr:row>
          <xdr:rowOff>38100</xdr:rowOff>
        </xdr:to>
        <xdr:sp macro="" textlink="">
          <xdr:nvSpPr>
            <xdr:cNvPr id="88167" name="Check Box 103" hidden="1">
              <a:extLst>
                <a:ext uri="{63B3BB69-23CF-44E3-9099-C40C66FF867C}">
                  <a14:compatExt spid="_x0000_s88167"/>
                </a:ext>
                <a:ext uri="{FF2B5EF4-FFF2-40B4-BE49-F238E27FC236}">
                  <a16:creationId xmlns:a16="http://schemas.microsoft.com/office/drawing/2014/main" id="{00000000-0008-0000-1B00-000067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0</xdr:rowOff>
        </xdr:from>
        <xdr:to>
          <xdr:col>2</xdr:col>
          <xdr:colOff>95250</xdr:colOff>
          <xdr:row>56</xdr:row>
          <xdr:rowOff>38100</xdr:rowOff>
        </xdr:to>
        <xdr:sp macro="" textlink="">
          <xdr:nvSpPr>
            <xdr:cNvPr id="88168" name="Check Box 104" hidden="1">
              <a:extLst>
                <a:ext uri="{63B3BB69-23CF-44E3-9099-C40C66FF867C}">
                  <a14:compatExt spid="_x0000_s88168"/>
                </a:ext>
                <a:ext uri="{FF2B5EF4-FFF2-40B4-BE49-F238E27FC236}">
                  <a16:creationId xmlns:a16="http://schemas.microsoft.com/office/drawing/2014/main" id="{00000000-0008-0000-1B00-000068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2</xdr:col>
          <xdr:colOff>95250</xdr:colOff>
          <xdr:row>58</xdr:row>
          <xdr:rowOff>38100</xdr:rowOff>
        </xdr:to>
        <xdr:sp macro="" textlink="">
          <xdr:nvSpPr>
            <xdr:cNvPr id="88169" name="Check Box 105" hidden="1">
              <a:extLst>
                <a:ext uri="{63B3BB69-23CF-44E3-9099-C40C66FF867C}">
                  <a14:compatExt spid="_x0000_s88169"/>
                </a:ext>
                <a:ext uri="{FF2B5EF4-FFF2-40B4-BE49-F238E27FC236}">
                  <a16:creationId xmlns:a16="http://schemas.microsoft.com/office/drawing/2014/main" id="{00000000-0008-0000-1B00-000069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0</xdr:rowOff>
        </xdr:from>
        <xdr:to>
          <xdr:col>2</xdr:col>
          <xdr:colOff>95250</xdr:colOff>
          <xdr:row>59</xdr:row>
          <xdr:rowOff>38100</xdr:rowOff>
        </xdr:to>
        <xdr:sp macro="" textlink="">
          <xdr:nvSpPr>
            <xdr:cNvPr id="88170" name="Check Box 106" hidden="1">
              <a:extLst>
                <a:ext uri="{63B3BB69-23CF-44E3-9099-C40C66FF867C}">
                  <a14:compatExt spid="_x0000_s88170"/>
                </a:ext>
                <a:ext uri="{FF2B5EF4-FFF2-40B4-BE49-F238E27FC236}">
                  <a16:creationId xmlns:a16="http://schemas.microsoft.com/office/drawing/2014/main" id="{00000000-0008-0000-1B00-00006A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219075</xdr:colOff>
          <xdr:row>4</xdr:row>
          <xdr:rowOff>95250</xdr:rowOff>
        </xdr:from>
        <xdr:to>
          <xdr:col>14</xdr:col>
          <xdr:colOff>266700</xdr:colOff>
          <xdr:row>7</xdr:row>
          <xdr:rowOff>95250</xdr:rowOff>
        </xdr:to>
        <xdr:sp macro="" textlink="">
          <xdr:nvSpPr>
            <xdr:cNvPr id="88171" name="Button 107" hidden="1">
              <a:extLst>
                <a:ext uri="{63B3BB69-23CF-44E3-9099-C40C66FF867C}">
                  <a14:compatExt spid="_x0000_s88171"/>
                </a:ext>
                <a:ext uri="{FF2B5EF4-FFF2-40B4-BE49-F238E27FC236}">
                  <a16:creationId xmlns:a16="http://schemas.microsoft.com/office/drawing/2014/main" id="{00000000-0008-0000-1B00-00006B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8</xdr:row>
          <xdr:rowOff>38100</xdr:rowOff>
        </xdr:from>
        <xdr:to>
          <xdr:col>14</xdr:col>
          <xdr:colOff>257175</xdr:colOff>
          <xdr:row>11</xdr:row>
          <xdr:rowOff>28575</xdr:rowOff>
        </xdr:to>
        <xdr:sp macro="" textlink="">
          <xdr:nvSpPr>
            <xdr:cNvPr id="88172" name="Button 108" hidden="1">
              <a:extLst>
                <a:ext uri="{63B3BB69-23CF-44E3-9099-C40C66FF867C}">
                  <a14:compatExt spid="_x0000_s88172"/>
                </a:ext>
                <a:ext uri="{FF2B5EF4-FFF2-40B4-BE49-F238E27FC236}">
                  <a16:creationId xmlns:a16="http://schemas.microsoft.com/office/drawing/2014/main" id="{00000000-0008-0000-1B00-00006C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Unhide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72393</xdr:colOff>
      <xdr:row>2</xdr:row>
      <xdr:rowOff>28575</xdr:rowOff>
    </xdr:from>
    <xdr:to>
      <xdr:col>10</xdr:col>
      <xdr:colOff>906855</xdr:colOff>
      <xdr:row>6</xdr:row>
      <xdr:rowOff>370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101468" y="371475"/>
          <a:ext cx="3128082" cy="657595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381000</xdr:colOff>
      <xdr:row>96</xdr:row>
      <xdr:rowOff>52470</xdr:rowOff>
    </xdr:from>
    <xdr:to>
      <xdr:col>10</xdr:col>
      <xdr:colOff>768100</xdr:colOff>
      <xdr:row>104</xdr:row>
      <xdr:rowOff>7893</xdr:rowOff>
    </xdr:to>
    <xdr:pic>
      <xdr:nvPicPr>
        <xdr:cNvPr id="59" name="Attēls 2">
          <a:extLst>
            <a:ext uri="{FF2B5EF4-FFF2-40B4-BE49-F238E27FC236}">
              <a16:creationId xmlns:a16="http://schemas.microsoft.com/office/drawing/2014/main" id="{00000000-0008-0000-1B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562475" y="15425820"/>
          <a:ext cx="2684530" cy="14813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3</xdr:row>
          <xdr:rowOff>19050</xdr:rowOff>
        </xdr:from>
        <xdr:to>
          <xdr:col>14</xdr:col>
          <xdr:colOff>514350</xdr:colOff>
          <xdr:row>6</xdr:row>
          <xdr:rowOff>66675</xdr:rowOff>
        </xdr:to>
        <xdr:sp macro="" textlink="">
          <xdr:nvSpPr>
            <xdr:cNvPr id="3296" name="Button 224" hidden="1">
              <a:extLst>
                <a:ext uri="{63B3BB69-23CF-44E3-9099-C40C66FF867C}">
                  <a14:compatExt spid="_x0000_s3296"/>
                </a:ext>
                <a:ext uri="{FF2B5EF4-FFF2-40B4-BE49-F238E27FC236}">
                  <a16:creationId xmlns:a16="http://schemas.microsoft.com/office/drawing/2014/main" id="{00000000-0008-0000-1C00-0000E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295275</xdr:colOff>
          <xdr:row>6</xdr:row>
          <xdr:rowOff>171450</xdr:rowOff>
        </xdr:from>
        <xdr:to>
          <xdr:col>14</xdr:col>
          <xdr:colOff>504825</xdr:colOff>
          <xdr:row>10</xdr:row>
          <xdr:rowOff>38100</xdr:rowOff>
        </xdr:to>
        <xdr:sp macro="" textlink="">
          <xdr:nvSpPr>
            <xdr:cNvPr id="3297" name="Button 225" hidden="1">
              <a:extLst>
                <a:ext uri="{63B3BB69-23CF-44E3-9099-C40C66FF867C}">
                  <a14:compatExt spid="_x0000_s3297"/>
                </a:ext>
                <a:ext uri="{FF2B5EF4-FFF2-40B4-BE49-F238E27FC236}">
                  <a16:creationId xmlns:a16="http://schemas.microsoft.com/office/drawing/2014/main" id="{00000000-0008-0000-1C00-0000E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Unhide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152400</xdr:rowOff>
        </xdr:from>
        <xdr:to>
          <xdr:col>2</xdr:col>
          <xdr:colOff>114300</xdr:colOff>
          <xdr:row>14</xdr:row>
          <xdr:rowOff>19050</xdr:rowOff>
        </xdr:to>
        <xdr:sp macro="" textlink="">
          <xdr:nvSpPr>
            <xdr:cNvPr id="3311" name="Check Box 239" hidden="1">
              <a:extLst>
                <a:ext uri="{63B3BB69-23CF-44E3-9099-C40C66FF867C}">
                  <a14:compatExt spid="_x0000_s3311"/>
                </a:ext>
                <a:ext uri="{FF2B5EF4-FFF2-40B4-BE49-F238E27FC236}">
                  <a16:creationId xmlns:a16="http://schemas.microsoft.com/office/drawing/2014/main" id="{00000000-0008-0000-1C00-0000E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152400</xdr:rowOff>
        </xdr:from>
        <xdr:to>
          <xdr:col>2</xdr:col>
          <xdr:colOff>114300</xdr:colOff>
          <xdr:row>13</xdr:row>
          <xdr:rowOff>19050</xdr:rowOff>
        </xdr:to>
        <xdr:sp macro="" textlink="">
          <xdr:nvSpPr>
            <xdr:cNvPr id="3312" name="Check Box 240" hidden="1">
              <a:extLst>
                <a:ext uri="{63B3BB69-23CF-44E3-9099-C40C66FF867C}">
                  <a14:compatExt spid="_x0000_s3312"/>
                </a:ext>
                <a:ext uri="{FF2B5EF4-FFF2-40B4-BE49-F238E27FC236}">
                  <a16:creationId xmlns:a16="http://schemas.microsoft.com/office/drawing/2014/main" id="{00000000-0008-0000-1C00-0000F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152400</xdr:rowOff>
        </xdr:from>
        <xdr:to>
          <xdr:col>2</xdr:col>
          <xdr:colOff>114300</xdr:colOff>
          <xdr:row>12</xdr:row>
          <xdr:rowOff>19050</xdr:rowOff>
        </xdr:to>
        <xdr:sp macro="" textlink="">
          <xdr:nvSpPr>
            <xdr:cNvPr id="3313" name="Check Box 241" hidden="1">
              <a:extLst>
                <a:ext uri="{63B3BB69-23CF-44E3-9099-C40C66FF867C}">
                  <a14:compatExt spid="_x0000_s3313"/>
                </a:ext>
                <a:ext uri="{FF2B5EF4-FFF2-40B4-BE49-F238E27FC236}">
                  <a16:creationId xmlns:a16="http://schemas.microsoft.com/office/drawing/2014/main" id="{00000000-0008-0000-1C00-0000F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114300</xdr:colOff>
          <xdr:row>16</xdr:row>
          <xdr:rowOff>38100</xdr:rowOff>
        </xdr:to>
        <xdr:sp macro="" textlink="">
          <xdr:nvSpPr>
            <xdr:cNvPr id="3314" name="Check Box 242" hidden="1">
              <a:extLst>
                <a:ext uri="{63B3BB69-23CF-44E3-9099-C40C66FF867C}">
                  <a14:compatExt spid="_x0000_s3314"/>
                </a:ext>
                <a:ext uri="{FF2B5EF4-FFF2-40B4-BE49-F238E27FC236}">
                  <a16:creationId xmlns:a16="http://schemas.microsoft.com/office/drawing/2014/main" id="{00000000-0008-0000-1C00-0000F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2</xdr:col>
          <xdr:colOff>114300</xdr:colOff>
          <xdr:row>17</xdr:row>
          <xdr:rowOff>38100</xdr:rowOff>
        </xdr:to>
        <xdr:sp macro="" textlink="">
          <xdr:nvSpPr>
            <xdr:cNvPr id="3315" name="Check Box 243" hidden="1">
              <a:extLst>
                <a:ext uri="{63B3BB69-23CF-44E3-9099-C40C66FF867C}">
                  <a14:compatExt spid="_x0000_s3315"/>
                </a:ext>
                <a:ext uri="{FF2B5EF4-FFF2-40B4-BE49-F238E27FC236}">
                  <a16:creationId xmlns:a16="http://schemas.microsoft.com/office/drawing/2014/main" id="{00000000-0008-0000-1C00-0000F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2</xdr:col>
          <xdr:colOff>114300</xdr:colOff>
          <xdr:row>18</xdr:row>
          <xdr:rowOff>38100</xdr:rowOff>
        </xdr:to>
        <xdr:sp macro="" textlink="">
          <xdr:nvSpPr>
            <xdr:cNvPr id="3316" name="Check Box 244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00000000-0008-0000-1C00-0000F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2</xdr:col>
          <xdr:colOff>114300</xdr:colOff>
          <xdr:row>19</xdr:row>
          <xdr:rowOff>38100</xdr:rowOff>
        </xdr:to>
        <xdr:sp macro="" textlink="">
          <xdr:nvSpPr>
            <xdr:cNvPr id="3317" name="Check Box 245" hidden="1">
              <a:extLst>
                <a:ext uri="{63B3BB69-23CF-44E3-9099-C40C66FF867C}">
                  <a14:compatExt spid="_x0000_s3317"/>
                </a:ext>
                <a:ext uri="{FF2B5EF4-FFF2-40B4-BE49-F238E27FC236}">
                  <a16:creationId xmlns:a16="http://schemas.microsoft.com/office/drawing/2014/main" id="{00000000-0008-0000-1C00-0000F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2</xdr:col>
          <xdr:colOff>114300</xdr:colOff>
          <xdr:row>20</xdr:row>
          <xdr:rowOff>38100</xdr:rowOff>
        </xdr:to>
        <xdr:sp macro="" textlink="">
          <xdr:nvSpPr>
            <xdr:cNvPr id="3318" name="Check Box 246" hidden="1">
              <a:extLst>
                <a:ext uri="{63B3BB69-23CF-44E3-9099-C40C66FF867C}">
                  <a14:compatExt spid="_x0000_s3318"/>
                </a:ext>
                <a:ext uri="{FF2B5EF4-FFF2-40B4-BE49-F238E27FC236}">
                  <a16:creationId xmlns:a16="http://schemas.microsoft.com/office/drawing/2014/main" id="{00000000-0008-0000-1C00-0000F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2</xdr:col>
          <xdr:colOff>114300</xdr:colOff>
          <xdr:row>21</xdr:row>
          <xdr:rowOff>38100</xdr:rowOff>
        </xdr:to>
        <xdr:sp macro="" textlink="">
          <xdr:nvSpPr>
            <xdr:cNvPr id="3319" name="Check Box 247" hidden="1">
              <a:extLst>
                <a:ext uri="{63B3BB69-23CF-44E3-9099-C40C66FF867C}">
                  <a14:compatExt spid="_x0000_s3319"/>
                </a:ext>
                <a:ext uri="{FF2B5EF4-FFF2-40B4-BE49-F238E27FC236}">
                  <a16:creationId xmlns:a16="http://schemas.microsoft.com/office/drawing/2014/main" id="{00000000-0008-0000-1C00-0000F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2</xdr:col>
          <xdr:colOff>114300</xdr:colOff>
          <xdr:row>22</xdr:row>
          <xdr:rowOff>38100</xdr:rowOff>
        </xdr:to>
        <xdr:sp macro="" textlink="">
          <xdr:nvSpPr>
            <xdr:cNvPr id="3320" name="Check Box 248" hidden="1">
              <a:extLst>
                <a:ext uri="{63B3BB69-23CF-44E3-9099-C40C66FF867C}">
                  <a14:compatExt spid="_x0000_s3320"/>
                </a:ext>
                <a:ext uri="{FF2B5EF4-FFF2-40B4-BE49-F238E27FC236}">
                  <a16:creationId xmlns:a16="http://schemas.microsoft.com/office/drawing/2014/main" id="{00000000-0008-0000-1C00-0000F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2</xdr:col>
          <xdr:colOff>114300</xdr:colOff>
          <xdr:row>23</xdr:row>
          <xdr:rowOff>38100</xdr:rowOff>
        </xdr:to>
        <xdr:sp macro="" textlink="">
          <xdr:nvSpPr>
            <xdr:cNvPr id="3321" name="Check Box 249" hidden="1">
              <a:extLst>
                <a:ext uri="{63B3BB69-23CF-44E3-9099-C40C66FF867C}">
                  <a14:compatExt spid="_x0000_s3321"/>
                </a:ext>
                <a:ext uri="{FF2B5EF4-FFF2-40B4-BE49-F238E27FC236}">
                  <a16:creationId xmlns:a16="http://schemas.microsoft.com/office/drawing/2014/main" id="{00000000-0008-0000-1C00-0000F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2</xdr:col>
          <xdr:colOff>114300</xdr:colOff>
          <xdr:row>24</xdr:row>
          <xdr:rowOff>38100</xdr:rowOff>
        </xdr:to>
        <xdr:sp macro="" textlink="">
          <xdr:nvSpPr>
            <xdr:cNvPr id="3322" name="Check Box 250" hidden="1">
              <a:extLst>
                <a:ext uri="{63B3BB69-23CF-44E3-9099-C40C66FF867C}">
                  <a14:compatExt spid="_x0000_s3322"/>
                </a:ext>
                <a:ext uri="{FF2B5EF4-FFF2-40B4-BE49-F238E27FC236}">
                  <a16:creationId xmlns:a16="http://schemas.microsoft.com/office/drawing/2014/main" id="{00000000-0008-0000-1C00-0000F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2</xdr:col>
          <xdr:colOff>114300</xdr:colOff>
          <xdr:row>25</xdr:row>
          <xdr:rowOff>38100</xdr:rowOff>
        </xdr:to>
        <xdr:sp macro="" textlink="">
          <xdr:nvSpPr>
            <xdr:cNvPr id="3323" name="Check Box 251" hidden="1">
              <a:extLst>
                <a:ext uri="{63B3BB69-23CF-44E3-9099-C40C66FF867C}">
                  <a14:compatExt spid="_x0000_s3323"/>
                </a:ext>
                <a:ext uri="{FF2B5EF4-FFF2-40B4-BE49-F238E27FC236}">
                  <a16:creationId xmlns:a16="http://schemas.microsoft.com/office/drawing/2014/main" id="{00000000-0008-0000-1C00-0000F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2</xdr:col>
          <xdr:colOff>114300</xdr:colOff>
          <xdr:row>26</xdr:row>
          <xdr:rowOff>38100</xdr:rowOff>
        </xdr:to>
        <xdr:sp macro="" textlink="">
          <xdr:nvSpPr>
            <xdr:cNvPr id="3324" name="Check Box 252" hidden="1">
              <a:extLst>
                <a:ext uri="{63B3BB69-23CF-44E3-9099-C40C66FF867C}">
                  <a14:compatExt spid="_x0000_s3324"/>
                </a:ext>
                <a:ext uri="{FF2B5EF4-FFF2-40B4-BE49-F238E27FC236}">
                  <a16:creationId xmlns:a16="http://schemas.microsoft.com/office/drawing/2014/main" id="{00000000-0008-0000-1C00-0000F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2</xdr:col>
          <xdr:colOff>114300</xdr:colOff>
          <xdr:row>27</xdr:row>
          <xdr:rowOff>38100</xdr:rowOff>
        </xdr:to>
        <xdr:sp macro="" textlink="">
          <xdr:nvSpPr>
            <xdr:cNvPr id="3325" name="Check Box 253" hidden="1">
              <a:extLst>
                <a:ext uri="{63B3BB69-23CF-44E3-9099-C40C66FF867C}">
                  <a14:compatExt spid="_x0000_s3325"/>
                </a:ext>
                <a:ext uri="{FF2B5EF4-FFF2-40B4-BE49-F238E27FC236}">
                  <a16:creationId xmlns:a16="http://schemas.microsoft.com/office/drawing/2014/main" id="{00000000-0008-0000-1C00-0000F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2</xdr:col>
          <xdr:colOff>114300</xdr:colOff>
          <xdr:row>28</xdr:row>
          <xdr:rowOff>38100</xdr:rowOff>
        </xdr:to>
        <xdr:sp macro="" textlink="">
          <xdr:nvSpPr>
            <xdr:cNvPr id="3326" name="Check Box 254" hidden="1">
              <a:extLst>
                <a:ext uri="{63B3BB69-23CF-44E3-9099-C40C66FF867C}">
                  <a14:compatExt spid="_x0000_s3326"/>
                </a:ext>
                <a:ext uri="{FF2B5EF4-FFF2-40B4-BE49-F238E27FC236}">
                  <a16:creationId xmlns:a16="http://schemas.microsoft.com/office/drawing/2014/main" id="{00000000-0008-0000-1C00-0000F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2</xdr:col>
          <xdr:colOff>114300</xdr:colOff>
          <xdr:row>29</xdr:row>
          <xdr:rowOff>38100</xdr:rowOff>
        </xdr:to>
        <xdr:sp macro="" textlink="">
          <xdr:nvSpPr>
            <xdr:cNvPr id="3327" name="Check Box 255" hidden="1">
              <a:extLst>
                <a:ext uri="{63B3BB69-23CF-44E3-9099-C40C66FF867C}">
                  <a14:compatExt spid="_x0000_s3327"/>
                </a:ext>
                <a:ext uri="{FF2B5EF4-FFF2-40B4-BE49-F238E27FC236}">
                  <a16:creationId xmlns:a16="http://schemas.microsoft.com/office/drawing/2014/main" id="{00000000-0008-0000-1C00-0000F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2</xdr:col>
          <xdr:colOff>114300</xdr:colOff>
          <xdr:row>30</xdr:row>
          <xdr:rowOff>38100</xdr:rowOff>
        </xdr:to>
        <xdr:sp macro="" textlink="">
          <xdr:nvSpPr>
            <xdr:cNvPr id="3328" name="Check Box 256" hidden="1">
              <a:extLst>
                <a:ext uri="{63B3BB69-23CF-44E3-9099-C40C66FF867C}">
                  <a14:compatExt spid="_x0000_s3328"/>
                </a:ext>
                <a:ext uri="{FF2B5EF4-FFF2-40B4-BE49-F238E27FC236}">
                  <a16:creationId xmlns:a16="http://schemas.microsoft.com/office/drawing/2014/main" id="{00000000-0008-0000-1C00-00000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2</xdr:col>
          <xdr:colOff>114300</xdr:colOff>
          <xdr:row>31</xdr:row>
          <xdr:rowOff>38100</xdr:rowOff>
        </xdr:to>
        <xdr:sp macro="" textlink="">
          <xdr:nvSpPr>
            <xdr:cNvPr id="3329" name="Check Box 257" hidden="1">
              <a:extLst>
                <a:ext uri="{63B3BB69-23CF-44E3-9099-C40C66FF867C}">
                  <a14:compatExt spid="_x0000_s3329"/>
                </a:ext>
                <a:ext uri="{FF2B5EF4-FFF2-40B4-BE49-F238E27FC236}">
                  <a16:creationId xmlns:a16="http://schemas.microsoft.com/office/drawing/2014/main" id="{00000000-0008-0000-1C00-00000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2</xdr:col>
          <xdr:colOff>114300</xdr:colOff>
          <xdr:row>32</xdr:row>
          <xdr:rowOff>38100</xdr:rowOff>
        </xdr:to>
        <xdr:sp macro="" textlink="">
          <xdr:nvSpPr>
            <xdr:cNvPr id="3330" name="Check Box 258" hidden="1">
              <a:extLst>
                <a:ext uri="{63B3BB69-23CF-44E3-9099-C40C66FF867C}">
                  <a14:compatExt spid="_x0000_s3330"/>
                </a:ext>
                <a:ext uri="{FF2B5EF4-FFF2-40B4-BE49-F238E27FC236}">
                  <a16:creationId xmlns:a16="http://schemas.microsoft.com/office/drawing/2014/main" id="{00000000-0008-0000-1C00-00000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2</xdr:col>
          <xdr:colOff>114300</xdr:colOff>
          <xdr:row>34</xdr:row>
          <xdr:rowOff>38100</xdr:rowOff>
        </xdr:to>
        <xdr:sp macro="" textlink="">
          <xdr:nvSpPr>
            <xdr:cNvPr id="3331" name="Check Box 259" hidden="1">
              <a:extLst>
                <a:ext uri="{63B3BB69-23CF-44E3-9099-C40C66FF867C}">
                  <a14:compatExt spid="_x0000_s3331"/>
                </a:ext>
                <a:ext uri="{FF2B5EF4-FFF2-40B4-BE49-F238E27FC236}">
                  <a16:creationId xmlns:a16="http://schemas.microsoft.com/office/drawing/2014/main" id="{00000000-0008-0000-1C00-00000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2</xdr:col>
          <xdr:colOff>114300</xdr:colOff>
          <xdr:row>35</xdr:row>
          <xdr:rowOff>38100</xdr:rowOff>
        </xdr:to>
        <xdr:sp macro="" textlink="">
          <xdr:nvSpPr>
            <xdr:cNvPr id="3332" name="Check Box 260" hidden="1">
              <a:extLst>
                <a:ext uri="{63B3BB69-23CF-44E3-9099-C40C66FF867C}">
                  <a14:compatExt spid="_x0000_s3332"/>
                </a:ext>
                <a:ext uri="{FF2B5EF4-FFF2-40B4-BE49-F238E27FC236}">
                  <a16:creationId xmlns:a16="http://schemas.microsoft.com/office/drawing/2014/main" id="{00000000-0008-0000-1C00-00000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0</xdr:rowOff>
        </xdr:from>
        <xdr:to>
          <xdr:col>2</xdr:col>
          <xdr:colOff>114300</xdr:colOff>
          <xdr:row>36</xdr:row>
          <xdr:rowOff>38100</xdr:rowOff>
        </xdr:to>
        <xdr:sp macro="" textlink="">
          <xdr:nvSpPr>
            <xdr:cNvPr id="3333" name="Check Box 261" hidden="1">
              <a:extLst>
                <a:ext uri="{63B3BB69-23CF-44E3-9099-C40C66FF867C}">
                  <a14:compatExt spid="_x0000_s3333"/>
                </a:ext>
                <a:ext uri="{FF2B5EF4-FFF2-40B4-BE49-F238E27FC236}">
                  <a16:creationId xmlns:a16="http://schemas.microsoft.com/office/drawing/2014/main" id="{00000000-0008-0000-1C00-00000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0</xdr:rowOff>
        </xdr:from>
        <xdr:to>
          <xdr:col>2</xdr:col>
          <xdr:colOff>114300</xdr:colOff>
          <xdr:row>37</xdr:row>
          <xdr:rowOff>38100</xdr:rowOff>
        </xdr:to>
        <xdr:sp macro="" textlink="">
          <xdr:nvSpPr>
            <xdr:cNvPr id="3334" name="Check Box 262" hidden="1">
              <a:extLst>
                <a:ext uri="{63B3BB69-23CF-44E3-9099-C40C66FF867C}">
                  <a14:compatExt spid="_x0000_s3334"/>
                </a:ext>
                <a:ext uri="{FF2B5EF4-FFF2-40B4-BE49-F238E27FC236}">
                  <a16:creationId xmlns:a16="http://schemas.microsoft.com/office/drawing/2014/main" id="{00000000-0008-0000-1C00-00000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0</xdr:rowOff>
        </xdr:from>
        <xdr:to>
          <xdr:col>2</xdr:col>
          <xdr:colOff>114300</xdr:colOff>
          <xdr:row>38</xdr:row>
          <xdr:rowOff>38100</xdr:rowOff>
        </xdr:to>
        <xdr:sp macro="" textlink="">
          <xdr:nvSpPr>
            <xdr:cNvPr id="3335" name="Check Box 263" hidden="1">
              <a:extLst>
                <a:ext uri="{63B3BB69-23CF-44E3-9099-C40C66FF867C}">
                  <a14:compatExt spid="_x0000_s3335"/>
                </a:ext>
                <a:ext uri="{FF2B5EF4-FFF2-40B4-BE49-F238E27FC236}">
                  <a16:creationId xmlns:a16="http://schemas.microsoft.com/office/drawing/2014/main" id="{00000000-0008-0000-1C00-00000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</xdr:col>
          <xdr:colOff>114300</xdr:colOff>
          <xdr:row>39</xdr:row>
          <xdr:rowOff>38100</xdr:rowOff>
        </xdr:to>
        <xdr:sp macro="" textlink="">
          <xdr:nvSpPr>
            <xdr:cNvPr id="3336" name="Check Box 264" hidden="1">
              <a:extLst>
                <a:ext uri="{63B3BB69-23CF-44E3-9099-C40C66FF867C}">
                  <a14:compatExt spid="_x0000_s3336"/>
                </a:ext>
                <a:ext uri="{FF2B5EF4-FFF2-40B4-BE49-F238E27FC236}">
                  <a16:creationId xmlns:a16="http://schemas.microsoft.com/office/drawing/2014/main" id="{00000000-0008-0000-1C00-00000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2</xdr:col>
          <xdr:colOff>114300</xdr:colOff>
          <xdr:row>40</xdr:row>
          <xdr:rowOff>38100</xdr:rowOff>
        </xdr:to>
        <xdr:sp macro="" textlink="">
          <xdr:nvSpPr>
            <xdr:cNvPr id="3337" name="Check Box 265" hidden="1">
              <a:extLst>
                <a:ext uri="{63B3BB69-23CF-44E3-9099-C40C66FF867C}">
                  <a14:compatExt spid="_x0000_s3337"/>
                </a:ext>
                <a:ext uri="{FF2B5EF4-FFF2-40B4-BE49-F238E27FC236}">
                  <a16:creationId xmlns:a16="http://schemas.microsoft.com/office/drawing/2014/main" id="{00000000-0008-0000-1C00-00000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2</xdr:col>
          <xdr:colOff>114300</xdr:colOff>
          <xdr:row>41</xdr:row>
          <xdr:rowOff>38100</xdr:rowOff>
        </xdr:to>
        <xdr:sp macro="" textlink="">
          <xdr:nvSpPr>
            <xdr:cNvPr id="3338" name="Check Box 266" hidden="1">
              <a:extLst>
                <a:ext uri="{63B3BB69-23CF-44E3-9099-C40C66FF867C}">
                  <a14:compatExt spid="_x0000_s3338"/>
                </a:ext>
                <a:ext uri="{FF2B5EF4-FFF2-40B4-BE49-F238E27FC236}">
                  <a16:creationId xmlns:a16="http://schemas.microsoft.com/office/drawing/2014/main" id="{00000000-0008-0000-1C00-00000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0</xdr:rowOff>
        </xdr:from>
        <xdr:to>
          <xdr:col>2</xdr:col>
          <xdr:colOff>114300</xdr:colOff>
          <xdr:row>42</xdr:row>
          <xdr:rowOff>38100</xdr:rowOff>
        </xdr:to>
        <xdr:sp macro="" textlink="">
          <xdr:nvSpPr>
            <xdr:cNvPr id="3339" name="Check Box 267" hidden="1">
              <a:extLst>
                <a:ext uri="{63B3BB69-23CF-44E3-9099-C40C66FF867C}">
                  <a14:compatExt spid="_x0000_s3339"/>
                </a:ext>
                <a:ext uri="{FF2B5EF4-FFF2-40B4-BE49-F238E27FC236}">
                  <a16:creationId xmlns:a16="http://schemas.microsoft.com/office/drawing/2014/main" id="{00000000-0008-0000-1C00-00000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2</xdr:col>
          <xdr:colOff>114300</xdr:colOff>
          <xdr:row>43</xdr:row>
          <xdr:rowOff>38100</xdr:rowOff>
        </xdr:to>
        <xdr:sp macro="" textlink="">
          <xdr:nvSpPr>
            <xdr:cNvPr id="3340" name="Check Box 268" hidden="1">
              <a:extLst>
                <a:ext uri="{63B3BB69-23CF-44E3-9099-C40C66FF867C}">
                  <a14:compatExt spid="_x0000_s3340"/>
                </a:ext>
                <a:ext uri="{FF2B5EF4-FFF2-40B4-BE49-F238E27FC236}">
                  <a16:creationId xmlns:a16="http://schemas.microsoft.com/office/drawing/2014/main" id="{00000000-0008-0000-1C00-00000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0</xdr:rowOff>
        </xdr:from>
        <xdr:to>
          <xdr:col>2</xdr:col>
          <xdr:colOff>114300</xdr:colOff>
          <xdr:row>44</xdr:row>
          <xdr:rowOff>38100</xdr:rowOff>
        </xdr:to>
        <xdr:sp macro="" textlink="">
          <xdr:nvSpPr>
            <xdr:cNvPr id="3341" name="Check Box 269" hidden="1">
              <a:extLst>
                <a:ext uri="{63B3BB69-23CF-44E3-9099-C40C66FF867C}">
                  <a14:compatExt spid="_x0000_s3341"/>
                </a:ext>
                <a:ext uri="{FF2B5EF4-FFF2-40B4-BE49-F238E27FC236}">
                  <a16:creationId xmlns:a16="http://schemas.microsoft.com/office/drawing/2014/main" id="{00000000-0008-0000-1C00-00000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2</xdr:col>
          <xdr:colOff>114300</xdr:colOff>
          <xdr:row>45</xdr:row>
          <xdr:rowOff>38100</xdr:rowOff>
        </xdr:to>
        <xdr:sp macro="" textlink="">
          <xdr:nvSpPr>
            <xdr:cNvPr id="3342" name="Check Box 270" hidden="1">
              <a:extLst>
                <a:ext uri="{63B3BB69-23CF-44E3-9099-C40C66FF867C}">
                  <a14:compatExt spid="_x0000_s3342"/>
                </a:ext>
                <a:ext uri="{FF2B5EF4-FFF2-40B4-BE49-F238E27FC236}">
                  <a16:creationId xmlns:a16="http://schemas.microsoft.com/office/drawing/2014/main" id="{00000000-0008-0000-1C00-00000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0</xdr:rowOff>
        </xdr:from>
        <xdr:to>
          <xdr:col>2</xdr:col>
          <xdr:colOff>114300</xdr:colOff>
          <xdr:row>46</xdr:row>
          <xdr:rowOff>38100</xdr:rowOff>
        </xdr:to>
        <xdr:sp macro="" textlink="">
          <xdr:nvSpPr>
            <xdr:cNvPr id="3343" name="Check Box 271" hidden="1">
              <a:extLst>
                <a:ext uri="{63B3BB69-23CF-44E3-9099-C40C66FF867C}">
                  <a14:compatExt spid="_x0000_s3343"/>
                </a:ext>
                <a:ext uri="{FF2B5EF4-FFF2-40B4-BE49-F238E27FC236}">
                  <a16:creationId xmlns:a16="http://schemas.microsoft.com/office/drawing/2014/main" id="{00000000-0008-0000-1C00-00000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2</xdr:col>
          <xdr:colOff>114300</xdr:colOff>
          <xdr:row>47</xdr:row>
          <xdr:rowOff>38100</xdr:rowOff>
        </xdr:to>
        <xdr:sp macro="" textlink="">
          <xdr:nvSpPr>
            <xdr:cNvPr id="3344" name="Check Box 272" hidden="1">
              <a:extLst>
                <a:ext uri="{63B3BB69-23CF-44E3-9099-C40C66FF867C}">
                  <a14:compatExt spid="_x0000_s3344"/>
                </a:ext>
                <a:ext uri="{FF2B5EF4-FFF2-40B4-BE49-F238E27FC236}">
                  <a16:creationId xmlns:a16="http://schemas.microsoft.com/office/drawing/2014/main" id="{00000000-0008-0000-1C00-00001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0</xdr:rowOff>
        </xdr:from>
        <xdr:to>
          <xdr:col>2</xdr:col>
          <xdr:colOff>114300</xdr:colOff>
          <xdr:row>48</xdr:row>
          <xdr:rowOff>38100</xdr:rowOff>
        </xdr:to>
        <xdr:sp macro="" textlink="">
          <xdr:nvSpPr>
            <xdr:cNvPr id="3345" name="Check Box 273" hidden="1">
              <a:extLst>
                <a:ext uri="{63B3BB69-23CF-44E3-9099-C40C66FF867C}">
                  <a14:compatExt spid="_x0000_s3345"/>
                </a:ext>
                <a:ext uri="{FF2B5EF4-FFF2-40B4-BE49-F238E27FC236}">
                  <a16:creationId xmlns:a16="http://schemas.microsoft.com/office/drawing/2014/main" id="{00000000-0008-0000-1C00-00001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0</xdr:rowOff>
        </xdr:from>
        <xdr:to>
          <xdr:col>2</xdr:col>
          <xdr:colOff>114300</xdr:colOff>
          <xdr:row>49</xdr:row>
          <xdr:rowOff>38100</xdr:rowOff>
        </xdr:to>
        <xdr:sp macro="" textlink="">
          <xdr:nvSpPr>
            <xdr:cNvPr id="3346" name="Check Box 274" hidden="1">
              <a:extLst>
                <a:ext uri="{63B3BB69-23CF-44E3-9099-C40C66FF867C}">
                  <a14:compatExt spid="_x0000_s3346"/>
                </a:ext>
                <a:ext uri="{FF2B5EF4-FFF2-40B4-BE49-F238E27FC236}">
                  <a16:creationId xmlns:a16="http://schemas.microsoft.com/office/drawing/2014/main" id="{00000000-0008-0000-1C00-00001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2</xdr:col>
          <xdr:colOff>114300</xdr:colOff>
          <xdr:row>50</xdr:row>
          <xdr:rowOff>38100</xdr:rowOff>
        </xdr:to>
        <xdr:sp macro="" textlink="">
          <xdr:nvSpPr>
            <xdr:cNvPr id="3347" name="Check Box 275" hidden="1">
              <a:extLst>
                <a:ext uri="{63B3BB69-23CF-44E3-9099-C40C66FF867C}">
                  <a14:compatExt spid="_x0000_s3347"/>
                </a:ext>
                <a:ext uri="{FF2B5EF4-FFF2-40B4-BE49-F238E27FC236}">
                  <a16:creationId xmlns:a16="http://schemas.microsoft.com/office/drawing/2014/main" id="{00000000-0008-0000-1C00-00001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0</xdr:rowOff>
        </xdr:from>
        <xdr:to>
          <xdr:col>2</xdr:col>
          <xdr:colOff>114300</xdr:colOff>
          <xdr:row>51</xdr:row>
          <xdr:rowOff>38100</xdr:rowOff>
        </xdr:to>
        <xdr:sp macro="" textlink="">
          <xdr:nvSpPr>
            <xdr:cNvPr id="3348" name="Check Box 276" hidden="1">
              <a:extLst>
                <a:ext uri="{63B3BB69-23CF-44E3-9099-C40C66FF867C}">
                  <a14:compatExt spid="_x0000_s3348"/>
                </a:ext>
                <a:ext uri="{FF2B5EF4-FFF2-40B4-BE49-F238E27FC236}">
                  <a16:creationId xmlns:a16="http://schemas.microsoft.com/office/drawing/2014/main" id="{00000000-0008-0000-1C00-00001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0</xdr:rowOff>
        </xdr:from>
        <xdr:to>
          <xdr:col>2</xdr:col>
          <xdr:colOff>114300</xdr:colOff>
          <xdr:row>52</xdr:row>
          <xdr:rowOff>38100</xdr:rowOff>
        </xdr:to>
        <xdr:sp macro="" textlink="">
          <xdr:nvSpPr>
            <xdr:cNvPr id="3349" name="Check Box 277" hidden="1">
              <a:extLst>
                <a:ext uri="{63B3BB69-23CF-44E3-9099-C40C66FF867C}">
                  <a14:compatExt spid="_x0000_s3349"/>
                </a:ext>
                <a:ext uri="{FF2B5EF4-FFF2-40B4-BE49-F238E27FC236}">
                  <a16:creationId xmlns:a16="http://schemas.microsoft.com/office/drawing/2014/main" id="{00000000-0008-0000-1C00-00001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52</xdr:row>
          <xdr:rowOff>0</xdr:rowOff>
        </xdr:from>
        <xdr:to>
          <xdr:col>2</xdr:col>
          <xdr:colOff>114300</xdr:colOff>
          <xdr:row>53</xdr:row>
          <xdr:rowOff>38100</xdr:rowOff>
        </xdr:to>
        <xdr:sp macro="" textlink="">
          <xdr:nvSpPr>
            <xdr:cNvPr id="3350" name="Check Box 278" hidden="1">
              <a:extLst>
                <a:ext uri="{63B3BB69-23CF-44E3-9099-C40C66FF867C}">
                  <a14:compatExt spid="_x0000_s3350"/>
                </a:ext>
                <a:ext uri="{FF2B5EF4-FFF2-40B4-BE49-F238E27FC236}">
                  <a16:creationId xmlns:a16="http://schemas.microsoft.com/office/drawing/2014/main" id="{00000000-0008-0000-1C00-00001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53</xdr:row>
          <xdr:rowOff>0</xdr:rowOff>
        </xdr:from>
        <xdr:to>
          <xdr:col>2</xdr:col>
          <xdr:colOff>114300</xdr:colOff>
          <xdr:row>54</xdr:row>
          <xdr:rowOff>38100</xdr:rowOff>
        </xdr:to>
        <xdr:sp macro="" textlink="">
          <xdr:nvSpPr>
            <xdr:cNvPr id="3351" name="Check Box 279" hidden="1">
              <a:extLst>
                <a:ext uri="{63B3BB69-23CF-44E3-9099-C40C66FF867C}">
                  <a14:compatExt spid="_x0000_s3351"/>
                </a:ext>
                <a:ext uri="{FF2B5EF4-FFF2-40B4-BE49-F238E27FC236}">
                  <a16:creationId xmlns:a16="http://schemas.microsoft.com/office/drawing/2014/main" id="{00000000-0008-0000-1C00-00001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54</xdr:row>
          <xdr:rowOff>0</xdr:rowOff>
        </xdr:from>
        <xdr:to>
          <xdr:col>2</xdr:col>
          <xdr:colOff>114300</xdr:colOff>
          <xdr:row>55</xdr:row>
          <xdr:rowOff>38100</xdr:rowOff>
        </xdr:to>
        <xdr:sp macro="" textlink="">
          <xdr:nvSpPr>
            <xdr:cNvPr id="3352" name="Check Box 280" hidden="1">
              <a:extLst>
                <a:ext uri="{63B3BB69-23CF-44E3-9099-C40C66FF867C}">
                  <a14:compatExt spid="_x0000_s3352"/>
                </a:ext>
                <a:ext uri="{FF2B5EF4-FFF2-40B4-BE49-F238E27FC236}">
                  <a16:creationId xmlns:a16="http://schemas.microsoft.com/office/drawing/2014/main" id="{00000000-0008-0000-1C00-00001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0</xdr:rowOff>
        </xdr:from>
        <xdr:to>
          <xdr:col>2</xdr:col>
          <xdr:colOff>114300</xdr:colOff>
          <xdr:row>56</xdr:row>
          <xdr:rowOff>38100</xdr:rowOff>
        </xdr:to>
        <xdr:sp macro="" textlink="">
          <xdr:nvSpPr>
            <xdr:cNvPr id="3353" name="Check Box 281" hidden="1">
              <a:extLst>
                <a:ext uri="{63B3BB69-23CF-44E3-9099-C40C66FF867C}">
                  <a14:compatExt spid="_x0000_s3353"/>
                </a:ext>
                <a:ext uri="{FF2B5EF4-FFF2-40B4-BE49-F238E27FC236}">
                  <a16:creationId xmlns:a16="http://schemas.microsoft.com/office/drawing/2014/main" id="{00000000-0008-0000-1C00-00001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0</xdr:rowOff>
        </xdr:from>
        <xdr:to>
          <xdr:col>2</xdr:col>
          <xdr:colOff>114300</xdr:colOff>
          <xdr:row>57</xdr:row>
          <xdr:rowOff>38100</xdr:rowOff>
        </xdr:to>
        <xdr:sp macro="" textlink="">
          <xdr:nvSpPr>
            <xdr:cNvPr id="3354" name="Check Box 282" hidden="1">
              <a:extLst>
                <a:ext uri="{63B3BB69-23CF-44E3-9099-C40C66FF867C}">
                  <a14:compatExt spid="_x0000_s3354"/>
                </a:ext>
                <a:ext uri="{FF2B5EF4-FFF2-40B4-BE49-F238E27FC236}">
                  <a16:creationId xmlns:a16="http://schemas.microsoft.com/office/drawing/2014/main" id="{00000000-0008-0000-1C00-00001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2</xdr:col>
          <xdr:colOff>114300</xdr:colOff>
          <xdr:row>58</xdr:row>
          <xdr:rowOff>38100</xdr:rowOff>
        </xdr:to>
        <xdr:sp macro="" textlink="">
          <xdr:nvSpPr>
            <xdr:cNvPr id="3355" name="Check Box 283" hidden="1">
              <a:extLst>
                <a:ext uri="{63B3BB69-23CF-44E3-9099-C40C66FF867C}">
                  <a14:compatExt spid="_x0000_s3355"/>
                </a:ext>
                <a:ext uri="{FF2B5EF4-FFF2-40B4-BE49-F238E27FC236}">
                  <a16:creationId xmlns:a16="http://schemas.microsoft.com/office/drawing/2014/main" id="{00000000-0008-0000-1C00-00001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0</xdr:rowOff>
        </xdr:from>
        <xdr:to>
          <xdr:col>2</xdr:col>
          <xdr:colOff>114300</xdr:colOff>
          <xdr:row>59</xdr:row>
          <xdr:rowOff>38100</xdr:rowOff>
        </xdr:to>
        <xdr:sp macro="" textlink="">
          <xdr:nvSpPr>
            <xdr:cNvPr id="3356" name="Check Box 284" hidden="1">
              <a:extLst>
                <a:ext uri="{63B3BB69-23CF-44E3-9099-C40C66FF867C}">
                  <a14:compatExt spid="_x0000_s3356"/>
                </a:ext>
                <a:ext uri="{FF2B5EF4-FFF2-40B4-BE49-F238E27FC236}">
                  <a16:creationId xmlns:a16="http://schemas.microsoft.com/office/drawing/2014/main" id="{00000000-0008-0000-1C00-00001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0</xdr:rowOff>
        </xdr:from>
        <xdr:to>
          <xdr:col>2</xdr:col>
          <xdr:colOff>114300</xdr:colOff>
          <xdr:row>60</xdr:row>
          <xdr:rowOff>38100</xdr:rowOff>
        </xdr:to>
        <xdr:sp macro="" textlink="">
          <xdr:nvSpPr>
            <xdr:cNvPr id="3357" name="Check Box 285" hidden="1">
              <a:extLst>
                <a:ext uri="{63B3BB69-23CF-44E3-9099-C40C66FF867C}">
                  <a14:compatExt spid="_x0000_s3357"/>
                </a:ext>
                <a:ext uri="{FF2B5EF4-FFF2-40B4-BE49-F238E27FC236}">
                  <a16:creationId xmlns:a16="http://schemas.microsoft.com/office/drawing/2014/main" id="{00000000-0008-0000-1C00-00001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0</xdr:rowOff>
        </xdr:from>
        <xdr:to>
          <xdr:col>2</xdr:col>
          <xdr:colOff>114300</xdr:colOff>
          <xdr:row>61</xdr:row>
          <xdr:rowOff>38100</xdr:rowOff>
        </xdr:to>
        <xdr:sp macro="" textlink="">
          <xdr:nvSpPr>
            <xdr:cNvPr id="3358" name="Check Box 286" hidden="1">
              <a:extLst>
                <a:ext uri="{63B3BB69-23CF-44E3-9099-C40C66FF867C}">
                  <a14:compatExt spid="_x0000_s3358"/>
                </a:ext>
                <a:ext uri="{FF2B5EF4-FFF2-40B4-BE49-F238E27FC236}">
                  <a16:creationId xmlns:a16="http://schemas.microsoft.com/office/drawing/2014/main" id="{00000000-0008-0000-1C00-00001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61</xdr:row>
          <xdr:rowOff>0</xdr:rowOff>
        </xdr:from>
        <xdr:to>
          <xdr:col>2</xdr:col>
          <xdr:colOff>114300</xdr:colOff>
          <xdr:row>62</xdr:row>
          <xdr:rowOff>38100</xdr:rowOff>
        </xdr:to>
        <xdr:sp macro="" textlink="">
          <xdr:nvSpPr>
            <xdr:cNvPr id="3359" name="Check Box 287" hidden="1">
              <a:extLst>
                <a:ext uri="{63B3BB69-23CF-44E3-9099-C40C66FF867C}">
                  <a14:compatExt spid="_x0000_s3359"/>
                </a:ext>
                <a:ext uri="{FF2B5EF4-FFF2-40B4-BE49-F238E27FC236}">
                  <a16:creationId xmlns:a16="http://schemas.microsoft.com/office/drawing/2014/main" id="{00000000-0008-0000-1C00-00001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2</xdr:col>
          <xdr:colOff>114300</xdr:colOff>
          <xdr:row>63</xdr:row>
          <xdr:rowOff>38100</xdr:rowOff>
        </xdr:to>
        <xdr:sp macro="" textlink="">
          <xdr:nvSpPr>
            <xdr:cNvPr id="3360" name="Check Box 288" hidden="1">
              <a:extLst>
                <a:ext uri="{63B3BB69-23CF-44E3-9099-C40C66FF867C}">
                  <a14:compatExt spid="_x0000_s3360"/>
                </a:ext>
                <a:ext uri="{FF2B5EF4-FFF2-40B4-BE49-F238E27FC236}">
                  <a16:creationId xmlns:a16="http://schemas.microsoft.com/office/drawing/2014/main" id="{00000000-0008-0000-1C00-00002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2</xdr:col>
          <xdr:colOff>114300</xdr:colOff>
          <xdr:row>64</xdr:row>
          <xdr:rowOff>38100</xdr:rowOff>
        </xdr:to>
        <xdr:sp macro="" textlink="">
          <xdr:nvSpPr>
            <xdr:cNvPr id="3361" name="Check Box 289" hidden="1">
              <a:extLst>
                <a:ext uri="{63B3BB69-23CF-44E3-9099-C40C66FF867C}">
                  <a14:compatExt spid="_x0000_s3361"/>
                </a:ext>
                <a:ext uri="{FF2B5EF4-FFF2-40B4-BE49-F238E27FC236}">
                  <a16:creationId xmlns:a16="http://schemas.microsoft.com/office/drawing/2014/main" id="{00000000-0008-0000-1C00-00002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0</xdr:rowOff>
        </xdr:from>
        <xdr:to>
          <xdr:col>2</xdr:col>
          <xdr:colOff>114300</xdr:colOff>
          <xdr:row>65</xdr:row>
          <xdr:rowOff>38100</xdr:rowOff>
        </xdr:to>
        <xdr:sp macro="" textlink="">
          <xdr:nvSpPr>
            <xdr:cNvPr id="3362" name="Check Box 290" hidden="1">
              <a:extLst>
                <a:ext uri="{63B3BB69-23CF-44E3-9099-C40C66FF867C}">
                  <a14:compatExt spid="_x0000_s3362"/>
                </a:ext>
                <a:ext uri="{FF2B5EF4-FFF2-40B4-BE49-F238E27FC236}">
                  <a16:creationId xmlns:a16="http://schemas.microsoft.com/office/drawing/2014/main" id="{00000000-0008-0000-1C00-00002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2</xdr:col>
          <xdr:colOff>114300</xdr:colOff>
          <xdr:row>66</xdr:row>
          <xdr:rowOff>38100</xdr:rowOff>
        </xdr:to>
        <xdr:sp macro="" textlink="">
          <xdr:nvSpPr>
            <xdr:cNvPr id="3363" name="Check Box 291" hidden="1">
              <a:extLst>
                <a:ext uri="{63B3BB69-23CF-44E3-9099-C40C66FF867C}">
                  <a14:compatExt spid="_x0000_s3363"/>
                </a:ext>
                <a:ext uri="{FF2B5EF4-FFF2-40B4-BE49-F238E27FC236}">
                  <a16:creationId xmlns:a16="http://schemas.microsoft.com/office/drawing/2014/main" id="{00000000-0008-0000-1C00-00002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0</xdr:rowOff>
        </xdr:from>
        <xdr:to>
          <xdr:col>2</xdr:col>
          <xdr:colOff>114300</xdr:colOff>
          <xdr:row>67</xdr:row>
          <xdr:rowOff>38100</xdr:rowOff>
        </xdr:to>
        <xdr:sp macro="" textlink="">
          <xdr:nvSpPr>
            <xdr:cNvPr id="3364" name="Check Box 292" hidden="1">
              <a:extLst>
                <a:ext uri="{63B3BB69-23CF-44E3-9099-C40C66FF867C}">
                  <a14:compatExt spid="_x0000_s3364"/>
                </a:ext>
                <a:ext uri="{FF2B5EF4-FFF2-40B4-BE49-F238E27FC236}">
                  <a16:creationId xmlns:a16="http://schemas.microsoft.com/office/drawing/2014/main" id="{00000000-0008-0000-1C00-00002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0</xdr:rowOff>
        </xdr:from>
        <xdr:to>
          <xdr:col>2</xdr:col>
          <xdr:colOff>114300</xdr:colOff>
          <xdr:row>68</xdr:row>
          <xdr:rowOff>38100</xdr:rowOff>
        </xdr:to>
        <xdr:sp macro="" textlink="">
          <xdr:nvSpPr>
            <xdr:cNvPr id="3365" name="Check Box 293" hidden="1">
              <a:extLst>
                <a:ext uri="{63B3BB69-23CF-44E3-9099-C40C66FF867C}">
                  <a14:compatExt spid="_x0000_s3365"/>
                </a:ext>
                <a:ext uri="{FF2B5EF4-FFF2-40B4-BE49-F238E27FC236}">
                  <a16:creationId xmlns:a16="http://schemas.microsoft.com/office/drawing/2014/main" id="{00000000-0008-0000-1C00-00002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0</xdr:rowOff>
        </xdr:from>
        <xdr:to>
          <xdr:col>2</xdr:col>
          <xdr:colOff>114300</xdr:colOff>
          <xdr:row>69</xdr:row>
          <xdr:rowOff>38100</xdr:rowOff>
        </xdr:to>
        <xdr:sp macro="" textlink="">
          <xdr:nvSpPr>
            <xdr:cNvPr id="3366" name="Check Box 294" hidden="1">
              <a:extLst>
                <a:ext uri="{63B3BB69-23CF-44E3-9099-C40C66FF867C}">
                  <a14:compatExt spid="_x0000_s3366"/>
                </a:ext>
                <a:ext uri="{FF2B5EF4-FFF2-40B4-BE49-F238E27FC236}">
                  <a16:creationId xmlns:a16="http://schemas.microsoft.com/office/drawing/2014/main" id="{00000000-0008-0000-1C00-00002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0</xdr:rowOff>
        </xdr:from>
        <xdr:to>
          <xdr:col>2</xdr:col>
          <xdr:colOff>114300</xdr:colOff>
          <xdr:row>70</xdr:row>
          <xdr:rowOff>38100</xdr:rowOff>
        </xdr:to>
        <xdr:sp macro="" textlink="">
          <xdr:nvSpPr>
            <xdr:cNvPr id="3367" name="Check Box 295" hidden="1">
              <a:extLst>
                <a:ext uri="{63B3BB69-23CF-44E3-9099-C40C66FF867C}">
                  <a14:compatExt spid="_x0000_s3367"/>
                </a:ext>
                <a:ext uri="{FF2B5EF4-FFF2-40B4-BE49-F238E27FC236}">
                  <a16:creationId xmlns:a16="http://schemas.microsoft.com/office/drawing/2014/main" id="{00000000-0008-0000-1C00-00002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0</xdr:rowOff>
        </xdr:from>
        <xdr:to>
          <xdr:col>2</xdr:col>
          <xdr:colOff>114300</xdr:colOff>
          <xdr:row>71</xdr:row>
          <xdr:rowOff>38100</xdr:rowOff>
        </xdr:to>
        <xdr:sp macro="" textlink="">
          <xdr:nvSpPr>
            <xdr:cNvPr id="3368" name="Check Box 296" hidden="1">
              <a:extLst>
                <a:ext uri="{63B3BB69-23CF-44E3-9099-C40C66FF867C}">
                  <a14:compatExt spid="_x0000_s3368"/>
                </a:ext>
                <a:ext uri="{FF2B5EF4-FFF2-40B4-BE49-F238E27FC236}">
                  <a16:creationId xmlns:a16="http://schemas.microsoft.com/office/drawing/2014/main" id="{00000000-0008-0000-1C00-00002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0</xdr:rowOff>
        </xdr:from>
        <xdr:to>
          <xdr:col>2</xdr:col>
          <xdr:colOff>114300</xdr:colOff>
          <xdr:row>72</xdr:row>
          <xdr:rowOff>38100</xdr:rowOff>
        </xdr:to>
        <xdr:sp macro="" textlink="">
          <xdr:nvSpPr>
            <xdr:cNvPr id="3369" name="Check Box 297" hidden="1">
              <a:extLst>
                <a:ext uri="{63B3BB69-23CF-44E3-9099-C40C66FF867C}">
                  <a14:compatExt spid="_x0000_s3369"/>
                </a:ext>
                <a:ext uri="{FF2B5EF4-FFF2-40B4-BE49-F238E27FC236}">
                  <a16:creationId xmlns:a16="http://schemas.microsoft.com/office/drawing/2014/main" id="{00000000-0008-0000-1C00-00002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72</xdr:row>
          <xdr:rowOff>0</xdr:rowOff>
        </xdr:from>
        <xdr:to>
          <xdr:col>2</xdr:col>
          <xdr:colOff>114300</xdr:colOff>
          <xdr:row>73</xdr:row>
          <xdr:rowOff>38100</xdr:rowOff>
        </xdr:to>
        <xdr:sp macro="" textlink="">
          <xdr:nvSpPr>
            <xdr:cNvPr id="3370" name="Check Box 298" hidden="1">
              <a:extLst>
                <a:ext uri="{63B3BB69-23CF-44E3-9099-C40C66FF867C}">
                  <a14:compatExt spid="_x0000_s3370"/>
                </a:ext>
                <a:ext uri="{FF2B5EF4-FFF2-40B4-BE49-F238E27FC236}">
                  <a16:creationId xmlns:a16="http://schemas.microsoft.com/office/drawing/2014/main" id="{00000000-0008-0000-1C00-00002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76</xdr:row>
          <xdr:rowOff>0</xdr:rowOff>
        </xdr:from>
        <xdr:to>
          <xdr:col>2</xdr:col>
          <xdr:colOff>114300</xdr:colOff>
          <xdr:row>77</xdr:row>
          <xdr:rowOff>0</xdr:rowOff>
        </xdr:to>
        <xdr:sp macro="" textlink="">
          <xdr:nvSpPr>
            <xdr:cNvPr id="3371" name="Check Box 299" hidden="1">
              <a:extLst>
                <a:ext uri="{63B3BB69-23CF-44E3-9099-C40C66FF867C}">
                  <a14:compatExt spid="_x0000_s3371"/>
                </a:ext>
                <a:ext uri="{FF2B5EF4-FFF2-40B4-BE49-F238E27FC236}">
                  <a16:creationId xmlns:a16="http://schemas.microsoft.com/office/drawing/2014/main" id="{00000000-0008-0000-1C00-00002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77</xdr:row>
          <xdr:rowOff>0</xdr:rowOff>
        </xdr:from>
        <xdr:to>
          <xdr:col>2</xdr:col>
          <xdr:colOff>114300</xdr:colOff>
          <xdr:row>78</xdr:row>
          <xdr:rowOff>38100</xdr:rowOff>
        </xdr:to>
        <xdr:sp macro="" textlink="">
          <xdr:nvSpPr>
            <xdr:cNvPr id="3372" name="Check Box 300" hidden="1">
              <a:extLst>
                <a:ext uri="{63B3BB69-23CF-44E3-9099-C40C66FF867C}">
                  <a14:compatExt spid="_x0000_s3372"/>
                </a:ext>
                <a:ext uri="{FF2B5EF4-FFF2-40B4-BE49-F238E27FC236}">
                  <a16:creationId xmlns:a16="http://schemas.microsoft.com/office/drawing/2014/main" id="{00000000-0008-0000-1C00-00002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78</xdr:row>
          <xdr:rowOff>0</xdr:rowOff>
        </xdr:from>
        <xdr:to>
          <xdr:col>2</xdr:col>
          <xdr:colOff>114300</xdr:colOff>
          <xdr:row>79</xdr:row>
          <xdr:rowOff>38100</xdr:rowOff>
        </xdr:to>
        <xdr:sp macro="" textlink="">
          <xdr:nvSpPr>
            <xdr:cNvPr id="3373" name="Check Box 301" hidden="1">
              <a:extLst>
                <a:ext uri="{63B3BB69-23CF-44E3-9099-C40C66FF867C}">
                  <a14:compatExt spid="_x0000_s3373"/>
                </a:ext>
                <a:ext uri="{FF2B5EF4-FFF2-40B4-BE49-F238E27FC236}">
                  <a16:creationId xmlns:a16="http://schemas.microsoft.com/office/drawing/2014/main" id="{00000000-0008-0000-1C00-00002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581791</xdr:colOff>
      <xdr:row>111</xdr:row>
      <xdr:rowOff>56516</xdr:rowOff>
    </xdr:from>
    <xdr:to>
      <xdr:col>10</xdr:col>
      <xdr:colOff>110025</xdr:colOff>
      <xdr:row>118</xdr:row>
      <xdr:rowOff>113068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00000000-0008-0000-1C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5064" y="20930698"/>
          <a:ext cx="2389678" cy="1303461"/>
        </a:xfrm>
        <a:prstGeom prst="rect">
          <a:avLst/>
        </a:prstGeom>
      </xdr:spPr>
    </xdr:pic>
    <xdr:clientData/>
  </xdr:twoCellAnchor>
  <xdr:twoCellAnchor editAs="oneCell">
    <xdr:from>
      <xdr:col>9</xdr:col>
      <xdr:colOff>1325880</xdr:colOff>
      <xdr:row>0</xdr:row>
      <xdr:rowOff>92959</xdr:rowOff>
    </xdr:from>
    <xdr:to>
      <xdr:col>10</xdr:col>
      <xdr:colOff>1215059</xdr:colOff>
      <xdr:row>4</xdr:row>
      <xdr:rowOff>3661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00000000-0008-0000-1C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6560" y="92959"/>
          <a:ext cx="1474139" cy="93178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161925</xdr:colOff>
          <xdr:row>1</xdr:row>
          <xdr:rowOff>95250</xdr:rowOff>
        </xdr:from>
        <xdr:to>
          <xdr:col>13</xdr:col>
          <xdr:colOff>628650</xdr:colOff>
          <xdr:row>3</xdr:row>
          <xdr:rowOff>76200</xdr:rowOff>
        </xdr:to>
        <xdr:sp macro="" textlink="">
          <xdr:nvSpPr>
            <xdr:cNvPr id="39089" name="Button 177" hidden="1">
              <a:extLst>
                <a:ext uri="{63B3BB69-23CF-44E3-9099-C40C66FF867C}">
                  <a14:compatExt spid="_x0000_s39089"/>
                </a:ext>
                <a:ext uri="{FF2B5EF4-FFF2-40B4-BE49-F238E27FC236}">
                  <a16:creationId xmlns:a16="http://schemas.microsoft.com/office/drawing/2014/main" id="{00000000-0008-0000-1D00-0000B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161925</xdr:colOff>
          <xdr:row>4</xdr:row>
          <xdr:rowOff>95250</xdr:rowOff>
        </xdr:from>
        <xdr:to>
          <xdr:col>13</xdr:col>
          <xdr:colOff>628650</xdr:colOff>
          <xdr:row>6</xdr:row>
          <xdr:rowOff>171450</xdr:rowOff>
        </xdr:to>
        <xdr:sp macro="" textlink="">
          <xdr:nvSpPr>
            <xdr:cNvPr id="39090" name="Button 178" hidden="1">
              <a:extLst>
                <a:ext uri="{63B3BB69-23CF-44E3-9099-C40C66FF867C}">
                  <a14:compatExt spid="_x0000_s39090"/>
                </a:ext>
                <a:ext uri="{FF2B5EF4-FFF2-40B4-BE49-F238E27FC236}">
                  <a16:creationId xmlns:a16="http://schemas.microsoft.com/office/drawing/2014/main" id="{00000000-0008-0000-1D00-0000B2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Unhide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152400</xdr:rowOff>
        </xdr:from>
        <xdr:to>
          <xdr:col>2</xdr:col>
          <xdr:colOff>57150</xdr:colOff>
          <xdr:row>12</xdr:row>
          <xdr:rowOff>28575</xdr:rowOff>
        </xdr:to>
        <xdr:sp macro="" textlink="">
          <xdr:nvSpPr>
            <xdr:cNvPr id="39141" name="Check Box 229" hidden="1">
              <a:extLst>
                <a:ext uri="{63B3BB69-23CF-44E3-9099-C40C66FF867C}">
                  <a14:compatExt spid="_x0000_s39141"/>
                </a:ext>
                <a:ext uri="{FF2B5EF4-FFF2-40B4-BE49-F238E27FC236}">
                  <a16:creationId xmlns:a16="http://schemas.microsoft.com/office/drawing/2014/main" id="{00000000-0008-0000-1D00-0000E5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2</xdr:col>
          <xdr:colOff>57150</xdr:colOff>
          <xdr:row>11</xdr:row>
          <xdr:rowOff>38100</xdr:rowOff>
        </xdr:to>
        <xdr:sp macro="" textlink="">
          <xdr:nvSpPr>
            <xdr:cNvPr id="39142" name="Check Box 230" hidden="1">
              <a:extLst>
                <a:ext uri="{63B3BB69-23CF-44E3-9099-C40C66FF867C}">
                  <a14:compatExt spid="_x0000_s39142"/>
                </a:ext>
                <a:ext uri="{FF2B5EF4-FFF2-40B4-BE49-F238E27FC236}">
                  <a16:creationId xmlns:a16="http://schemas.microsoft.com/office/drawing/2014/main" id="{00000000-0008-0000-1D00-0000E6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171450</xdr:rowOff>
        </xdr:from>
        <xdr:to>
          <xdr:col>2</xdr:col>
          <xdr:colOff>57150</xdr:colOff>
          <xdr:row>10</xdr:row>
          <xdr:rowOff>28575</xdr:rowOff>
        </xdr:to>
        <xdr:sp macro="" textlink="">
          <xdr:nvSpPr>
            <xdr:cNvPr id="39143" name="Check Box 231" hidden="1">
              <a:extLst>
                <a:ext uri="{63B3BB69-23CF-44E3-9099-C40C66FF867C}">
                  <a14:compatExt spid="_x0000_s39143"/>
                </a:ext>
                <a:ext uri="{FF2B5EF4-FFF2-40B4-BE49-F238E27FC236}">
                  <a16:creationId xmlns:a16="http://schemas.microsoft.com/office/drawing/2014/main" id="{00000000-0008-0000-1D00-0000E7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2</xdr:col>
          <xdr:colOff>57150</xdr:colOff>
          <xdr:row>19</xdr:row>
          <xdr:rowOff>38100</xdr:rowOff>
        </xdr:to>
        <xdr:sp macro="" textlink="">
          <xdr:nvSpPr>
            <xdr:cNvPr id="39144" name="Check Box 232" hidden="1">
              <a:extLst>
                <a:ext uri="{63B3BB69-23CF-44E3-9099-C40C66FF867C}">
                  <a14:compatExt spid="_x0000_s39144"/>
                </a:ext>
                <a:ext uri="{FF2B5EF4-FFF2-40B4-BE49-F238E27FC236}">
                  <a16:creationId xmlns:a16="http://schemas.microsoft.com/office/drawing/2014/main" id="{00000000-0008-0000-1D00-0000E8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2</xdr:col>
          <xdr:colOff>57150</xdr:colOff>
          <xdr:row>20</xdr:row>
          <xdr:rowOff>38100</xdr:rowOff>
        </xdr:to>
        <xdr:sp macro="" textlink="">
          <xdr:nvSpPr>
            <xdr:cNvPr id="39145" name="Check Box 233" hidden="1">
              <a:extLst>
                <a:ext uri="{63B3BB69-23CF-44E3-9099-C40C66FF867C}">
                  <a14:compatExt spid="_x0000_s39145"/>
                </a:ext>
                <a:ext uri="{FF2B5EF4-FFF2-40B4-BE49-F238E27FC236}">
                  <a16:creationId xmlns:a16="http://schemas.microsoft.com/office/drawing/2014/main" id="{00000000-0008-0000-1D00-0000E9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2</xdr:col>
          <xdr:colOff>57150</xdr:colOff>
          <xdr:row>21</xdr:row>
          <xdr:rowOff>38100</xdr:rowOff>
        </xdr:to>
        <xdr:sp macro="" textlink="">
          <xdr:nvSpPr>
            <xdr:cNvPr id="39146" name="Check Box 234" hidden="1">
              <a:extLst>
                <a:ext uri="{63B3BB69-23CF-44E3-9099-C40C66FF867C}">
                  <a14:compatExt spid="_x0000_s39146"/>
                </a:ext>
                <a:ext uri="{FF2B5EF4-FFF2-40B4-BE49-F238E27FC236}">
                  <a16:creationId xmlns:a16="http://schemas.microsoft.com/office/drawing/2014/main" id="{00000000-0008-0000-1D00-0000EA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2</xdr:col>
          <xdr:colOff>57150</xdr:colOff>
          <xdr:row>22</xdr:row>
          <xdr:rowOff>38100</xdr:rowOff>
        </xdr:to>
        <xdr:sp macro="" textlink="">
          <xdr:nvSpPr>
            <xdr:cNvPr id="39147" name="Check Box 235" hidden="1">
              <a:extLst>
                <a:ext uri="{63B3BB69-23CF-44E3-9099-C40C66FF867C}">
                  <a14:compatExt spid="_x0000_s39147"/>
                </a:ext>
                <a:ext uri="{FF2B5EF4-FFF2-40B4-BE49-F238E27FC236}">
                  <a16:creationId xmlns:a16="http://schemas.microsoft.com/office/drawing/2014/main" id="{00000000-0008-0000-1D00-0000EB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2</xdr:col>
          <xdr:colOff>57150</xdr:colOff>
          <xdr:row>23</xdr:row>
          <xdr:rowOff>38100</xdr:rowOff>
        </xdr:to>
        <xdr:sp macro="" textlink="">
          <xdr:nvSpPr>
            <xdr:cNvPr id="39148" name="Check Box 236" hidden="1">
              <a:extLst>
                <a:ext uri="{63B3BB69-23CF-44E3-9099-C40C66FF867C}">
                  <a14:compatExt spid="_x0000_s39148"/>
                </a:ext>
                <a:ext uri="{FF2B5EF4-FFF2-40B4-BE49-F238E27FC236}">
                  <a16:creationId xmlns:a16="http://schemas.microsoft.com/office/drawing/2014/main" id="{00000000-0008-0000-1D00-0000EC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2</xdr:col>
          <xdr:colOff>57150</xdr:colOff>
          <xdr:row>24</xdr:row>
          <xdr:rowOff>38100</xdr:rowOff>
        </xdr:to>
        <xdr:sp macro="" textlink="">
          <xdr:nvSpPr>
            <xdr:cNvPr id="39149" name="Check Box 237" hidden="1">
              <a:extLst>
                <a:ext uri="{63B3BB69-23CF-44E3-9099-C40C66FF867C}">
                  <a14:compatExt spid="_x0000_s39149"/>
                </a:ext>
                <a:ext uri="{FF2B5EF4-FFF2-40B4-BE49-F238E27FC236}">
                  <a16:creationId xmlns:a16="http://schemas.microsoft.com/office/drawing/2014/main" id="{00000000-0008-0000-1D00-0000ED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2</xdr:col>
          <xdr:colOff>57150</xdr:colOff>
          <xdr:row>25</xdr:row>
          <xdr:rowOff>38100</xdr:rowOff>
        </xdr:to>
        <xdr:sp macro="" textlink="">
          <xdr:nvSpPr>
            <xdr:cNvPr id="39150" name="Check Box 238" hidden="1">
              <a:extLst>
                <a:ext uri="{63B3BB69-23CF-44E3-9099-C40C66FF867C}">
                  <a14:compatExt spid="_x0000_s39150"/>
                </a:ext>
                <a:ext uri="{FF2B5EF4-FFF2-40B4-BE49-F238E27FC236}">
                  <a16:creationId xmlns:a16="http://schemas.microsoft.com/office/drawing/2014/main" id="{00000000-0008-0000-1D00-0000EE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2</xdr:col>
          <xdr:colOff>57150</xdr:colOff>
          <xdr:row>26</xdr:row>
          <xdr:rowOff>38100</xdr:rowOff>
        </xdr:to>
        <xdr:sp macro="" textlink="">
          <xdr:nvSpPr>
            <xdr:cNvPr id="39151" name="Check Box 239" hidden="1">
              <a:extLst>
                <a:ext uri="{63B3BB69-23CF-44E3-9099-C40C66FF867C}">
                  <a14:compatExt spid="_x0000_s39151"/>
                </a:ext>
                <a:ext uri="{FF2B5EF4-FFF2-40B4-BE49-F238E27FC236}">
                  <a16:creationId xmlns:a16="http://schemas.microsoft.com/office/drawing/2014/main" id="{00000000-0008-0000-1D00-0000EF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2</xdr:col>
          <xdr:colOff>57150</xdr:colOff>
          <xdr:row>27</xdr:row>
          <xdr:rowOff>38100</xdr:rowOff>
        </xdr:to>
        <xdr:sp macro="" textlink="">
          <xdr:nvSpPr>
            <xdr:cNvPr id="39152" name="Check Box 240" hidden="1">
              <a:extLst>
                <a:ext uri="{63B3BB69-23CF-44E3-9099-C40C66FF867C}">
                  <a14:compatExt spid="_x0000_s39152"/>
                </a:ext>
                <a:ext uri="{FF2B5EF4-FFF2-40B4-BE49-F238E27FC236}">
                  <a16:creationId xmlns:a16="http://schemas.microsoft.com/office/drawing/2014/main" id="{00000000-0008-0000-1D00-0000F0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2</xdr:col>
          <xdr:colOff>57150</xdr:colOff>
          <xdr:row>28</xdr:row>
          <xdr:rowOff>38100</xdr:rowOff>
        </xdr:to>
        <xdr:sp macro="" textlink="">
          <xdr:nvSpPr>
            <xdr:cNvPr id="39153" name="Check Box 241" hidden="1">
              <a:extLst>
                <a:ext uri="{63B3BB69-23CF-44E3-9099-C40C66FF867C}">
                  <a14:compatExt spid="_x0000_s39153"/>
                </a:ext>
                <a:ext uri="{FF2B5EF4-FFF2-40B4-BE49-F238E27FC236}">
                  <a16:creationId xmlns:a16="http://schemas.microsoft.com/office/drawing/2014/main" id="{00000000-0008-0000-1D00-0000F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2</xdr:col>
          <xdr:colOff>57150</xdr:colOff>
          <xdr:row>29</xdr:row>
          <xdr:rowOff>38100</xdr:rowOff>
        </xdr:to>
        <xdr:sp macro="" textlink="">
          <xdr:nvSpPr>
            <xdr:cNvPr id="39154" name="Check Box 242" hidden="1">
              <a:extLst>
                <a:ext uri="{63B3BB69-23CF-44E3-9099-C40C66FF867C}">
                  <a14:compatExt spid="_x0000_s39154"/>
                </a:ext>
                <a:ext uri="{FF2B5EF4-FFF2-40B4-BE49-F238E27FC236}">
                  <a16:creationId xmlns:a16="http://schemas.microsoft.com/office/drawing/2014/main" id="{00000000-0008-0000-1D00-0000F2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2</xdr:col>
          <xdr:colOff>57150</xdr:colOff>
          <xdr:row>30</xdr:row>
          <xdr:rowOff>38100</xdr:rowOff>
        </xdr:to>
        <xdr:sp macro="" textlink="">
          <xdr:nvSpPr>
            <xdr:cNvPr id="39155" name="Check Box 243" hidden="1">
              <a:extLst>
                <a:ext uri="{63B3BB69-23CF-44E3-9099-C40C66FF867C}">
                  <a14:compatExt spid="_x0000_s39155"/>
                </a:ext>
                <a:ext uri="{FF2B5EF4-FFF2-40B4-BE49-F238E27FC236}">
                  <a16:creationId xmlns:a16="http://schemas.microsoft.com/office/drawing/2014/main" id="{00000000-0008-0000-1D00-0000F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2</xdr:col>
          <xdr:colOff>57150</xdr:colOff>
          <xdr:row>31</xdr:row>
          <xdr:rowOff>38100</xdr:rowOff>
        </xdr:to>
        <xdr:sp macro="" textlink="">
          <xdr:nvSpPr>
            <xdr:cNvPr id="39156" name="Check Box 244" hidden="1">
              <a:extLst>
                <a:ext uri="{63B3BB69-23CF-44E3-9099-C40C66FF867C}">
                  <a14:compatExt spid="_x0000_s39156"/>
                </a:ext>
                <a:ext uri="{FF2B5EF4-FFF2-40B4-BE49-F238E27FC236}">
                  <a16:creationId xmlns:a16="http://schemas.microsoft.com/office/drawing/2014/main" id="{00000000-0008-0000-1D00-0000F4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2</xdr:col>
          <xdr:colOff>57150</xdr:colOff>
          <xdr:row>32</xdr:row>
          <xdr:rowOff>38100</xdr:rowOff>
        </xdr:to>
        <xdr:sp macro="" textlink="">
          <xdr:nvSpPr>
            <xdr:cNvPr id="39157" name="Check Box 245" hidden="1">
              <a:extLst>
                <a:ext uri="{63B3BB69-23CF-44E3-9099-C40C66FF867C}">
                  <a14:compatExt spid="_x0000_s39157"/>
                </a:ext>
                <a:ext uri="{FF2B5EF4-FFF2-40B4-BE49-F238E27FC236}">
                  <a16:creationId xmlns:a16="http://schemas.microsoft.com/office/drawing/2014/main" id="{00000000-0008-0000-1D00-0000F5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0</xdr:rowOff>
        </xdr:from>
        <xdr:to>
          <xdr:col>2</xdr:col>
          <xdr:colOff>57150</xdr:colOff>
          <xdr:row>33</xdr:row>
          <xdr:rowOff>38100</xdr:rowOff>
        </xdr:to>
        <xdr:sp macro="" textlink="">
          <xdr:nvSpPr>
            <xdr:cNvPr id="39158" name="Check Box 246" hidden="1">
              <a:extLst>
                <a:ext uri="{63B3BB69-23CF-44E3-9099-C40C66FF867C}">
                  <a14:compatExt spid="_x0000_s39158"/>
                </a:ext>
                <a:ext uri="{FF2B5EF4-FFF2-40B4-BE49-F238E27FC236}">
                  <a16:creationId xmlns:a16="http://schemas.microsoft.com/office/drawing/2014/main" id="{00000000-0008-0000-1D00-0000F6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2</xdr:col>
          <xdr:colOff>57150</xdr:colOff>
          <xdr:row>34</xdr:row>
          <xdr:rowOff>38100</xdr:rowOff>
        </xdr:to>
        <xdr:sp macro="" textlink="">
          <xdr:nvSpPr>
            <xdr:cNvPr id="39159" name="Check Box 247" hidden="1">
              <a:extLst>
                <a:ext uri="{63B3BB69-23CF-44E3-9099-C40C66FF867C}">
                  <a14:compatExt spid="_x0000_s39159"/>
                </a:ext>
                <a:ext uri="{FF2B5EF4-FFF2-40B4-BE49-F238E27FC236}">
                  <a16:creationId xmlns:a16="http://schemas.microsoft.com/office/drawing/2014/main" id="{00000000-0008-0000-1D00-0000F7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2</xdr:col>
          <xdr:colOff>57150</xdr:colOff>
          <xdr:row>35</xdr:row>
          <xdr:rowOff>38100</xdr:rowOff>
        </xdr:to>
        <xdr:sp macro="" textlink="">
          <xdr:nvSpPr>
            <xdr:cNvPr id="39160" name="Check Box 248" hidden="1">
              <a:extLst>
                <a:ext uri="{63B3BB69-23CF-44E3-9099-C40C66FF867C}">
                  <a14:compatExt spid="_x0000_s39160"/>
                </a:ext>
                <a:ext uri="{FF2B5EF4-FFF2-40B4-BE49-F238E27FC236}">
                  <a16:creationId xmlns:a16="http://schemas.microsoft.com/office/drawing/2014/main" id="{00000000-0008-0000-1D00-0000F8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0</xdr:rowOff>
        </xdr:from>
        <xdr:to>
          <xdr:col>2</xdr:col>
          <xdr:colOff>57150</xdr:colOff>
          <xdr:row>37</xdr:row>
          <xdr:rowOff>38100</xdr:rowOff>
        </xdr:to>
        <xdr:sp macro="" textlink="">
          <xdr:nvSpPr>
            <xdr:cNvPr id="39161" name="Check Box 249" hidden="1">
              <a:extLst>
                <a:ext uri="{63B3BB69-23CF-44E3-9099-C40C66FF867C}">
                  <a14:compatExt spid="_x0000_s39161"/>
                </a:ext>
                <a:ext uri="{FF2B5EF4-FFF2-40B4-BE49-F238E27FC236}">
                  <a16:creationId xmlns:a16="http://schemas.microsoft.com/office/drawing/2014/main" id="{00000000-0008-0000-1D00-0000F9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0</xdr:rowOff>
        </xdr:from>
        <xdr:to>
          <xdr:col>2</xdr:col>
          <xdr:colOff>57150</xdr:colOff>
          <xdr:row>38</xdr:row>
          <xdr:rowOff>38100</xdr:rowOff>
        </xdr:to>
        <xdr:sp macro="" textlink="">
          <xdr:nvSpPr>
            <xdr:cNvPr id="39162" name="Check Box 250" hidden="1">
              <a:extLst>
                <a:ext uri="{63B3BB69-23CF-44E3-9099-C40C66FF867C}">
                  <a14:compatExt spid="_x0000_s39162"/>
                </a:ext>
                <a:ext uri="{FF2B5EF4-FFF2-40B4-BE49-F238E27FC236}">
                  <a16:creationId xmlns:a16="http://schemas.microsoft.com/office/drawing/2014/main" id="{00000000-0008-0000-1D00-0000FA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</xdr:col>
          <xdr:colOff>57150</xdr:colOff>
          <xdr:row>40</xdr:row>
          <xdr:rowOff>38100</xdr:rowOff>
        </xdr:to>
        <xdr:sp macro="" textlink="">
          <xdr:nvSpPr>
            <xdr:cNvPr id="39163" name="Check Box 251" hidden="1">
              <a:extLst>
                <a:ext uri="{63B3BB69-23CF-44E3-9099-C40C66FF867C}">
                  <a14:compatExt spid="_x0000_s39163"/>
                </a:ext>
                <a:ext uri="{FF2B5EF4-FFF2-40B4-BE49-F238E27FC236}">
                  <a16:creationId xmlns:a16="http://schemas.microsoft.com/office/drawing/2014/main" id="{00000000-0008-0000-1D00-0000FB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2</xdr:col>
          <xdr:colOff>57150</xdr:colOff>
          <xdr:row>43</xdr:row>
          <xdr:rowOff>38100</xdr:rowOff>
        </xdr:to>
        <xdr:sp macro="" textlink="">
          <xdr:nvSpPr>
            <xdr:cNvPr id="39164" name="Check Box 252" hidden="1">
              <a:extLst>
                <a:ext uri="{63B3BB69-23CF-44E3-9099-C40C66FF867C}">
                  <a14:compatExt spid="_x0000_s39164"/>
                </a:ext>
                <a:ext uri="{FF2B5EF4-FFF2-40B4-BE49-F238E27FC236}">
                  <a16:creationId xmlns:a16="http://schemas.microsoft.com/office/drawing/2014/main" id="{00000000-0008-0000-1D00-0000FC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2</xdr:col>
          <xdr:colOff>57150</xdr:colOff>
          <xdr:row>43</xdr:row>
          <xdr:rowOff>38100</xdr:rowOff>
        </xdr:to>
        <xdr:sp macro="" textlink="">
          <xdr:nvSpPr>
            <xdr:cNvPr id="39165" name="Check Box 253" hidden="1">
              <a:extLst>
                <a:ext uri="{63B3BB69-23CF-44E3-9099-C40C66FF867C}">
                  <a14:compatExt spid="_x0000_s39165"/>
                </a:ext>
                <a:ext uri="{FF2B5EF4-FFF2-40B4-BE49-F238E27FC236}">
                  <a16:creationId xmlns:a16="http://schemas.microsoft.com/office/drawing/2014/main" id="{00000000-0008-0000-1D00-0000FD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0</xdr:rowOff>
        </xdr:from>
        <xdr:to>
          <xdr:col>2</xdr:col>
          <xdr:colOff>57150</xdr:colOff>
          <xdr:row>44</xdr:row>
          <xdr:rowOff>38100</xdr:rowOff>
        </xdr:to>
        <xdr:sp macro="" textlink="">
          <xdr:nvSpPr>
            <xdr:cNvPr id="39166" name="Check Box 254" hidden="1">
              <a:extLst>
                <a:ext uri="{63B3BB69-23CF-44E3-9099-C40C66FF867C}">
                  <a14:compatExt spid="_x0000_s39166"/>
                </a:ext>
                <a:ext uri="{FF2B5EF4-FFF2-40B4-BE49-F238E27FC236}">
                  <a16:creationId xmlns:a16="http://schemas.microsoft.com/office/drawing/2014/main" id="{00000000-0008-0000-1D00-0000FE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2</xdr:col>
          <xdr:colOff>57150</xdr:colOff>
          <xdr:row>44</xdr:row>
          <xdr:rowOff>38100</xdr:rowOff>
        </xdr:to>
        <xdr:sp macro="" textlink="">
          <xdr:nvSpPr>
            <xdr:cNvPr id="39167" name="Check Box 255" hidden="1">
              <a:extLst>
                <a:ext uri="{63B3BB69-23CF-44E3-9099-C40C66FF867C}">
                  <a14:compatExt spid="_x0000_s39167"/>
                </a:ext>
                <a:ext uri="{FF2B5EF4-FFF2-40B4-BE49-F238E27FC236}">
                  <a16:creationId xmlns:a16="http://schemas.microsoft.com/office/drawing/2014/main" id="{00000000-0008-0000-1D00-0000FF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0</xdr:rowOff>
        </xdr:from>
        <xdr:to>
          <xdr:col>2</xdr:col>
          <xdr:colOff>57150</xdr:colOff>
          <xdr:row>44</xdr:row>
          <xdr:rowOff>38100</xdr:rowOff>
        </xdr:to>
        <xdr:sp macro="" textlink="">
          <xdr:nvSpPr>
            <xdr:cNvPr id="39168" name="Check Box 256" hidden="1">
              <a:extLst>
                <a:ext uri="{63B3BB69-23CF-44E3-9099-C40C66FF867C}">
                  <a14:compatExt spid="_x0000_s39168"/>
                </a:ext>
                <a:ext uri="{FF2B5EF4-FFF2-40B4-BE49-F238E27FC236}">
                  <a16:creationId xmlns:a16="http://schemas.microsoft.com/office/drawing/2014/main" id="{00000000-0008-0000-1D00-000000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2</xdr:col>
          <xdr:colOff>57150</xdr:colOff>
          <xdr:row>45</xdr:row>
          <xdr:rowOff>38100</xdr:rowOff>
        </xdr:to>
        <xdr:sp macro="" textlink="">
          <xdr:nvSpPr>
            <xdr:cNvPr id="39169" name="Check Box 257" hidden="1">
              <a:extLst>
                <a:ext uri="{63B3BB69-23CF-44E3-9099-C40C66FF867C}">
                  <a14:compatExt spid="_x0000_s39169"/>
                </a:ext>
                <a:ext uri="{FF2B5EF4-FFF2-40B4-BE49-F238E27FC236}">
                  <a16:creationId xmlns:a16="http://schemas.microsoft.com/office/drawing/2014/main" id="{00000000-0008-0000-1D00-000001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0</xdr:rowOff>
        </xdr:from>
        <xdr:to>
          <xdr:col>2</xdr:col>
          <xdr:colOff>57150</xdr:colOff>
          <xdr:row>48</xdr:row>
          <xdr:rowOff>38100</xdr:rowOff>
        </xdr:to>
        <xdr:sp macro="" textlink="">
          <xdr:nvSpPr>
            <xdr:cNvPr id="39170" name="Check Box 258" hidden="1">
              <a:extLst>
                <a:ext uri="{63B3BB69-23CF-44E3-9099-C40C66FF867C}">
                  <a14:compatExt spid="_x0000_s39170"/>
                </a:ext>
                <a:ext uri="{FF2B5EF4-FFF2-40B4-BE49-F238E27FC236}">
                  <a16:creationId xmlns:a16="http://schemas.microsoft.com/office/drawing/2014/main" id="{00000000-0008-0000-1D00-000002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2</xdr:col>
          <xdr:colOff>57150</xdr:colOff>
          <xdr:row>49</xdr:row>
          <xdr:rowOff>38100</xdr:rowOff>
        </xdr:to>
        <xdr:sp macro="" textlink="">
          <xdr:nvSpPr>
            <xdr:cNvPr id="39171" name="Check Box 259" hidden="1">
              <a:extLst>
                <a:ext uri="{63B3BB69-23CF-44E3-9099-C40C66FF867C}">
                  <a14:compatExt spid="_x0000_s39171"/>
                </a:ext>
                <a:ext uri="{FF2B5EF4-FFF2-40B4-BE49-F238E27FC236}">
                  <a16:creationId xmlns:a16="http://schemas.microsoft.com/office/drawing/2014/main" id="{00000000-0008-0000-1D00-000003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0</xdr:rowOff>
        </xdr:from>
        <xdr:to>
          <xdr:col>2</xdr:col>
          <xdr:colOff>57150</xdr:colOff>
          <xdr:row>49</xdr:row>
          <xdr:rowOff>38100</xdr:rowOff>
        </xdr:to>
        <xdr:sp macro="" textlink="">
          <xdr:nvSpPr>
            <xdr:cNvPr id="39172" name="Check Box 260" hidden="1">
              <a:extLst>
                <a:ext uri="{63B3BB69-23CF-44E3-9099-C40C66FF867C}">
                  <a14:compatExt spid="_x0000_s39172"/>
                </a:ext>
                <a:ext uri="{FF2B5EF4-FFF2-40B4-BE49-F238E27FC236}">
                  <a16:creationId xmlns:a16="http://schemas.microsoft.com/office/drawing/2014/main" id="{00000000-0008-0000-1D00-000004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0</xdr:rowOff>
        </xdr:from>
        <xdr:to>
          <xdr:col>2</xdr:col>
          <xdr:colOff>57150</xdr:colOff>
          <xdr:row>49</xdr:row>
          <xdr:rowOff>38100</xdr:rowOff>
        </xdr:to>
        <xdr:sp macro="" textlink="">
          <xdr:nvSpPr>
            <xdr:cNvPr id="39173" name="Check Box 261" hidden="1">
              <a:extLst>
                <a:ext uri="{63B3BB69-23CF-44E3-9099-C40C66FF867C}">
                  <a14:compatExt spid="_x0000_s39173"/>
                </a:ext>
                <a:ext uri="{FF2B5EF4-FFF2-40B4-BE49-F238E27FC236}">
                  <a16:creationId xmlns:a16="http://schemas.microsoft.com/office/drawing/2014/main" id="{00000000-0008-0000-1D00-000005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2</xdr:col>
          <xdr:colOff>57150</xdr:colOff>
          <xdr:row>50</xdr:row>
          <xdr:rowOff>38100</xdr:rowOff>
        </xdr:to>
        <xdr:sp macro="" textlink="">
          <xdr:nvSpPr>
            <xdr:cNvPr id="39174" name="Check Box 262" hidden="1">
              <a:extLst>
                <a:ext uri="{63B3BB69-23CF-44E3-9099-C40C66FF867C}">
                  <a14:compatExt spid="_x0000_s39174"/>
                </a:ext>
                <a:ext uri="{FF2B5EF4-FFF2-40B4-BE49-F238E27FC236}">
                  <a16:creationId xmlns:a16="http://schemas.microsoft.com/office/drawing/2014/main" id="{00000000-0008-0000-1D00-000006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0</xdr:rowOff>
        </xdr:from>
        <xdr:to>
          <xdr:col>2</xdr:col>
          <xdr:colOff>57150</xdr:colOff>
          <xdr:row>51</xdr:row>
          <xdr:rowOff>38100</xdr:rowOff>
        </xdr:to>
        <xdr:sp macro="" textlink="">
          <xdr:nvSpPr>
            <xdr:cNvPr id="39175" name="Check Box 263" hidden="1">
              <a:extLst>
                <a:ext uri="{63B3BB69-23CF-44E3-9099-C40C66FF867C}">
                  <a14:compatExt spid="_x0000_s39175"/>
                </a:ext>
                <a:ext uri="{FF2B5EF4-FFF2-40B4-BE49-F238E27FC236}">
                  <a16:creationId xmlns:a16="http://schemas.microsoft.com/office/drawing/2014/main" id="{00000000-0008-0000-1D00-000007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0</xdr:rowOff>
        </xdr:from>
        <xdr:to>
          <xdr:col>2</xdr:col>
          <xdr:colOff>57150</xdr:colOff>
          <xdr:row>52</xdr:row>
          <xdr:rowOff>38100</xdr:rowOff>
        </xdr:to>
        <xdr:sp macro="" textlink="">
          <xdr:nvSpPr>
            <xdr:cNvPr id="39176" name="Check Box 264" hidden="1">
              <a:extLst>
                <a:ext uri="{63B3BB69-23CF-44E3-9099-C40C66FF867C}">
                  <a14:compatExt spid="_x0000_s39176"/>
                </a:ext>
                <a:ext uri="{FF2B5EF4-FFF2-40B4-BE49-F238E27FC236}">
                  <a16:creationId xmlns:a16="http://schemas.microsoft.com/office/drawing/2014/main" id="{00000000-0008-0000-1D00-000008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52</xdr:row>
          <xdr:rowOff>0</xdr:rowOff>
        </xdr:from>
        <xdr:to>
          <xdr:col>2</xdr:col>
          <xdr:colOff>57150</xdr:colOff>
          <xdr:row>53</xdr:row>
          <xdr:rowOff>38100</xdr:rowOff>
        </xdr:to>
        <xdr:sp macro="" textlink="">
          <xdr:nvSpPr>
            <xdr:cNvPr id="39177" name="Check Box 265" hidden="1">
              <a:extLst>
                <a:ext uri="{63B3BB69-23CF-44E3-9099-C40C66FF867C}">
                  <a14:compatExt spid="_x0000_s39177"/>
                </a:ext>
                <a:ext uri="{FF2B5EF4-FFF2-40B4-BE49-F238E27FC236}">
                  <a16:creationId xmlns:a16="http://schemas.microsoft.com/office/drawing/2014/main" id="{00000000-0008-0000-1D00-000009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53</xdr:row>
          <xdr:rowOff>0</xdr:rowOff>
        </xdr:from>
        <xdr:to>
          <xdr:col>2</xdr:col>
          <xdr:colOff>57150</xdr:colOff>
          <xdr:row>54</xdr:row>
          <xdr:rowOff>38100</xdr:rowOff>
        </xdr:to>
        <xdr:sp macro="" textlink="">
          <xdr:nvSpPr>
            <xdr:cNvPr id="39178" name="Check Box 266" hidden="1">
              <a:extLst>
                <a:ext uri="{63B3BB69-23CF-44E3-9099-C40C66FF867C}">
                  <a14:compatExt spid="_x0000_s39178"/>
                </a:ext>
                <a:ext uri="{FF2B5EF4-FFF2-40B4-BE49-F238E27FC236}">
                  <a16:creationId xmlns:a16="http://schemas.microsoft.com/office/drawing/2014/main" id="{00000000-0008-0000-1D00-00000A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54</xdr:row>
          <xdr:rowOff>0</xdr:rowOff>
        </xdr:from>
        <xdr:to>
          <xdr:col>2</xdr:col>
          <xdr:colOff>57150</xdr:colOff>
          <xdr:row>55</xdr:row>
          <xdr:rowOff>38100</xdr:rowOff>
        </xdr:to>
        <xdr:sp macro="" textlink="">
          <xdr:nvSpPr>
            <xdr:cNvPr id="39179" name="Check Box 267" hidden="1">
              <a:extLst>
                <a:ext uri="{63B3BB69-23CF-44E3-9099-C40C66FF867C}">
                  <a14:compatExt spid="_x0000_s39179"/>
                </a:ext>
                <a:ext uri="{FF2B5EF4-FFF2-40B4-BE49-F238E27FC236}">
                  <a16:creationId xmlns:a16="http://schemas.microsoft.com/office/drawing/2014/main" id="{00000000-0008-0000-1D00-00000B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0</xdr:rowOff>
        </xdr:from>
        <xdr:to>
          <xdr:col>2</xdr:col>
          <xdr:colOff>57150</xdr:colOff>
          <xdr:row>56</xdr:row>
          <xdr:rowOff>38100</xdr:rowOff>
        </xdr:to>
        <xdr:sp macro="" textlink="">
          <xdr:nvSpPr>
            <xdr:cNvPr id="39180" name="Check Box 268" hidden="1">
              <a:extLst>
                <a:ext uri="{63B3BB69-23CF-44E3-9099-C40C66FF867C}">
                  <a14:compatExt spid="_x0000_s39180"/>
                </a:ext>
                <a:ext uri="{FF2B5EF4-FFF2-40B4-BE49-F238E27FC236}">
                  <a16:creationId xmlns:a16="http://schemas.microsoft.com/office/drawing/2014/main" id="{00000000-0008-0000-1D00-00000C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0</xdr:rowOff>
        </xdr:from>
        <xdr:to>
          <xdr:col>2</xdr:col>
          <xdr:colOff>57150</xdr:colOff>
          <xdr:row>57</xdr:row>
          <xdr:rowOff>38100</xdr:rowOff>
        </xdr:to>
        <xdr:sp macro="" textlink="">
          <xdr:nvSpPr>
            <xdr:cNvPr id="39181" name="Check Box 269" hidden="1">
              <a:extLst>
                <a:ext uri="{63B3BB69-23CF-44E3-9099-C40C66FF867C}">
                  <a14:compatExt spid="_x0000_s39181"/>
                </a:ext>
                <a:ext uri="{FF2B5EF4-FFF2-40B4-BE49-F238E27FC236}">
                  <a16:creationId xmlns:a16="http://schemas.microsoft.com/office/drawing/2014/main" id="{00000000-0008-0000-1D00-00000D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2</xdr:col>
          <xdr:colOff>57150</xdr:colOff>
          <xdr:row>58</xdr:row>
          <xdr:rowOff>38100</xdr:rowOff>
        </xdr:to>
        <xdr:sp macro="" textlink="">
          <xdr:nvSpPr>
            <xdr:cNvPr id="39182" name="Check Box 270" hidden="1">
              <a:extLst>
                <a:ext uri="{63B3BB69-23CF-44E3-9099-C40C66FF867C}">
                  <a14:compatExt spid="_x0000_s39182"/>
                </a:ext>
                <a:ext uri="{FF2B5EF4-FFF2-40B4-BE49-F238E27FC236}">
                  <a16:creationId xmlns:a16="http://schemas.microsoft.com/office/drawing/2014/main" id="{00000000-0008-0000-1D00-00000E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0</xdr:rowOff>
        </xdr:from>
        <xdr:to>
          <xdr:col>2</xdr:col>
          <xdr:colOff>57150</xdr:colOff>
          <xdr:row>59</xdr:row>
          <xdr:rowOff>38100</xdr:rowOff>
        </xdr:to>
        <xdr:sp macro="" textlink="">
          <xdr:nvSpPr>
            <xdr:cNvPr id="39183" name="Check Box 271" hidden="1">
              <a:extLst>
                <a:ext uri="{63B3BB69-23CF-44E3-9099-C40C66FF867C}">
                  <a14:compatExt spid="_x0000_s39183"/>
                </a:ext>
                <a:ext uri="{FF2B5EF4-FFF2-40B4-BE49-F238E27FC236}">
                  <a16:creationId xmlns:a16="http://schemas.microsoft.com/office/drawing/2014/main" id="{00000000-0008-0000-1D00-00000F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0</xdr:rowOff>
        </xdr:from>
        <xdr:to>
          <xdr:col>2</xdr:col>
          <xdr:colOff>57150</xdr:colOff>
          <xdr:row>60</xdr:row>
          <xdr:rowOff>38100</xdr:rowOff>
        </xdr:to>
        <xdr:sp macro="" textlink="">
          <xdr:nvSpPr>
            <xdr:cNvPr id="39184" name="Check Box 272" hidden="1">
              <a:extLst>
                <a:ext uri="{63B3BB69-23CF-44E3-9099-C40C66FF867C}">
                  <a14:compatExt spid="_x0000_s39184"/>
                </a:ext>
                <a:ext uri="{FF2B5EF4-FFF2-40B4-BE49-F238E27FC236}">
                  <a16:creationId xmlns:a16="http://schemas.microsoft.com/office/drawing/2014/main" id="{00000000-0008-0000-1D00-000010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0</xdr:rowOff>
        </xdr:from>
        <xdr:to>
          <xdr:col>2</xdr:col>
          <xdr:colOff>57150</xdr:colOff>
          <xdr:row>61</xdr:row>
          <xdr:rowOff>38100</xdr:rowOff>
        </xdr:to>
        <xdr:sp macro="" textlink="">
          <xdr:nvSpPr>
            <xdr:cNvPr id="39185" name="Check Box 273" hidden="1">
              <a:extLst>
                <a:ext uri="{63B3BB69-23CF-44E3-9099-C40C66FF867C}">
                  <a14:compatExt spid="_x0000_s39185"/>
                </a:ext>
                <a:ext uri="{FF2B5EF4-FFF2-40B4-BE49-F238E27FC236}">
                  <a16:creationId xmlns:a16="http://schemas.microsoft.com/office/drawing/2014/main" id="{00000000-0008-0000-1D00-000011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61</xdr:row>
          <xdr:rowOff>0</xdr:rowOff>
        </xdr:from>
        <xdr:to>
          <xdr:col>2</xdr:col>
          <xdr:colOff>57150</xdr:colOff>
          <xdr:row>62</xdr:row>
          <xdr:rowOff>38100</xdr:rowOff>
        </xdr:to>
        <xdr:sp macro="" textlink="">
          <xdr:nvSpPr>
            <xdr:cNvPr id="39186" name="Check Box 274" hidden="1">
              <a:extLst>
                <a:ext uri="{63B3BB69-23CF-44E3-9099-C40C66FF867C}">
                  <a14:compatExt spid="_x0000_s39186"/>
                </a:ext>
                <a:ext uri="{FF2B5EF4-FFF2-40B4-BE49-F238E27FC236}">
                  <a16:creationId xmlns:a16="http://schemas.microsoft.com/office/drawing/2014/main" id="{00000000-0008-0000-1D00-000012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2</xdr:col>
          <xdr:colOff>57150</xdr:colOff>
          <xdr:row>63</xdr:row>
          <xdr:rowOff>38100</xdr:rowOff>
        </xdr:to>
        <xdr:sp macro="" textlink="">
          <xdr:nvSpPr>
            <xdr:cNvPr id="39187" name="Check Box 275" hidden="1">
              <a:extLst>
                <a:ext uri="{63B3BB69-23CF-44E3-9099-C40C66FF867C}">
                  <a14:compatExt spid="_x0000_s39187"/>
                </a:ext>
                <a:ext uri="{FF2B5EF4-FFF2-40B4-BE49-F238E27FC236}">
                  <a16:creationId xmlns:a16="http://schemas.microsoft.com/office/drawing/2014/main" id="{00000000-0008-0000-1D00-000013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2</xdr:col>
          <xdr:colOff>57150</xdr:colOff>
          <xdr:row>64</xdr:row>
          <xdr:rowOff>38100</xdr:rowOff>
        </xdr:to>
        <xdr:sp macro="" textlink="">
          <xdr:nvSpPr>
            <xdr:cNvPr id="39188" name="Check Box 276" hidden="1">
              <a:extLst>
                <a:ext uri="{63B3BB69-23CF-44E3-9099-C40C66FF867C}">
                  <a14:compatExt spid="_x0000_s39188"/>
                </a:ext>
                <a:ext uri="{FF2B5EF4-FFF2-40B4-BE49-F238E27FC236}">
                  <a16:creationId xmlns:a16="http://schemas.microsoft.com/office/drawing/2014/main" id="{00000000-0008-0000-1D00-000014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0</xdr:rowOff>
        </xdr:from>
        <xdr:to>
          <xdr:col>2</xdr:col>
          <xdr:colOff>57150</xdr:colOff>
          <xdr:row>65</xdr:row>
          <xdr:rowOff>38100</xdr:rowOff>
        </xdr:to>
        <xdr:sp macro="" textlink="">
          <xdr:nvSpPr>
            <xdr:cNvPr id="39189" name="Check Box 277" hidden="1">
              <a:extLst>
                <a:ext uri="{63B3BB69-23CF-44E3-9099-C40C66FF867C}">
                  <a14:compatExt spid="_x0000_s39189"/>
                </a:ext>
                <a:ext uri="{FF2B5EF4-FFF2-40B4-BE49-F238E27FC236}">
                  <a16:creationId xmlns:a16="http://schemas.microsoft.com/office/drawing/2014/main" id="{00000000-0008-0000-1D00-000015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2</xdr:col>
          <xdr:colOff>57150</xdr:colOff>
          <xdr:row>66</xdr:row>
          <xdr:rowOff>38100</xdr:rowOff>
        </xdr:to>
        <xdr:sp macro="" textlink="">
          <xdr:nvSpPr>
            <xdr:cNvPr id="39190" name="Check Box 278" hidden="1">
              <a:extLst>
                <a:ext uri="{63B3BB69-23CF-44E3-9099-C40C66FF867C}">
                  <a14:compatExt spid="_x0000_s39190"/>
                </a:ext>
                <a:ext uri="{FF2B5EF4-FFF2-40B4-BE49-F238E27FC236}">
                  <a16:creationId xmlns:a16="http://schemas.microsoft.com/office/drawing/2014/main" id="{00000000-0008-0000-1D00-000016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0</xdr:rowOff>
        </xdr:from>
        <xdr:to>
          <xdr:col>2</xdr:col>
          <xdr:colOff>57150</xdr:colOff>
          <xdr:row>67</xdr:row>
          <xdr:rowOff>38100</xdr:rowOff>
        </xdr:to>
        <xdr:sp macro="" textlink="">
          <xdr:nvSpPr>
            <xdr:cNvPr id="39191" name="Check Box 279" hidden="1">
              <a:extLst>
                <a:ext uri="{63B3BB69-23CF-44E3-9099-C40C66FF867C}">
                  <a14:compatExt spid="_x0000_s39191"/>
                </a:ext>
                <a:ext uri="{FF2B5EF4-FFF2-40B4-BE49-F238E27FC236}">
                  <a16:creationId xmlns:a16="http://schemas.microsoft.com/office/drawing/2014/main" id="{00000000-0008-0000-1D00-000017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0</xdr:rowOff>
        </xdr:from>
        <xdr:to>
          <xdr:col>2</xdr:col>
          <xdr:colOff>57150</xdr:colOff>
          <xdr:row>68</xdr:row>
          <xdr:rowOff>38100</xdr:rowOff>
        </xdr:to>
        <xdr:sp macro="" textlink="">
          <xdr:nvSpPr>
            <xdr:cNvPr id="39192" name="Check Box 280" hidden="1">
              <a:extLst>
                <a:ext uri="{63B3BB69-23CF-44E3-9099-C40C66FF867C}">
                  <a14:compatExt spid="_x0000_s39192"/>
                </a:ext>
                <a:ext uri="{FF2B5EF4-FFF2-40B4-BE49-F238E27FC236}">
                  <a16:creationId xmlns:a16="http://schemas.microsoft.com/office/drawing/2014/main" id="{00000000-0008-0000-1D00-000018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0</xdr:rowOff>
        </xdr:from>
        <xdr:to>
          <xdr:col>2</xdr:col>
          <xdr:colOff>57150</xdr:colOff>
          <xdr:row>69</xdr:row>
          <xdr:rowOff>38100</xdr:rowOff>
        </xdr:to>
        <xdr:sp macro="" textlink="">
          <xdr:nvSpPr>
            <xdr:cNvPr id="39193" name="Check Box 281" hidden="1">
              <a:extLst>
                <a:ext uri="{63B3BB69-23CF-44E3-9099-C40C66FF867C}">
                  <a14:compatExt spid="_x0000_s39193"/>
                </a:ext>
                <a:ext uri="{FF2B5EF4-FFF2-40B4-BE49-F238E27FC236}">
                  <a16:creationId xmlns:a16="http://schemas.microsoft.com/office/drawing/2014/main" id="{00000000-0008-0000-1D00-000019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0</xdr:rowOff>
        </xdr:from>
        <xdr:to>
          <xdr:col>2</xdr:col>
          <xdr:colOff>57150</xdr:colOff>
          <xdr:row>70</xdr:row>
          <xdr:rowOff>38100</xdr:rowOff>
        </xdr:to>
        <xdr:sp macro="" textlink="">
          <xdr:nvSpPr>
            <xdr:cNvPr id="39194" name="Check Box 282" hidden="1">
              <a:extLst>
                <a:ext uri="{63B3BB69-23CF-44E3-9099-C40C66FF867C}">
                  <a14:compatExt spid="_x0000_s39194"/>
                </a:ext>
                <a:ext uri="{FF2B5EF4-FFF2-40B4-BE49-F238E27FC236}">
                  <a16:creationId xmlns:a16="http://schemas.microsoft.com/office/drawing/2014/main" id="{00000000-0008-0000-1D00-00001A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0</xdr:rowOff>
        </xdr:from>
        <xdr:to>
          <xdr:col>2</xdr:col>
          <xdr:colOff>57150</xdr:colOff>
          <xdr:row>71</xdr:row>
          <xdr:rowOff>38100</xdr:rowOff>
        </xdr:to>
        <xdr:sp macro="" textlink="">
          <xdr:nvSpPr>
            <xdr:cNvPr id="39195" name="Check Box 283" hidden="1">
              <a:extLst>
                <a:ext uri="{63B3BB69-23CF-44E3-9099-C40C66FF867C}">
                  <a14:compatExt spid="_x0000_s39195"/>
                </a:ext>
                <a:ext uri="{FF2B5EF4-FFF2-40B4-BE49-F238E27FC236}">
                  <a16:creationId xmlns:a16="http://schemas.microsoft.com/office/drawing/2014/main" id="{00000000-0008-0000-1D00-00001B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0</xdr:rowOff>
        </xdr:from>
        <xdr:to>
          <xdr:col>2</xdr:col>
          <xdr:colOff>57150</xdr:colOff>
          <xdr:row>72</xdr:row>
          <xdr:rowOff>38100</xdr:rowOff>
        </xdr:to>
        <xdr:sp macro="" textlink="">
          <xdr:nvSpPr>
            <xdr:cNvPr id="39196" name="Check Box 284" hidden="1">
              <a:extLst>
                <a:ext uri="{63B3BB69-23CF-44E3-9099-C40C66FF867C}">
                  <a14:compatExt spid="_x0000_s39196"/>
                </a:ext>
                <a:ext uri="{FF2B5EF4-FFF2-40B4-BE49-F238E27FC236}">
                  <a16:creationId xmlns:a16="http://schemas.microsoft.com/office/drawing/2014/main" id="{00000000-0008-0000-1D00-00001C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72</xdr:row>
          <xdr:rowOff>0</xdr:rowOff>
        </xdr:from>
        <xdr:to>
          <xdr:col>2</xdr:col>
          <xdr:colOff>57150</xdr:colOff>
          <xdr:row>73</xdr:row>
          <xdr:rowOff>38100</xdr:rowOff>
        </xdr:to>
        <xdr:sp macro="" textlink="">
          <xdr:nvSpPr>
            <xdr:cNvPr id="39197" name="Check Box 285" hidden="1">
              <a:extLst>
                <a:ext uri="{63B3BB69-23CF-44E3-9099-C40C66FF867C}">
                  <a14:compatExt spid="_x0000_s39197"/>
                </a:ext>
                <a:ext uri="{FF2B5EF4-FFF2-40B4-BE49-F238E27FC236}">
                  <a16:creationId xmlns:a16="http://schemas.microsoft.com/office/drawing/2014/main" id="{00000000-0008-0000-1D00-00001D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73</xdr:row>
          <xdr:rowOff>0</xdr:rowOff>
        </xdr:from>
        <xdr:to>
          <xdr:col>2</xdr:col>
          <xdr:colOff>57150</xdr:colOff>
          <xdr:row>74</xdr:row>
          <xdr:rowOff>57150</xdr:rowOff>
        </xdr:to>
        <xdr:sp macro="" textlink="">
          <xdr:nvSpPr>
            <xdr:cNvPr id="39198" name="Check Box 286" hidden="1">
              <a:extLst>
                <a:ext uri="{63B3BB69-23CF-44E3-9099-C40C66FF867C}">
                  <a14:compatExt spid="_x0000_s39198"/>
                </a:ext>
                <a:ext uri="{FF2B5EF4-FFF2-40B4-BE49-F238E27FC236}">
                  <a16:creationId xmlns:a16="http://schemas.microsoft.com/office/drawing/2014/main" id="{00000000-0008-0000-1D00-00001E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74</xdr:row>
          <xdr:rowOff>0</xdr:rowOff>
        </xdr:from>
        <xdr:to>
          <xdr:col>2</xdr:col>
          <xdr:colOff>57150</xdr:colOff>
          <xdr:row>75</xdr:row>
          <xdr:rowOff>38100</xdr:rowOff>
        </xdr:to>
        <xdr:sp macro="" textlink="">
          <xdr:nvSpPr>
            <xdr:cNvPr id="39199" name="Check Box 287" hidden="1">
              <a:extLst>
                <a:ext uri="{63B3BB69-23CF-44E3-9099-C40C66FF867C}">
                  <a14:compatExt spid="_x0000_s39199"/>
                </a:ext>
                <a:ext uri="{FF2B5EF4-FFF2-40B4-BE49-F238E27FC236}">
                  <a16:creationId xmlns:a16="http://schemas.microsoft.com/office/drawing/2014/main" id="{00000000-0008-0000-1D00-00001F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75</xdr:row>
          <xdr:rowOff>0</xdr:rowOff>
        </xdr:from>
        <xdr:to>
          <xdr:col>2</xdr:col>
          <xdr:colOff>57150</xdr:colOff>
          <xdr:row>76</xdr:row>
          <xdr:rowOff>38100</xdr:rowOff>
        </xdr:to>
        <xdr:sp macro="" textlink="">
          <xdr:nvSpPr>
            <xdr:cNvPr id="39200" name="Check Box 288" hidden="1">
              <a:extLst>
                <a:ext uri="{63B3BB69-23CF-44E3-9099-C40C66FF867C}">
                  <a14:compatExt spid="_x0000_s39200"/>
                </a:ext>
                <a:ext uri="{FF2B5EF4-FFF2-40B4-BE49-F238E27FC236}">
                  <a16:creationId xmlns:a16="http://schemas.microsoft.com/office/drawing/2014/main" id="{00000000-0008-0000-1D00-000020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76</xdr:row>
          <xdr:rowOff>0</xdr:rowOff>
        </xdr:from>
        <xdr:to>
          <xdr:col>2</xdr:col>
          <xdr:colOff>57150</xdr:colOff>
          <xdr:row>77</xdr:row>
          <xdr:rowOff>38100</xdr:rowOff>
        </xdr:to>
        <xdr:sp macro="" textlink="">
          <xdr:nvSpPr>
            <xdr:cNvPr id="39201" name="Check Box 289" hidden="1">
              <a:extLst>
                <a:ext uri="{63B3BB69-23CF-44E3-9099-C40C66FF867C}">
                  <a14:compatExt spid="_x0000_s39201"/>
                </a:ext>
                <a:ext uri="{FF2B5EF4-FFF2-40B4-BE49-F238E27FC236}">
                  <a16:creationId xmlns:a16="http://schemas.microsoft.com/office/drawing/2014/main" id="{00000000-0008-0000-1D00-000021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77</xdr:row>
          <xdr:rowOff>0</xdr:rowOff>
        </xdr:from>
        <xdr:to>
          <xdr:col>2</xdr:col>
          <xdr:colOff>57150</xdr:colOff>
          <xdr:row>78</xdr:row>
          <xdr:rowOff>38100</xdr:rowOff>
        </xdr:to>
        <xdr:sp macro="" textlink="">
          <xdr:nvSpPr>
            <xdr:cNvPr id="39202" name="Check Box 290" hidden="1">
              <a:extLst>
                <a:ext uri="{63B3BB69-23CF-44E3-9099-C40C66FF867C}">
                  <a14:compatExt spid="_x0000_s39202"/>
                </a:ext>
                <a:ext uri="{FF2B5EF4-FFF2-40B4-BE49-F238E27FC236}">
                  <a16:creationId xmlns:a16="http://schemas.microsoft.com/office/drawing/2014/main" id="{00000000-0008-0000-1D00-000022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82</xdr:row>
          <xdr:rowOff>0</xdr:rowOff>
        </xdr:from>
        <xdr:to>
          <xdr:col>2</xdr:col>
          <xdr:colOff>57150</xdr:colOff>
          <xdr:row>83</xdr:row>
          <xdr:rowOff>38100</xdr:rowOff>
        </xdr:to>
        <xdr:sp macro="" textlink="">
          <xdr:nvSpPr>
            <xdr:cNvPr id="39203" name="Check Box 291" hidden="1">
              <a:extLst>
                <a:ext uri="{63B3BB69-23CF-44E3-9099-C40C66FF867C}">
                  <a14:compatExt spid="_x0000_s39203"/>
                </a:ext>
                <a:ext uri="{FF2B5EF4-FFF2-40B4-BE49-F238E27FC236}">
                  <a16:creationId xmlns:a16="http://schemas.microsoft.com/office/drawing/2014/main" id="{00000000-0008-0000-1D00-000023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83</xdr:row>
          <xdr:rowOff>0</xdr:rowOff>
        </xdr:from>
        <xdr:to>
          <xdr:col>2</xdr:col>
          <xdr:colOff>57150</xdr:colOff>
          <xdr:row>84</xdr:row>
          <xdr:rowOff>38100</xdr:rowOff>
        </xdr:to>
        <xdr:sp macro="" textlink="">
          <xdr:nvSpPr>
            <xdr:cNvPr id="39204" name="Check Box 292" hidden="1">
              <a:extLst>
                <a:ext uri="{63B3BB69-23CF-44E3-9099-C40C66FF867C}">
                  <a14:compatExt spid="_x0000_s39204"/>
                </a:ext>
                <a:ext uri="{FF2B5EF4-FFF2-40B4-BE49-F238E27FC236}">
                  <a16:creationId xmlns:a16="http://schemas.microsoft.com/office/drawing/2014/main" id="{00000000-0008-0000-1D00-000024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84</xdr:row>
          <xdr:rowOff>0</xdr:rowOff>
        </xdr:from>
        <xdr:to>
          <xdr:col>2</xdr:col>
          <xdr:colOff>57150</xdr:colOff>
          <xdr:row>85</xdr:row>
          <xdr:rowOff>38100</xdr:rowOff>
        </xdr:to>
        <xdr:sp macro="" textlink="">
          <xdr:nvSpPr>
            <xdr:cNvPr id="39205" name="Check Box 293" hidden="1">
              <a:extLst>
                <a:ext uri="{63B3BB69-23CF-44E3-9099-C40C66FF867C}">
                  <a14:compatExt spid="_x0000_s39205"/>
                </a:ext>
                <a:ext uri="{FF2B5EF4-FFF2-40B4-BE49-F238E27FC236}">
                  <a16:creationId xmlns:a16="http://schemas.microsoft.com/office/drawing/2014/main" id="{00000000-0008-0000-1D00-000025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85</xdr:row>
          <xdr:rowOff>0</xdr:rowOff>
        </xdr:from>
        <xdr:to>
          <xdr:col>2</xdr:col>
          <xdr:colOff>57150</xdr:colOff>
          <xdr:row>86</xdr:row>
          <xdr:rowOff>38100</xdr:rowOff>
        </xdr:to>
        <xdr:sp macro="" textlink="">
          <xdr:nvSpPr>
            <xdr:cNvPr id="39206" name="Check Box 294" hidden="1">
              <a:extLst>
                <a:ext uri="{63B3BB69-23CF-44E3-9099-C40C66FF867C}">
                  <a14:compatExt spid="_x0000_s39206"/>
                </a:ext>
                <a:ext uri="{FF2B5EF4-FFF2-40B4-BE49-F238E27FC236}">
                  <a16:creationId xmlns:a16="http://schemas.microsoft.com/office/drawing/2014/main" id="{00000000-0008-0000-1D00-000026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86</xdr:row>
          <xdr:rowOff>0</xdr:rowOff>
        </xdr:from>
        <xdr:to>
          <xdr:col>2</xdr:col>
          <xdr:colOff>57150</xdr:colOff>
          <xdr:row>87</xdr:row>
          <xdr:rowOff>38100</xdr:rowOff>
        </xdr:to>
        <xdr:sp macro="" textlink="">
          <xdr:nvSpPr>
            <xdr:cNvPr id="39207" name="Check Box 295" hidden="1">
              <a:extLst>
                <a:ext uri="{63B3BB69-23CF-44E3-9099-C40C66FF867C}">
                  <a14:compatExt spid="_x0000_s39207"/>
                </a:ext>
                <a:ext uri="{FF2B5EF4-FFF2-40B4-BE49-F238E27FC236}">
                  <a16:creationId xmlns:a16="http://schemas.microsoft.com/office/drawing/2014/main" id="{00000000-0008-0000-1D00-000027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87</xdr:row>
          <xdr:rowOff>0</xdr:rowOff>
        </xdr:from>
        <xdr:to>
          <xdr:col>2</xdr:col>
          <xdr:colOff>57150</xdr:colOff>
          <xdr:row>88</xdr:row>
          <xdr:rowOff>0</xdr:rowOff>
        </xdr:to>
        <xdr:sp macro="" textlink="">
          <xdr:nvSpPr>
            <xdr:cNvPr id="39208" name="Check Box 296" hidden="1">
              <a:extLst>
                <a:ext uri="{63B3BB69-23CF-44E3-9099-C40C66FF867C}">
                  <a14:compatExt spid="_x0000_s39208"/>
                </a:ext>
                <a:ext uri="{FF2B5EF4-FFF2-40B4-BE49-F238E27FC236}">
                  <a16:creationId xmlns:a16="http://schemas.microsoft.com/office/drawing/2014/main" id="{00000000-0008-0000-1D00-000028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88</xdr:row>
          <xdr:rowOff>0</xdr:rowOff>
        </xdr:from>
        <xdr:to>
          <xdr:col>2</xdr:col>
          <xdr:colOff>57150</xdr:colOff>
          <xdr:row>89</xdr:row>
          <xdr:rowOff>0</xdr:rowOff>
        </xdr:to>
        <xdr:sp macro="" textlink="">
          <xdr:nvSpPr>
            <xdr:cNvPr id="39209" name="Check Box 297" hidden="1">
              <a:extLst>
                <a:ext uri="{63B3BB69-23CF-44E3-9099-C40C66FF867C}">
                  <a14:compatExt spid="_x0000_s39209"/>
                </a:ext>
                <a:ext uri="{FF2B5EF4-FFF2-40B4-BE49-F238E27FC236}">
                  <a16:creationId xmlns:a16="http://schemas.microsoft.com/office/drawing/2014/main" id="{00000000-0008-0000-1D00-0000299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371475</xdr:colOff>
      <xdr:row>22</xdr:row>
      <xdr:rowOff>47625</xdr:rowOff>
    </xdr:from>
    <xdr:to>
      <xdr:col>11</xdr:col>
      <xdr:colOff>71103</xdr:colOff>
      <xdr:row>30</xdr:row>
      <xdr:rowOff>148076</xdr:rowOff>
    </xdr:to>
    <xdr:pic>
      <xdr:nvPicPr>
        <xdr:cNvPr id="2" name="Рисунок 55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4375" y="4505325"/>
          <a:ext cx="2951463" cy="160921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19050</xdr:rowOff>
        </xdr:from>
        <xdr:to>
          <xdr:col>2</xdr:col>
          <xdr:colOff>19050</xdr:colOff>
          <xdr:row>12</xdr:row>
          <xdr:rowOff>161925</xdr:rowOff>
        </xdr:to>
        <xdr:sp macro="" textlink="">
          <xdr:nvSpPr>
            <xdr:cNvPr id="77825" name="Check Box 1" hidden="1">
              <a:extLst>
                <a:ext uri="{63B3BB69-23CF-44E3-9099-C40C66FF867C}">
                  <a14:compatExt spid="_x0000_s77825"/>
                </a:ext>
                <a:ext uri="{FF2B5EF4-FFF2-40B4-BE49-F238E27FC236}">
                  <a16:creationId xmlns:a16="http://schemas.microsoft.com/office/drawing/2014/main" id="{00000000-0008-0000-1E00-0000013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19050</xdr:rowOff>
        </xdr:from>
        <xdr:to>
          <xdr:col>2</xdr:col>
          <xdr:colOff>19050</xdr:colOff>
          <xdr:row>13</xdr:row>
          <xdr:rowOff>161925</xdr:rowOff>
        </xdr:to>
        <xdr:sp macro="" textlink="">
          <xdr:nvSpPr>
            <xdr:cNvPr id="77826" name="Check Box 2" hidden="1">
              <a:extLst>
                <a:ext uri="{63B3BB69-23CF-44E3-9099-C40C66FF867C}">
                  <a14:compatExt spid="_x0000_s77826"/>
                </a:ext>
                <a:ext uri="{FF2B5EF4-FFF2-40B4-BE49-F238E27FC236}">
                  <a16:creationId xmlns:a16="http://schemas.microsoft.com/office/drawing/2014/main" id="{00000000-0008-0000-1E00-0000023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19050</xdr:rowOff>
        </xdr:from>
        <xdr:to>
          <xdr:col>2</xdr:col>
          <xdr:colOff>19050</xdr:colOff>
          <xdr:row>14</xdr:row>
          <xdr:rowOff>161925</xdr:rowOff>
        </xdr:to>
        <xdr:sp macro="" textlink="">
          <xdr:nvSpPr>
            <xdr:cNvPr id="77827" name="Check Box 3" hidden="1">
              <a:extLst>
                <a:ext uri="{63B3BB69-23CF-44E3-9099-C40C66FF867C}">
                  <a14:compatExt spid="_x0000_s77827"/>
                </a:ext>
                <a:ext uri="{FF2B5EF4-FFF2-40B4-BE49-F238E27FC236}">
                  <a16:creationId xmlns:a16="http://schemas.microsoft.com/office/drawing/2014/main" id="{00000000-0008-0000-1E00-0000033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304801</xdr:colOff>
      <xdr:row>1</xdr:row>
      <xdr:rowOff>23476</xdr:rowOff>
    </xdr:from>
    <xdr:to>
      <xdr:col>10</xdr:col>
      <xdr:colOff>727711</xdr:colOff>
      <xdr:row>6</xdr:row>
      <xdr:rowOff>148442</xdr:rowOff>
    </xdr:to>
    <xdr:pic>
      <xdr:nvPicPr>
        <xdr:cNvPr id="6" name="Рисунок 61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1" y="213976"/>
          <a:ext cx="1714500" cy="111175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81917</xdr:colOff>
      <xdr:row>2</xdr:row>
      <xdr:rowOff>27076</xdr:rowOff>
    </xdr:from>
    <xdr:to>
      <xdr:col>10</xdr:col>
      <xdr:colOff>876299</xdr:colOff>
      <xdr:row>5</xdr:row>
      <xdr:rowOff>162296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110992" y="369976"/>
          <a:ext cx="3089907" cy="6495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11</xdr:row>
          <xdr:rowOff>19050</xdr:rowOff>
        </xdr:from>
        <xdr:to>
          <xdr:col>2</xdr:col>
          <xdr:colOff>19050</xdr:colOff>
          <xdr:row>11</xdr:row>
          <xdr:rowOff>161925</xdr:rowOff>
        </xdr:to>
        <xdr:sp macro="" textlink="">
          <xdr:nvSpPr>
            <xdr:cNvPr id="58369" name="Check Box 1" hidden="1">
              <a:extLst>
                <a:ext uri="{63B3BB69-23CF-44E3-9099-C40C66FF867C}">
                  <a14:compatExt spid="_x0000_s58369"/>
                </a:ext>
                <a:ext uri="{FF2B5EF4-FFF2-40B4-BE49-F238E27FC236}">
                  <a16:creationId xmlns:a16="http://schemas.microsoft.com/office/drawing/2014/main" id="{00000000-0008-0000-1F00-000001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12</xdr:row>
          <xdr:rowOff>19050</xdr:rowOff>
        </xdr:from>
        <xdr:to>
          <xdr:col>2</xdr:col>
          <xdr:colOff>19050</xdr:colOff>
          <xdr:row>12</xdr:row>
          <xdr:rowOff>161925</xdr:rowOff>
        </xdr:to>
        <xdr:sp macro="" textlink="">
          <xdr:nvSpPr>
            <xdr:cNvPr id="58370" name="Check Box 2" hidden="1">
              <a:extLst>
                <a:ext uri="{63B3BB69-23CF-44E3-9099-C40C66FF867C}">
                  <a14:compatExt spid="_x0000_s58370"/>
                </a:ext>
                <a:ext uri="{FF2B5EF4-FFF2-40B4-BE49-F238E27FC236}">
                  <a16:creationId xmlns:a16="http://schemas.microsoft.com/office/drawing/2014/main" id="{00000000-0008-0000-1F00-000002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13</xdr:row>
          <xdr:rowOff>19050</xdr:rowOff>
        </xdr:from>
        <xdr:to>
          <xdr:col>2</xdr:col>
          <xdr:colOff>19050</xdr:colOff>
          <xdr:row>13</xdr:row>
          <xdr:rowOff>161925</xdr:rowOff>
        </xdr:to>
        <xdr:sp macro="" textlink="">
          <xdr:nvSpPr>
            <xdr:cNvPr id="58371" name="Check Box 3" hidden="1">
              <a:extLst>
                <a:ext uri="{63B3BB69-23CF-44E3-9099-C40C66FF867C}">
                  <a14:compatExt spid="_x0000_s58371"/>
                </a:ext>
                <a:ext uri="{FF2B5EF4-FFF2-40B4-BE49-F238E27FC236}">
                  <a16:creationId xmlns:a16="http://schemas.microsoft.com/office/drawing/2014/main" id="{00000000-0008-0000-1F00-000003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15</xdr:row>
          <xdr:rowOff>19050</xdr:rowOff>
        </xdr:from>
        <xdr:to>
          <xdr:col>2</xdr:col>
          <xdr:colOff>19050</xdr:colOff>
          <xdr:row>15</xdr:row>
          <xdr:rowOff>161925</xdr:rowOff>
        </xdr:to>
        <xdr:sp macro="" textlink="">
          <xdr:nvSpPr>
            <xdr:cNvPr id="58372" name="Check Box 4" hidden="1">
              <a:extLst>
                <a:ext uri="{63B3BB69-23CF-44E3-9099-C40C66FF867C}">
                  <a14:compatExt spid="_x0000_s58372"/>
                </a:ext>
                <a:ext uri="{FF2B5EF4-FFF2-40B4-BE49-F238E27FC236}">
                  <a16:creationId xmlns:a16="http://schemas.microsoft.com/office/drawing/2014/main" id="{00000000-0008-0000-1F00-000004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16</xdr:row>
          <xdr:rowOff>19050</xdr:rowOff>
        </xdr:from>
        <xdr:to>
          <xdr:col>2</xdr:col>
          <xdr:colOff>19050</xdr:colOff>
          <xdr:row>16</xdr:row>
          <xdr:rowOff>161925</xdr:rowOff>
        </xdr:to>
        <xdr:sp macro="" textlink="">
          <xdr:nvSpPr>
            <xdr:cNvPr id="58373" name="Check Box 5" hidden="1">
              <a:extLst>
                <a:ext uri="{63B3BB69-23CF-44E3-9099-C40C66FF867C}">
                  <a14:compatExt spid="_x0000_s58373"/>
                </a:ext>
                <a:ext uri="{FF2B5EF4-FFF2-40B4-BE49-F238E27FC236}">
                  <a16:creationId xmlns:a16="http://schemas.microsoft.com/office/drawing/2014/main" id="{00000000-0008-0000-1F00-000005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33</xdr:row>
          <xdr:rowOff>19050</xdr:rowOff>
        </xdr:from>
        <xdr:to>
          <xdr:col>2</xdr:col>
          <xdr:colOff>19050</xdr:colOff>
          <xdr:row>33</xdr:row>
          <xdr:rowOff>161925</xdr:rowOff>
        </xdr:to>
        <xdr:sp macro="" textlink="">
          <xdr:nvSpPr>
            <xdr:cNvPr id="58374" name="Check Box 6" hidden="1">
              <a:extLst>
                <a:ext uri="{63B3BB69-23CF-44E3-9099-C40C66FF867C}">
                  <a14:compatExt spid="_x0000_s58374"/>
                </a:ext>
                <a:ext uri="{FF2B5EF4-FFF2-40B4-BE49-F238E27FC236}">
                  <a16:creationId xmlns:a16="http://schemas.microsoft.com/office/drawing/2014/main" id="{00000000-0008-0000-1F00-000006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34</xdr:row>
          <xdr:rowOff>19050</xdr:rowOff>
        </xdr:from>
        <xdr:to>
          <xdr:col>2</xdr:col>
          <xdr:colOff>19050</xdr:colOff>
          <xdr:row>34</xdr:row>
          <xdr:rowOff>161925</xdr:rowOff>
        </xdr:to>
        <xdr:sp macro="" textlink="">
          <xdr:nvSpPr>
            <xdr:cNvPr id="58375" name="Check Box 7" hidden="1">
              <a:extLst>
                <a:ext uri="{63B3BB69-23CF-44E3-9099-C40C66FF867C}">
                  <a14:compatExt spid="_x0000_s58375"/>
                </a:ext>
                <a:ext uri="{FF2B5EF4-FFF2-40B4-BE49-F238E27FC236}">
                  <a16:creationId xmlns:a16="http://schemas.microsoft.com/office/drawing/2014/main" id="{00000000-0008-0000-1F00-000007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35</xdr:row>
          <xdr:rowOff>19050</xdr:rowOff>
        </xdr:from>
        <xdr:to>
          <xdr:col>2</xdr:col>
          <xdr:colOff>19050</xdr:colOff>
          <xdr:row>35</xdr:row>
          <xdr:rowOff>161925</xdr:rowOff>
        </xdr:to>
        <xdr:sp macro="" textlink="">
          <xdr:nvSpPr>
            <xdr:cNvPr id="58376" name="Check Box 8" hidden="1">
              <a:extLst>
                <a:ext uri="{63B3BB69-23CF-44E3-9099-C40C66FF867C}">
                  <a14:compatExt spid="_x0000_s58376"/>
                </a:ext>
                <a:ext uri="{FF2B5EF4-FFF2-40B4-BE49-F238E27FC236}">
                  <a16:creationId xmlns:a16="http://schemas.microsoft.com/office/drawing/2014/main" id="{00000000-0008-0000-1F00-000008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17</xdr:row>
          <xdr:rowOff>19050</xdr:rowOff>
        </xdr:from>
        <xdr:to>
          <xdr:col>2</xdr:col>
          <xdr:colOff>19050</xdr:colOff>
          <xdr:row>17</xdr:row>
          <xdr:rowOff>161925</xdr:rowOff>
        </xdr:to>
        <xdr:sp macro="" textlink="">
          <xdr:nvSpPr>
            <xdr:cNvPr id="58377" name="Check Box 9" hidden="1">
              <a:extLst>
                <a:ext uri="{63B3BB69-23CF-44E3-9099-C40C66FF867C}">
                  <a14:compatExt spid="_x0000_s58377"/>
                </a:ext>
                <a:ext uri="{FF2B5EF4-FFF2-40B4-BE49-F238E27FC236}">
                  <a16:creationId xmlns:a16="http://schemas.microsoft.com/office/drawing/2014/main" id="{00000000-0008-0000-1F00-000009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36</xdr:row>
          <xdr:rowOff>19050</xdr:rowOff>
        </xdr:from>
        <xdr:to>
          <xdr:col>2</xdr:col>
          <xdr:colOff>19050</xdr:colOff>
          <xdr:row>36</xdr:row>
          <xdr:rowOff>161925</xdr:rowOff>
        </xdr:to>
        <xdr:sp macro="" textlink="">
          <xdr:nvSpPr>
            <xdr:cNvPr id="58378" name="Check Box 10" hidden="1">
              <a:extLst>
                <a:ext uri="{63B3BB69-23CF-44E3-9099-C40C66FF867C}">
                  <a14:compatExt spid="_x0000_s58378"/>
                </a:ext>
                <a:ext uri="{FF2B5EF4-FFF2-40B4-BE49-F238E27FC236}">
                  <a16:creationId xmlns:a16="http://schemas.microsoft.com/office/drawing/2014/main" id="{00000000-0008-0000-1F00-00000A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18</xdr:row>
          <xdr:rowOff>19050</xdr:rowOff>
        </xdr:from>
        <xdr:to>
          <xdr:col>2</xdr:col>
          <xdr:colOff>19050</xdr:colOff>
          <xdr:row>18</xdr:row>
          <xdr:rowOff>161925</xdr:rowOff>
        </xdr:to>
        <xdr:sp macro="" textlink="">
          <xdr:nvSpPr>
            <xdr:cNvPr id="58379" name="Check Box 11" hidden="1">
              <a:extLst>
                <a:ext uri="{63B3BB69-23CF-44E3-9099-C40C66FF867C}">
                  <a14:compatExt spid="_x0000_s58379"/>
                </a:ext>
                <a:ext uri="{FF2B5EF4-FFF2-40B4-BE49-F238E27FC236}">
                  <a16:creationId xmlns:a16="http://schemas.microsoft.com/office/drawing/2014/main" id="{00000000-0008-0000-1F00-00000B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19</xdr:row>
          <xdr:rowOff>19050</xdr:rowOff>
        </xdr:from>
        <xdr:to>
          <xdr:col>2</xdr:col>
          <xdr:colOff>19050</xdr:colOff>
          <xdr:row>19</xdr:row>
          <xdr:rowOff>161925</xdr:rowOff>
        </xdr:to>
        <xdr:sp macro="" textlink="">
          <xdr:nvSpPr>
            <xdr:cNvPr id="58380" name="Check Box 12" hidden="1">
              <a:extLst>
                <a:ext uri="{63B3BB69-23CF-44E3-9099-C40C66FF867C}">
                  <a14:compatExt spid="_x0000_s58380"/>
                </a:ext>
                <a:ext uri="{FF2B5EF4-FFF2-40B4-BE49-F238E27FC236}">
                  <a16:creationId xmlns:a16="http://schemas.microsoft.com/office/drawing/2014/main" id="{00000000-0008-0000-1F00-00000C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20</xdr:row>
          <xdr:rowOff>19050</xdr:rowOff>
        </xdr:from>
        <xdr:to>
          <xdr:col>2</xdr:col>
          <xdr:colOff>19050</xdr:colOff>
          <xdr:row>20</xdr:row>
          <xdr:rowOff>161925</xdr:rowOff>
        </xdr:to>
        <xdr:sp macro="" textlink="">
          <xdr:nvSpPr>
            <xdr:cNvPr id="58381" name="Check Box 13" hidden="1">
              <a:extLst>
                <a:ext uri="{63B3BB69-23CF-44E3-9099-C40C66FF867C}">
                  <a14:compatExt spid="_x0000_s58381"/>
                </a:ext>
                <a:ext uri="{FF2B5EF4-FFF2-40B4-BE49-F238E27FC236}">
                  <a16:creationId xmlns:a16="http://schemas.microsoft.com/office/drawing/2014/main" id="{00000000-0008-0000-1F00-00000D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21</xdr:row>
          <xdr:rowOff>19050</xdr:rowOff>
        </xdr:from>
        <xdr:to>
          <xdr:col>2</xdr:col>
          <xdr:colOff>19050</xdr:colOff>
          <xdr:row>21</xdr:row>
          <xdr:rowOff>161925</xdr:rowOff>
        </xdr:to>
        <xdr:sp macro="" textlink="">
          <xdr:nvSpPr>
            <xdr:cNvPr id="58382" name="Check Box 14" hidden="1">
              <a:extLst>
                <a:ext uri="{63B3BB69-23CF-44E3-9099-C40C66FF867C}">
                  <a14:compatExt spid="_x0000_s58382"/>
                </a:ext>
                <a:ext uri="{FF2B5EF4-FFF2-40B4-BE49-F238E27FC236}">
                  <a16:creationId xmlns:a16="http://schemas.microsoft.com/office/drawing/2014/main" id="{00000000-0008-0000-1F00-00000E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37</xdr:row>
          <xdr:rowOff>19050</xdr:rowOff>
        </xdr:from>
        <xdr:to>
          <xdr:col>2</xdr:col>
          <xdr:colOff>19050</xdr:colOff>
          <xdr:row>37</xdr:row>
          <xdr:rowOff>161925</xdr:rowOff>
        </xdr:to>
        <xdr:sp macro="" textlink="">
          <xdr:nvSpPr>
            <xdr:cNvPr id="58383" name="Check Box 15" hidden="1">
              <a:extLst>
                <a:ext uri="{63B3BB69-23CF-44E3-9099-C40C66FF867C}">
                  <a14:compatExt spid="_x0000_s58383"/>
                </a:ext>
                <a:ext uri="{FF2B5EF4-FFF2-40B4-BE49-F238E27FC236}">
                  <a16:creationId xmlns:a16="http://schemas.microsoft.com/office/drawing/2014/main" id="{00000000-0008-0000-1F00-00000F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38</xdr:row>
          <xdr:rowOff>19050</xdr:rowOff>
        </xdr:from>
        <xdr:to>
          <xdr:col>2</xdr:col>
          <xdr:colOff>19050</xdr:colOff>
          <xdr:row>38</xdr:row>
          <xdr:rowOff>161925</xdr:rowOff>
        </xdr:to>
        <xdr:sp macro="" textlink="">
          <xdr:nvSpPr>
            <xdr:cNvPr id="58384" name="Check Box 16" hidden="1">
              <a:extLst>
                <a:ext uri="{63B3BB69-23CF-44E3-9099-C40C66FF867C}">
                  <a14:compatExt spid="_x0000_s58384"/>
                </a:ext>
                <a:ext uri="{FF2B5EF4-FFF2-40B4-BE49-F238E27FC236}">
                  <a16:creationId xmlns:a16="http://schemas.microsoft.com/office/drawing/2014/main" id="{00000000-0008-0000-1F00-000010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39</xdr:row>
          <xdr:rowOff>19050</xdr:rowOff>
        </xdr:from>
        <xdr:to>
          <xdr:col>2</xdr:col>
          <xdr:colOff>19050</xdr:colOff>
          <xdr:row>39</xdr:row>
          <xdr:rowOff>161925</xdr:rowOff>
        </xdr:to>
        <xdr:sp macro="" textlink="">
          <xdr:nvSpPr>
            <xdr:cNvPr id="58385" name="Check Box 17" hidden="1">
              <a:extLst>
                <a:ext uri="{63B3BB69-23CF-44E3-9099-C40C66FF867C}">
                  <a14:compatExt spid="_x0000_s58385"/>
                </a:ext>
                <a:ext uri="{FF2B5EF4-FFF2-40B4-BE49-F238E27FC236}">
                  <a16:creationId xmlns:a16="http://schemas.microsoft.com/office/drawing/2014/main" id="{00000000-0008-0000-1F00-000011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24</xdr:row>
          <xdr:rowOff>19050</xdr:rowOff>
        </xdr:from>
        <xdr:to>
          <xdr:col>2</xdr:col>
          <xdr:colOff>19050</xdr:colOff>
          <xdr:row>24</xdr:row>
          <xdr:rowOff>161925</xdr:rowOff>
        </xdr:to>
        <xdr:sp macro="" textlink="">
          <xdr:nvSpPr>
            <xdr:cNvPr id="58386" name="Check Box 18" hidden="1">
              <a:extLst>
                <a:ext uri="{63B3BB69-23CF-44E3-9099-C40C66FF867C}">
                  <a14:compatExt spid="_x0000_s58386"/>
                </a:ext>
                <a:ext uri="{FF2B5EF4-FFF2-40B4-BE49-F238E27FC236}">
                  <a16:creationId xmlns:a16="http://schemas.microsoft.com/office/drawing/2014/main" id="{00000000-0008-0000-1F00-000012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19050</xdr:rowOff>
        </xdr:from>
        <xdr:to>
          <xdr:col>2</xdr:col>
          <xdr:colOff>19050</xdr:colOff>
          <xdr:row>62</xdr:row>
          <xdr:rowOff>161925</xdr:rowOff>
        </xdr:to>
        <xdr:sp macro="" textlink="">
          <xdr:nvSpPr>
            <xdr:cNvPr id="58387" name="Check Box 19" hidden="1">
              <a:extLst>
                <a:ext uri="{63B3BB69-23CF-44E3-9099-C40C66FF867C}">
                  <a14:compatExt spid="_x0000_s58387"/>
                </a:ext>
                <a:ext uri="{FF2B5EF4-FFF2-40B4-BE49-F238E27FC236}">
                  <a16:creationId xmlns:a16="http://schemas.microsoft.com/office/drawing/2014/main" id="{00000000-0008-0000-1F00-000013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48</xdr:row>
          <xdr:rowOff>19050</xdr:rowOff>
        </xdr:from>
        <xdr:to>
          <xdr:col>2</xdr:col>
          <xdr:colOff>19050</xdr:colOff>
          <xdr:row>48</xdr:row>
          <xdr:rowOff>161925</xdr:rowOff>
        </xdr:to>
        <xdr:sp macro="" textlink="">
          <xdr:nvSpPr>
            <xdr:cNvPr id="58388" name="Check Box 20" hidden="1">
              <a:extLst>
                <a:ext uri="{63B3BB69-23CF-44E3-9099-C40C66FF867C}">
                  <a14:compatExt spid="_x0000_s58388"/>
                </a:ext>
                <a:ext uri="{FF2B5EF4-FFF2-40B4-BE49-F238E27FC236}">
                  <a16:creationId xmlns:a16="http://schemas.microsoft.com/office/drawing/2014/main" id="{00000000-0008-0000-1F00-000014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48</xdr:row>
          <xdr:rowOff>19050</xdr:rowOff>
        </xdr:from>
        <xdr:to>
          <xdr:col>2</xdr:col>
          <xdr:colOff>19050</xdr:colOff>
          <xdr:row>48</xdr:row>
          <xdr:rowOff>161925</xdr:rowOff>
        </xdr:to>
        <xdr:sp macro="" textlink="">
          <xdr:nvSpPr>
            <xdr:cNvPr id="58389" name="Check Box 21" hidden="1">
              <a:extLst>
                <a:ext uri="{63B3BB69-23CF-44E3-9099-C40C66FF867C}">
                  <a14:compatExt spid="_x0000_s58389"/>
                </a:ext>
                <a:ext uri="{FF2B5EF4-FFF2-40B4-BE49-F238E27FC236}">
                  <a16:creationId xmlns:a16="http://schemas.microsoft.com/office/drawing/2014/main" id="{00000000-0008-0000-1F00-000015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46</xdr:row>
          <xdr:rowOff>19050</xdr:rowOff>
        </xdr:from>
        <xdr:to>
          <xdr:col>2</xdr:col>
          <xdr:colOff>19050</xdr:colOff>
          <xdr:row>46</xdr:row>
          <xdr:rowOff>161925</xdr:rowOff>
        </xdr:to>
        <xdr:sp macro="" textlink="">
          <xdr:nvSpPr>
            <xdr:cNvPr id="58390" name="Check Box 22" hidden="1">
              <a:extLst>
                <a:ext uri="{63B3BB69-23CF-44E3-9099-C40C66FF867C}">
                  <a14:compatExt spid="_x0000_s58390"/>
                </a:ext>
                <a:ext uri="{FF2B5EF4-FFF2-40B4-BE49-F238E27FC236}">
                  <a16:creationId xmlns:a16="http://schemas.microsoft.com/office/drawing/2014/main" id="{00000000-0008-0000-1F00-000016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47</xdr:row>
          <xdr:rowOff>19050</xdr:rowOff>
        </xdr:from>
        <xdr:to>
          <xdr:col>2</xdr:col>
          <xdr:colOff>19050</xdr:colOff>
          <xdr:row>47</xdr:row>
          <xdr:rowOff>161925</xdr:rowOff>
        </xdr:to>
        <xdr:sp macro="" textlink="">
          <xdr:nvSpPr>
            <xdr:cNvPr id="58391" name="Check Box 23" hidden="1">
              <a:extLst>
                <a:ext uri="{63B3BB69-23CF-44E3-9099-C40C66FF867C}">
                  <a14:compatExt spid="_x0000_s58391"/>
                </a:ext>
                <a:ext uri="{FF2B5EF4-FFF2-40B4-BE49-F238E27FC236}">
                  <a16:creationId xmlns:a16="http://schemas.microsoft.com/office/drawing/2014/main" id="{00000000-0008-0000-1F00-000017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45</xdr:row>
          <xdr:rowOff>19050</xdr:rowOff>
        </xdr:from>
        <xdr:to>
          <xdr:col>2</xdr:col>
          <xdr:colOff>19050</xdr:colOff>
          <xdr:row>45</xdr:row>
          <xdr:rowOff>161925</xdr:rowOff>
        </xdr:to>
        <xdr:sp macro="" textlink="">
          <xdr:nvSpPr>
            <xdr:cNvPr id="58392" name="Check Box 24" hidden="1">
              <a:extLst>
                <a:ext uri="{63B3BB69-23CF-44E3-9099-C40C66FF867C}">
                  <a14:compatExt spid="_x0000_s58392"/>
                </a:ext>
                <a:ext uri="{FF2B5EF4-FFF2-40B4-BE49-F238E27FC236}">
                  <a16:creationId xmlns:a16="http://schemas.microsoft.com/office/drawing/2014/main" id="{00000000-0008-0000-1F00-000018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44</xdr:row>
          <xdr:rowOff>19050</xdr:rowOff>
        </xdr:from>
        <xdr:to>
          <xdr:col>2</xdr:col>
          <xdr:colOff>19050</xdr:colOff>
          <xdr:row>44</xdr:row>
          <xdr:rowOff>161925</xdr:rowOff>
        </xdr:to>
        <xdr:sp macro="" textlink="">
          <xdr:nvSpPr>
            <xdr:cNvPr id="58393" name="Check Box 25" hidden="1">
              <a:extLst>
                <a:ext uri="{63B3BB69-23CF-44E3-9099-C40C66FF867C}">
                  <a14:compatExt spid="_x0000_s58393"/>
                </a:ext>
                <a:ext uri="{FF2B5EF4-FFF2-40B4-BE49-F238E27FC236}">
                  <a16:creationId xmlns:a16="http://schemas.microsoft.com/office/drawing/2014/main" id="{00000000-0008-0000-1F00-000019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43</xdr:row>
          <xdr:rowOff>19050</xdr:rowOff>
        </xdr:from>
        <xdr:to>
          <xdr:col>2</xdr:col>
          <xdr:colOff>19050</xdr:colOff>
          <xdr:row>43</xdr:row>
          <xdr:rowOff>161925</xdr:rowOff>
        </xdr:to>
        <xdr:sp macro="" textlink="">
          <xdr:nvSpPr>
            <xdr:cNvPr id="58394" name="Check Box 26" hidden="1">
              <a:extLst>
                <a:ext uri="{63B3BB69-23CF-44E3-9099-C40C66FF867C}">
                  <a14:compatExt spid="_x0000_s58394"/>
                </a:ext>
                <a:ext uri="{FF2B5EF4-FFF2-40B4-BE49-F238E27FC236}">
                  <a16:creationId xmlns:a16="http://schemas.microsoft.com/office/drawing/2014/main" id="{00000000-0008-0000-1F00-00001A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42</xdr:row>
          <xdr:rowOff>19050</xdr:rowOff>
        </xdr:from>
        <xdr:to>
          <xdr:col>2</xdr:col>
          <xdr:colOff>19050</xdr:colOff>
          <xdr:row>42</xdr:row>
          <xdr:rowOff>161925</xdr:rowOff>
        </xdr:to>
        <xdr:sp macro="" textlink="">
          <xdr:nvSpPr>
            <xdr:cNvPr id="58395" name="Check Box 27" hidden="1">
              <a:extLst>
                <a:ext uri="{63B3BB69-23CF-44E3-9099-C40C66FF867C}">
                  <a14:compatExt spid="_x0000_s58395"/>
                </a:ext>
                <a:ext uri="{FF2B5EF4-FFF2-40B4-BE49-F238E27FC236}">
                  <a16:creationId xmlns:a16="http://schemas.microsoft.com/office/drawing/2014/main" id="{00000000-0008-0000-1F00-00001B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41</xdr:row>
          <xdr:rowOff>19050</xdr:rowOff>
        </xdr:from>
        <xdr:to>
          <xdr:col>2</xdr:col>
          <xdr:colOff>19050</xdr:colOff>
          <xdr:row>41</xdr:row>
          <xdr:rowOff>161925</xdr:rowOff>
        </xdr:to>
        <xdr:sp macro="" textlink="">
          <xdr:nvSpPr>
            <xdr:cNvPr id="58396" name="Check Box 28" hidden="1">
              <a:extLst>
                <a:ext uri="{63B3BB69-23CF-44E3-9099-C40C66FF867C}">
                  <a14:compatExt spid="_x0000_s58396"/>
                </a:ext>
                <a:ext uri="{FF2B5EF4-FFF2-40B4-BE49-F238E27FC236}">
                  <a16:creationId xmlns:a16="http://schemas.microsoft.com/office/drawing/2014/main" id="{00000000-0008-0000-1F00-00001C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40</xdr:row>
          <xdr:rowOff>19050</xdr:rowOff>
        </xdr:from>
        <xdr:to>
          <xdr:col>2</xdr:col>
          <xdr:colOff>19050</xdr:colOff>
          <xdr:row>40</xdr:row>
          <xdr:rowOff>161925</xdr:rowOff>
        </xdr:to>
        <xdr:sp macro="" textlink="">
          <xdr:nvSpPr>
            <xdr:cNvPr id="58397" name="Check Box 29" hidden="1">
              <a:extLst>
                <a:ext uri="{63B3BB69-23CF-44E3-9099-C40C66FF867C}">
                  <a14:compatExt spid="_x0000_s58397"/>
                </a:ext>
                <a:ext uri="{FF2B5EF4-FFF2-40B4-BE49-F238E27FC236}">
                  <a16:creationId xmlns:a16="http://schemas.microsoft.com/office/drawing/2014/main" id="{00000000-0008-0000-1F00-00001D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25</xdr:row>
          <xdr:rowOff>19050</xdr:rowOff>
        </xdr:from>
        <xdr:to>
          <xdr:col>2</xdr:col>
          <xdr:colOff>19050</xdr:colOff>
          <xdr:row>25</xdr:row>
          <xdr:rowOff>161925</xdr:rowOff>
        </xdr:to>
        <xdr:sp macro="" textlink="">
          <xdr:nvSpPr>
            <xdr:cNvPr id="58398" name="Check Box 30" hidden="1">
              <a:extLst>
                <a:ext uri="{63B3BB69-23CF-44E3-9099-C40C66FF867C}">
                  <a14:compatExt spid="_x0000_s58398"/>
                </a:ext>
                <a:ext uri="{FF2B5EF4-FFF2-40B4-BE49-F238E27FC236}">
                  <a16:creationId xmlns:a16="http://schemas.microsoft.com/office/drawing/2014/main" id="{00000000-0008-0000-1F00-00001E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49</xdr:row>
          <xdr:rowOff>19050</xdr:rowOff>
        </xdr:from>
        <xdr:to>
          <xdr:col>2</xdr:col>
          <xdr:colOff>19050</xdr:colOff>
          <xdr:row>49</xdr:row>
          <xdr:rowOff>161925</xdr:rowOff>
        </xdr:to>
        <xdr:sp macro="" textlink="">
          <xdr:nvSpPr>
            <xdr:cNvPr id="58399" name="Check Box 31" hidden="1">
              <a:extLst>
                <a:ext uri="{63B3BB69-23CF-44E3-9099-C40C66FF867C}">
                  <a14:compatExt spid="_x0000_s58399"/>
                </a:ext>
                <a:ext uri="{FF2B5EF4-FFF2-40B4-BE49-F238E27FC236}">
                  <a16:creationId xmlns:a16="http://schemas.microsoft.com/office/drawing/2014/main" id="{00000000-0008-0000-1F00-00001F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49</xdr:row>
          <xdr:rowOff>19050</xdr:rowOff>
        </xdr:from>
        <xdr:to>
          <xdr:col>2</xdr:col>
          <xdr:colOff>19050</xdr:colOff>
          <xdr:row>49</xdr:row>
          <xdr:rowOff>161925</xdr:rowOff>
        </xdr:to>
        <xdr:sp macro="" textlink="">
          <xdr:nvSpPr>
            <xdr:cNvPr id="58400" name="Check Box 32" hidden="1">
              <a:extLst>
                <a:ext uri="{63B3BB69-23CF-44E3-9099-C40C66FF867C}">
                  <a14:compatExt spid="_x0000_s58400"/>
                </a:ext>
                <a:ext uri="{FF2B5EF4-FFF2-40B4-BE49-F238E27FC236}">
                  <a16:creationId xmlns:a16="http://schemas.microsoft.com/office/drawing/2014/main" id="{00000000-0008-0000-1F00-000020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50</xdr:row>
          <xdr:rowOff>19050</xdr:rowOff>
        </xdr:from>
        <xdr:to>
          <xdr:col>2</xdr:col>
          <xdr:colOff>19050</xdr:colOff>
          <xdr:row>50</xdr:row>
          <xdr:rowOff>161925</xdr:rowOff>
        </xdr:to>
        <xdr:sp macro="" textlink="">
          <xdr:nvSpPr>
            <xdr:cNvPr id="58401" name="Check Box 33" hidden="1">
              <a:extLst>
                <a:ext uri="{63B3BB69-23CF-44E3-9099-C40C66FF867C}">
                  <a14:compatExt spid="_x0000_s58401"/>
                </a:ext>
                <a:ext uri="{FF2B5EF4-FFF2-40B4-BE49-F238E27FC236}">
                  <a16:creationId xmlns:a16="http://schemas.microsoft.com/office/drawing/2014/main" id="{00000000-0008-0000-1F00-000021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50</xdr:row>
          <xdr:rowOff>19050</xdr:rowOff>
        </xdr:from>
        <xdr:to>
          <xdr:col>2</xdr:col>
          <xdr:colOff>19050</xdr:colOff>
          <xdr:row>50</xdr:row>
          <xdr:rowOff>161925</xdr:rowOff>
        </xdr:to>
        <xdr:sp macro="" textlink="">
          <xdr:nvSpPr>
            <xdr:cNvPr id="58402" name="Check Box 34" hidden="1">
              <a:extLst>
                <a:ext uri="{63B3BB69-23CF-44E3-9099-C40C66FF867C}">
                  <a14:compatExt spid="_x0000_s58402"/>
                </a:ext>
                <a:ext uri="{FF2B5EF4-FFF2-40B4-BE49-F238E27FC236}">
                  <a16:creationId xmlns:a16="http://schemas.microsoft.com/office/drawing/2014/main" id="{00000000-0008-0000-1F00-000022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51</xdr:row>
          <xdr:rowOff>19050</xdr:rowOff>
        </xdr:from>
        <xdr:to>
          <xdr:col>2</xdr:col>
          <xdr:colOff>19050</xdr:colOff>
          <xdr:row>51</xdr:row>
          <xdr:rowOff>161925</xdr:rowOff>
        </xdr:to>
        <xdr:sp macro="" textlink="">
          <xdr:nvSpPr>
            <xdr:cNvPr id="58403" name="Check Box 35" hidden="1">
              <a:extLst>
                <a:ext uri="{63B3BB69-23CF-44E3-9099-C40C66FF867C}">
                  <a14:compatExt spid="_x0000_s58403"/>
                </a:ext>
                <a:ext uri="{FF2B5EF4-FFF2-40B4-BE49-F238E27FC236}">
                  <a16:creationId xmlns:a16="http://schemas.microsoft.com/office/drawing/2014/main" id="{00000000-0008-0000-1F00-000023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51</xdr:row>
          <xdr:rowOff>19050</xdr:rowOff>
        </xdr:from>
        <xdr:to>
          <xdr:col>2</xdr:col>
          <xdr:colOff>19050</xdr:colOff>
          <xdr:row>51</xdr:row>
          <xdr:rowOff>161925</xdr:rowOff>
        </xdr:to>
        <xdr:sp macro="" textlink="">
          <xdr:nvSpPr>
            <xdr:cNvPr id="58404" name="Check Box 36" hidden="1">
              <a:extLst>
                <a:ext uri="{63B3BB69-23CF-44E3-9099-C40C66FF867C}">
                  <a14:compatExt spid="_x0000_s58404"/>
                </a:ext>
                <a:ext uri="{FF2B5EF4-FFF2-40B4-BE49-F238E27FC236}">
                  <a16:creationId xmlns:a16="http://schemas.microsoft.com/office/drawing/2014/main" id="{00000000-0008-0000-1F00-000024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52</xdr:row>
          <xdr:rowOff>19050</xdr:rowOff>
        </xdr:from>
        <xdr:to>
          <xdr:col>2</xdr:col>
          <xdr:colOff>19050</xdr:colOff>
          <xdr:row>52</xdr:row>
          <xdr:rowOff>161925</xdr:rowOff>
        </xdr:to>
        <xdr:sp macro="" textlink="">
          <xdr:nvSpPr>
            <xdr:cNvPr id="58405" name="Check Box 37" hidden="1">
              <a:extLst>
                <a:ext uri="{63B3BB69-23CF-44E3-9099-C40C66FF867C}">
                  <a14:compatExt spid="_x0000_s58405"/>
                </a:ext>
                <a:ext uri="{FF2B5EF4-FFF2-40B4-BE49-F238E27FC236}">
                  <a16:creationId xmlns:a16="http://schemas.microsoft.com/office/drawing/2014/main" id="{00000000-0008-0000-1F00-000025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52</xdr:row>
          <xdr:rowOff>19050</xdr:rowOff>
        </xdr:from>
        <xdr:to>
          <xdr:col>2</xdr:col>
          <xdr:colOff>19050</xdr:colOff>
          <xdr:row>52</xdr:row>
          <xdr:rowOff>161925</xdr:rowOff>
        </xdr:to>
        <xdr:sp macro="" textlink="">
          <xdr:nvSpPr>
            <xdr:cNvPr id="58406" name="Check Box 38" hidden="1">
              <a:extLst>
                <a:ext uri="{63B3BB69-23CF-44E3-9099-C40C66FF867C}">
                  <a14:compatExt spid="_x0000_s58406"/>
                </a:ext>
                <a:ext uri="{FF2B5EF4-FFF2-40B4-BE49-F238E27FC236}">
                  <a16:creationId xmlns:a16="http://schemas.microsoft.com/office/drawing/2014/main" id="{00000000-0008-0000-1F00-000026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53</xdr:row>
          <xdr:rowOff>19050</xdr:rowOff>
        </xdr:from>
        <xdr:to>
          <xdr:col>2</xdr:col>
          <xdr:colOff>19050</xdr:colOff>
          <xdr:row>53</xdr:row>
          <xdr:rowOff>161925</xdr:rowOff>
        </xdr:to>
        <xdr:sp macro="" textlink="">
          <xdr:nvSpPr>
            <xdr:cNvPr id="58407" name="Check Box 39" hidden="1">
              <a:extLst>
                <a:ext uri="{63B3BB69-23CF-44E3-9099-C40C66FF867C}">
                  <a14:compatExt spid="_x0000_s58407"/>
                </a:ext>
                <a:ext uri="{FF2B5EF4-FFF2-40B4-BE49-F238E27FC236}">
                  <a16:creationId xmlns:a16="http://schemas.microsoft.com/office/drawing/2014/main" id="{00000000-0008-0000-1F00-000027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53</xdr:row>
          <xdr:rowOff>19050</xdr:rowOff>
        </xdr:from>
        <xdr:to>
          <xdr:col>2</xdr:col>
          <xdr:colOff>19050</xdr:colOff>
          <xdr:row>53</xdr:row>
          <xdr:rowOff>161925</xdr:rowOff>
        </xdr:to>
        <xdr:sp macro="" textlink="">
          <xdr:nvSpPr>
            <xdr:cNvPr id="58408" name="Check Box 40" hidden="1">
              <a:extLst>
                <a:ext uri="{63B3BB69-23CF-44E3-9099-C40C66FF867C}">
                  <a14:compatExt spid="_x0000_s58408"/>
                </a:ext>
                <a:ext uri="{FF2B5EF4-FFF2-40B4-BE49-F238E27FC236}">
                  <a16:creationId xmlns:a16="http://schemas.microsoft.com/office/drawing/2014/main" id="{00000000-0008-0000-1F00-000028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54</xdr:row>
          <xdr:rowOff>19050</xdr:rowOff>
        </xdr:from>
        <xdr:to>
          <xdr:col>2</xdr:col>
          <xdr:colOff>19050</xdr:colOff>
          <xdr:row>54</xdr:row>
          <xdr:rowOff>161925</xdr:rowOff>
        </xdr:to>
        <xdr:sp macro="" textlink="">
          <xdr:nvSpPr>
            <xdr:cNvPr id="58409" name="Check Box 41" hidden="1">
              <a:extLst>
                <a:ext uri="{63B3BB69-23CF-44E3-9099-C40C66FF867C}">
                  <a14:compatExt spid="_x0000_s58409"/>
                </a:ext>
                <a:ext uri="{FF2B5EF4-FFF2-40B4-BE49-F238E27FC236}">
                  <a16:creationId xmlns:a16="http://schemas.microsoft.com/office/drawing/2014/main" id="{00000000-0008-0000-1F00-000029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54</xdr:row>
          <xdr:rowOff>19050</xdr:rowOff>
        </xdr:from>
        <xdr:to>
          <xdr:col>2</xdr:col>
          <xdr:colOff>19050</xdr:colOff>
          <xdr:row>54</xdr:row>
          <xdr:rowOff>161925</xdr:rowOff>
        </xdr:to>
        <xdr:sp macro="" textlink="">
          <xdr:nvSpPr>
            <xdr:cNvPr id="58410" name="Check Box 42" hidden="1">
              <a:extLst>
                <a:ext uri="{63B3BB69-23CF-44E3-9099-C40C66FF867C}">
                  <a14:compatExt spid="_x0000_s58410"/>
                </a:ext>
                <a:ext uri="{FF2B5EF4-FFF2-40B4-BE49-F238E27FC236}">
                  <a16:creationId xmlns:a16="http://schemas.microsoft.com/office/drawing/2014/main" id="{00000000-0008-0000-1F00-00002A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55</xdr:row>
          <xdr:rowOff>19050</xdr:rowOff>
        </xdr:from>
        <xdr:to>
          <xdr:col>2</xdr:col>
          <xdr:colOff>19050</xdr:colOff>
          <xdr:row>55</xdr:row>
          <xdr:rowOff>161925</xdr:rowOff>
        </xdr:to>
        <xdr:sp macro="" textlink="">
          <xdr:nvSpPr>
            <xdr:cNvPr id="58411" name="Check Box 43" hidden="1">
              <a:extLst>
                <a:ext uri="{63B3BB69-23CF-44E3-9099-C40C66FF867C}">
                  <a14:compatExt spid="_x0000_s58411"/>
                </a:ext>
                <a:ext uri="{FF2B5EF4-FFF2-40B4-BE49-F238E27FC236}">
                  <a16:creationId xmlns:a16="http://schemas.microsoft.com/office/drawing/2014/main" id="{00000000-0008-0000-1F00-00002B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55</xdr:row>
          <xdr:rowOff>19050</xdr:rowOff>
        </xdr:from>
        <xdr:to>
          <xdr:col>2</xdr:col>
          <xdr:colOff>19050</xdr:colOff>
          <xdr:row>55</xdr:row>
          <xdr:rowOff>161925</xdr:rowOff>
        </xdr:to>
        <xdr:sp macro="" textlink="">
          <xdr:nvSpPr>
            <xdr:cNvPr id="58412" name="Check Box 44" hidden="1">
              <a:extLst>
                <a:ext uri="{63B3BB69-23CF-44E3-9099-C40C66FF867C}">
                  <a14:compatExt spid="_x0000_s58412"/>
                </a:ext>
                <a:ext uri="{FF2B5EF4-FFF2-40B4-BE49-F238E27FC236}">
                  <a16:creationId xmlns:a16="http://schemas.microsoft.com/office/drawing/2014/main" id="{00000000-0008-0000-1F00-00002C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19050</xdr:rowOff>
        </xdr:from>
        <xdr:to>
          <xdr:col>2</xdr:col>
          <xdr:colOff>19050</xdr:colOff>
          <xdr:row>56</xdr:row>
          <xdr:rowOff>161925</xdr:rowOff>
        </xdr:to>
        <xdr:sp macro="" textlink="">
          <xdr:nvSpPr>
            <xdr:cNvPr id="58413" name="Check Box 45" hidden="1">
              <a:extLst>
                <a:ext uri="{63B3BB69-23CF-44E3-9099-C40C66FF867C}">
                  <a14:compatExt spid="_x0000_s58413"/>
                </a:ext>
                <a:ext uri="{FF2B5EF4-FFF2-40B4-BE49-F238E27FC236}">
                  <a16:creationId xmlns:a16="http://schemas.microsoft.com/office/drawing/2014/main" id="{00000000-0008-0000-1F00-00002D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58</xdr:row>
          <xdr:rowOff>19050</xdr:rowOff>
        </xdr:from>
        <xdr:to>
          <xdr:col>2</xdr:col>
          <xdr:colOff>19050</xdr:colOff>
          <xdr:row>58</xdr:row>
          <xdr:rowOff>161925</xdr:rowOff>
        </xdr:to>
        <xdr:sp macro="" textlink="">
          <xdr:nvSpPr>
            <xdr:cNvPr id="58414" name="Check Box 46" hidden="1">
              <a:extLst>
                <a:ext uri="{63B3BB69-23CF-44E3-9099-C40C66FF867C}">
                  <a14:compatExt spid="_x0000_s58414"/>
                </a:ext>
                <a:ext uri="{FF2B5EF4-FFF2-40B4-BE49-F238E27FC236}">
                  <a16:creationId xmlns:a16="http://schemas.microsoft.com/office/drawing/2014/main" id="{00000000-0008-0000-1F00-00002E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59</xdr:row>
          <xdr:rowOff>19050</xdr:rowOff>
        </xdr:from>
        <xdr:to>
          <xdr:col>2</xdr:col>
          <xdr:colOff>19050</xdr:colOff>
          <xdr:row>59</xdr:row>
          <xdr:rowOff>161925</xdr:rowOff>
        </xdr:to>
        <xdr:sp macro="" textlink="">
          <xdr:nvSpPr>
            <xdr:cNvPr id="58415" name="Check Box 47" hidden="1">
              <a:extLst>
                <a:ext uri="{63B3BB69-23CF-44E3-9099-C40C66FF867C}">
                  <a14:compatExt spid="_x0000_s58415"/>
                </a:ext>
                <a:ext uri="{FF2B5EF4-FFF2-40B4-BE49-F238E27FC236}">
                  <a16:creationId xmlns:a16="http://schemas.microsoft.com/office/drawing/2014/main" id="{00000000-0008-0000-1F00-00002F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60</xdr:row>
          <xdr:rowOff>19050</xdr:rowOff>
        </xdr:from>
        <xdr:to>
          <xdr:col>2</xdr:col>
          <xdr:colOff>19050</xdr:colOff>
          <xdr:row>60</xdr:row>
          <xdr:rowOff>161925</xdr:rowOff>
        </xdr:to>
        <xdr:sp macro="" textlink="">
          <xdr:nvSpPr>
            <xdr:cNvPr id="58416" name="Check Box 48" hidden="1">
              <a:extLst>
                <a:ext uri="{63B3BB69-23CF-44E3-9099-C40C66FF867C}">
                  <a14:compatExt spid="_x0000_s58416"/>
                </a:ext>
                <a:ext uri="{FF2B5EF4-FFF2-40B4-BE49-F238E27FC236}">
                  <a16:creationId xmlns:a16="http://schemas.microsoft.com/office/drawing/2014/main" id="{00000000-0008-0000-1F00-000030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61</xdr:row>
          <xdr:rowOff>19050</xdr:rowOff>
        </xdr:from>
        <xdr:to>
          <xdr:col>2</xdr:col>
          <xdr:colOff>19050</xdr:colOff>
          <xdr:row>61</xdr:row>
          <xdr:rowOff>161925</xdr:rowOff>
        </xdr:to>
        <xdr:sp macro="" textlink="">
          <xdr:nvSpPr>
            <xdr:cNvPr id="58417" name="Check Box 49" hidden="1">
              <a:extLst>
                <a:ext uri="{63B3BB69-23CF-44E3-9099-C40C66FF867C}">
                  <a14:compatExt spid="_x0000_s58417"/>
                </a:ext>
                <a:ext uri="{FF2B5EF4-FFF2-40B4-BE49-F238E27FC236}">
                  <a16:creationId xmlns:a16="http://schemas.microsoft.com/office/drawing/2014/main" id="{00000000-0008-0000-1F00-000031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26</xdr:row>
          <xdr:rowOff>19050</xdr:rowOff>
        </xdr:from>
        <xdr:to>
          <xdr:col>2</xdr:col>
          <xdr:colOff>19050</xdr:colOff>
          <xdr:row>26</xdr:row>
          <xdr:rowOff>161925</xdr:rowOff>
        </xdr:to>
        <xdr:sp macro="" textlink="">
          <xdr:nvSpPr>
            <xdr:cNvPr id="58418" name="Check Box 50" hidden="1">
              <a:extLst>
                <a:ext uri="{63B3BB69-23CF-44E3-9099-C40C66FF867C}">
                  <a14:compatExt spid="_x0000_s58418"/>
                </a:ext>
                <a:ext uri="{FF2B5EF4-FFF2-40B4-BE49-F238E27FC236}">
                  <a16:creationId xmlns:a16="http://schemas.microsoft.com/office/drawing/2014/main" id="{00000000-0008-0000-1F00-000032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22</xdr:row>
          <xdr:rowOff>19050</xdr:rowOff>
        </xdr:from>
        <xdr:to>
          <xdr:col>2</xdr:col>
          <xdr:colOff>19050</xdr:colOff>
          <xdr:row>22</xdr:row>
          <xdr:rowOff>161925</xdr:rowOff>
        </xdr:to>
        <xdr:sp macro="" textlink="">
          <xdr:nvSpPr>
            <xdr:cNvPr id="58419" name="Check Box 51" hidden="1">
              <a:extLst>
                <a:ext uri="{63B3BB69-23CF-44E3-9099-C40C66FF867C}">
                  <a14:compatExt spid="_x0000_s58419"/>
                </a:ext>
                <a:ext uri="{FF2B5EF4-FFF2-40B4-BE49-F238E27FC236}">
                  <a16:creationId xmlns:a16="http://schemas.microsoft.com/office/drawing/2014/main" id="{00000000-0008-0000-1F00-000033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23</xdr:row>
          <xdr:rowOff>19050</xdr:rowOff>
        </xdr:from>
        <xdr:to>
          <xdr:col>2</xdr:col>
          <xdr:colOff>19050</xdr:colOff>
          <xdr:row>23</xdr:row>
          <xdr:rowOff>161925</xdr:rowOff>
        </xdr:to>
        <xdr:sp macro="" textlink="">
          <xdr:nvSpPr>
            <xdr:cNvPr id="58420" name="Check Box 52" hidden="1">
              <a:extLst>
                <a:ext uri="{63B3BB69-23CF-44E3-9099-C40C66FF867C}">
                  <a14:compatExt spid="_x0000_s58420"/>
                </a:ext>
                <a:ext uri="{FF2B5EF4-FFF2-40B4-BE49-F238E27FC236}">
                  <a16:creationId xmlns:a16="http://schemas.microsoft.com/office/drawing/2014/main" id="{00000000-0008-0000-1F00-000034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72</xdr:row>
          <xdr:rowOff>19050</xdr:rowOff>
        </xdr:from>
        <xdr:to>
          <xdr:col>2</xdr:col>
          <xdr:colOff>19050</xdr:colOff>
          <xdr:row>72</xdr:row>
          <xdr:rowOff>161925</xdr:rowOff>
        </xdr:to>
        <xdr:sp macro="" textlink="">
          <xdr:nvSpPr>
            <xdr:cNvPr id="58421" name="Check Box 53" hidden="1">
              <a:extLst>
                <a:ext uri="{63B3BB69-23CF-44E3-9099-C40C66FF867C}">
                  <a14:compatExt spid="_x0000_s58421"/>
                </a:ext>
                <a:ext uri="{FF2B5EF4-FFF2-40B4-BE49-F238E27FC236}">
                  <a16:creationId xmlns:a16="http://schemas.microsoft.com/office/drawing/2014/main" id="{00000000-0008-0000-1F00-000035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19050</xdr:rowOff>
        </xdr:from>
        <xdr:to>
          <xdr:col>2</xdr:col>
          <xdr:colOff>19050</xdr:colOff>
          <xdr:row>71</xdr:row>
          <xdr:rowOff>161925</xdr:rowOff>
        </xdr:to>
        <xdr:sp macro="" textlink="">
          <xdr:nvSpPr>
            <xdr:cNvPr id="58422" name="Check Box 54" hidden="1">
              <a:extLst>
                <a:ext uri="{63B3BB69-23CF-44E3-9099-C40C66FF867C}">
                  <a14:compatExt spid="_x0000_s58422"/>
                </a:ext>
                <a:ext uri="{FF2B5EF4-FFF2-40B4-BE49-F238E27FC236}">
                  <a16:creationId xmlns:a16="http://schemas.microsoft.com/office/drawing/2014/main" id="{00000000-0008-0000-1F00-000036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19050</xdr:rowOff>
        </xdr:from>
        <xdr:to>
          <xdr:col>2</xdr:col>
          <xdr:colOff>19050</xdr:colOff>
          <xdr:row>70</xdr:row>
          <xdr:rowOff>161925</xdr:rowOff>
        </xdr:to>
        <xdr:sp macro="" textlink="">
          <xdr:nvSpPr>
            <xdr:cNvPr id="58423" name="Check Box 55" hidden="1">
              <a:extLst>
                <a:ext uri="{63B3BB69-23CF-44E3-9099-C40C66FF867C}">
                  <a14:compatExt spid="_x0000_s58423"/>
                </a:ext>
                <a:ext uri="{FF2B5EF4-FFF2-40B4-BE49-F238E27FC236}">
                  <a16:creationId xmlns:a16="http://schemas.microsoft.com/office/drawing/2014/main" id="{00000000-0008-0000-1F00-000037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485775</xdr:colOff>
      <xdr:row>72</xdr:row>
      <xdr:rowOff>152400</xdr:rowOff>
    </xdr:from>
    <xdr:to>
      <xdr:col>9</xdr:col>
      <xdr:colOff>130820</xdr:colOff>
      <xdr:row>81</xdr:row>
      <xdr:rowOff>161411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00000000-0008-0000-1F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325" y="12325350"/>
          <a:ext cx="2950220" cy="160921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19050</xdr:rowOff>
        </xdr:from>
        <xdr:to>
          <xdr:col>2</xdr:col>
          <xdr:colOff>19050</xdr:colOff>
          <xdr:row>57</xdr:row>
          <xdr:rowOff>161925</xdr:rowOff>
        </xdr:to>
        <xdr:sp macro="" textlink="">
          <xdr:nvSpPr>
            <xdr:cNvPr id="58424" name="Check Box 56" hidden="1">
              <a:extLst>
                <a:ext uri="{63B3BB69-23CF-44E3-9099-C40C66FF867C}">
                  <a14:compatExt spid="_x0000_s58424"/>
                </a:ext>
                <a:ext uri="{FF2B5EF4-FFF2-40B4-BE49-F238E27FC236}">
                  <a16:creationId xmlns:a16="http://schemas.microsoft.com/office/drawing/2014/main" id="{00000000-0008-0000-1F00-000038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1</xdr:col>
      <xdr:colOff>1607964</xdr:colOff>
      <xdr:row>2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0"/>
          <a:ext cx="2084214" cy="43815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1674639</xdr:colOff>
      <xdr:row>2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2084214" cy="43815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180975</xdr:rowOff>
        </xdr:from>
        <xdr:to>
          <xdr:col>3</xdr:col>
          <xdr:colOff>76200</xdr:colOff>
          <xdr:row>4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2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171450</xdr:rowOff>
        </xdr:from>
        <xdr:to>
          <xdr:col>3</xdr:col>
          <xdr:colOff>76200</xdr:colOff>
          <xdr:row>5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25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180975</xdr:rowOff>
        </xdr:from>
        <xdr:to>
          <xdr:col>3</xdr:col>
          <xdr:colOff>76200</xdr:colOff>
          <xdr:row>6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25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171450</xdr:rowOff>
        </xdr:from>
        <xdr:to>
          <xdr:col>3</xdr:col>
          <xdr:colOff>76200</xdr:colOff>
          <xdr:row>7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25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180975</xdr:rowOff>
        </xdr:from>
        <xdr:to>
          <xdr:col>3</xdr:col>
          <xdr:colOff>76200</xdr:colOff>
          <xdr:row>8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25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3</xdr:col>
          <xdr:colOff>76200</xdr:colOff>
          <xdr:row>9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25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3</xdr:col>
          <xdr:colOff>76200</xdr:colOff>
          <xdr:row>10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25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171450</xdr:rowOff>
        </xdr:from>
        <xdr:to>
          <xdr:col>3</xdr:col>
          <xdr:colOff>76200</xdr:colOff>
          <xdr:row>11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25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161925</xdr:rowOff>
        </xdr:from>
        <xdr:to>
          <xdr:col>3</xdr:col>
          <xdr:colOff>76200</xdr:colOff>
          <xdr:row>12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25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3</xdr:col>
          <xdr:colOff>76200</xdr:colOff>
          <xdr:row>13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25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3</xdr:col>
          <xdr:colOff>76200</xdr:colOff>
          <xdr:row>14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25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180975</xdr:rowOff>
        </xdr:from>
        <xdr:to>
          <xdr:col>3</xdr:col>
          <xdr:colOff>76200</xdr:colOff>
          <xdr:row>15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25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171450</xdr:rowOff>
        </xdr:from>
        <xdr:to>
          <xdr:col>3</xdr:col>
          <xdr:colOff>76200</xdr:colOff>
          <xdr:row>16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25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180975</xdr:rowOff>
        </xdr:from>
        <xdr:to>
          <xdr:col>3</xdr:col>
          <xdr:colOff>76200</xdr:colOff>
          <xdr:row>17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25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3</xdr:col>
          <xdr:colOff>76200</xdr:colOff>
          <xdr:row>18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25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161925</xdr:rowOff>
        </xdr:from>
        <xdr:to>
          <xdr:col>3</xdr:col>
          <xdr:colOff>76200</xdr:colOff>
          <xdr:row>19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25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180975</xdr:rowOff>
        </xdr:from>
        <xdr:to>
          <xdr:col>3</xdr:col>
          <xdr:colOff>76200</xdr:colOff>
          <xdr:row>24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25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3</xdr:col>
          <xdr:colOff>76200</xdr:colOff>
          <xdr:row>25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25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3</xdr:col>
          <xdr:colOff>76200</xdr:colOff>
          <xdr:row>26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25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171450</xdr:rowOff>
        </xdr:from>
        <xdr:to>
          <xdr:col>3</xdr:col>
          <xdr:colOff>76200</xdr:colOff>
          <xdr:row>26</xdr:row>
          <xdr:rowOff>190500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25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180975</xdr:rowOff>
        </xdr:from>
        <xdr:to>
          <xdr:col>3</xdr:col>
          <xdr:colOff>76200</xdr:colOff>
          <xdr:row>28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25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180975</xdr:rowOff>
        </xdr:from>
        <xdr:to>
          <xdr:col>3</xdr:col>
          <xdr:colOff>76200</xdr:colOff>
          <xdr:row>29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25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190500</xdr:rowOff>
        </xdr:from>
        <xdr:to>
          <xdr:col>3</xdr:col>
          <xdr:colOff>76200</xdr:colOff>
          <xdr:row>30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25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29</xdr:row>
          <xdr:rowOff>180975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25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30</xdr:row>
          <xdr:rowOff>190500</xdr:rowOff>
        </xdr:from>
        <xdr:to>
          <xdr:col>4</xdr:col>
          <xdr:colOff>0</xdr:colOff>
          <xdr:row>32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25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31</xdr:row>
          <xdr:rowOff>190500</xdr:rowOff>
        </xdr:from>
        <xdr:to>
          <xdr:col>4</xdr:col>
          <xdr:colOff>0</xdr:colOff>
          <xdr:row>33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25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3</xdr:col>
          <xdr:colOff>76200</xdr:colOff>
          <xdr:row>34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25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3</xdr:col>
          <xdr:colOff>76200</xdr:colOff>
          <xdr:row>35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25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0</xdr:rowOff>
        </xdr:from>
        <xdr:to>
          <xdr:col>3</xdr:col>
          <xdr:colOff>76200</xdr:colOff>
          <xdr:row>36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25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3</xdr:col>
          <xdr:colOff>76200</xdr:colOff>
          <xdr:row>41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25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0</xdr:rowOff>
        </xdr:from>
        <xdr:to>
          <xdr:col>3</xdr:col>
          <xdr:colOff>76200</xdr:colOff>
          <xdr:row>42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25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3</xdr:col>
          <xdr:colOff>76200</xdr:colOff>
          <xdr:row>43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25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0</xdr:rowOff>
        </xdr:from>
        <xdr:to>
          <xdr:col>3</xdr:col>
          <xdr:colOff>76200</xdr:colOff>
          <xdr:row>44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25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0</xdr:rowOff>
        </xdr:from>
        <xdr:to>
          <xdr:col>3</xdr:col>
          <xdr:colOff>76200</xdr:colOff>
          <xdr:row>49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25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3</xdr:col>
          <xdr:colOff>76200</xdr:colOff>
          <xdr:row>50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25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0</xdr:rowOff>
        </xdr:from>
        <xdr:to>
          <xdr:col>3</xdr:col>
          <xdr:colOff>76200</xdr:colOff>
          <xdr:row>51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25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0</xdr:rowOff>
        </xdr:from>
        <xdr:to>
          <xdr:col>3</xdr:col>
          <xdr:colOff>76200</xdr:colOff>
          <xdr:row>56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25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0</xdr:rowOff>
        </xdr:from>
        <xdr:to>
          <xdr:col>3</xdr:col>
          <xdr:colOff>76200</xdr:colOff>
          <xdr:row>57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25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3</xdr:col>
          <xdr:colOff>76200</xdr:colOff>
          <xdr:row>58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25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0</xdr:rowOff>
        </xdr:from>
        <xdr:to>
          <xdr:col>3</xdr:col>
          <xdr:colOff>76200</xdr:colOff>
          <xdr:row>59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25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0</xdr:rowOff>
        </xdr:from>
        <xdr:to>
          <xdr:col>3</xdr:col>
          <xdr:colOff>76200</xdr:colOff>
          <xdr:row>60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25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0</xdr:rowOff>
        </xdr:from>
        <xdr:to>
          <xdr:col>3</xdr:col>
          <xdr:colOff>76200</xdr:colOff>
          <xdr:row>61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25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ailbird/Store/A/27037/Option%20list%20HORUS%20ENERGY%2003.08.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ailbird/Store/A/32204/&#1057;&#1087;&#1077;&#1094;&#1080;&#1092;&#1080;&#1082;&#1077;&#1081;&#1096;&#1086;&#1085;%20&#1060;&#1077;&#1074;&#1088;&#1072;&#1083;&#1100;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"/>
      <sheetName val="Basic Spec"/>
      <sheetName val="Generator"/>
      <sheetName val="Колонтитул"/>
      <sheetName val="Our List"/>
      <sheetName val="Pr.l. ENG"/>
      <sheetName val="Pr.l. FR"/>
      <sheetName val="Pr.l. IT"/>
      <sheetName val="Joists Adds"/>
      <sheetName val="IT small"/>
      <sheetName val="Offerta"/>
      <sheetName val="Pr.l. SPN"/>
      <sheetName val="Pr.l. NET"/>
      <sheetName val="Postal "/>
      <sheetName val="Vkl ENG"/>
      <sheetName val="Vkl FR"/>
      <sheetName val="Vkl IT"/>
      <sheetName val="List Of Options IT"/>
      <sheetName val="List Of Options FR"/>
      <sheetName val="List Of Options ENG"/>
      <sheetName val="Vkl SPN"/>
      <sheetName val="Vkl NET"/>
      <sheetName val="Titles"/>
      <sheetName val="Ext Walls Adds"/>
      <sheetName val="Int Walls Adds"/>
      <sheetName val="Rafters Adds"/>
      <sheetName val="Presets"/>
      <sheetName val="NEW Italy"/>
    </sheetNames>
    <sheetDataSet>
      <sheetData sheetId="0">
        <row r="14">
          <cell r="G14">
            <v>28</v>
          </cell>
        </row>
      </sheetData>
      <sheetData sheetId="1"/>
      <sheetData sheetId="2"/>
      <sheetData sheetId="3">
        <row r="1">
          <cell r="F1" t="str">
            <v>www.prefabhome.eu</v>
          </cell>
        </row>
        <row r="2">
          <cell r="F2" t="str">
            <v xml:space="preserve">www.frame-house.eu </v>
          </cell>
        </row>
        <row r="3">
          <cell r="F3" t="str">
            <v>www.framehouse.it</v>
          </cell>
        </row>
      </sheetData>
      <sheetData sheetId="4">
        <row r="3">
          <cell r="D3">
            <v>247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"/>
      <sheetName val="Basic Spec"/>
      <sheetName val="Generator"/>
      <sheetName val="Колонтитул"/>
      <sheetName val="Our List"/>
      <sheetName val="Pr.l. ENG"/>
      <sheetName val="Pr.l. FR"/>
      <sheetName val="Pr.l. IT"/>
      <sheetName val="IT small"/>
      <sheetName val="Offerta"/>
      <sheetName val="Pr.l. SPN"/>
      <sheetName val="Pr.l. NET"/>
      <sheetName val="Postal "/>
      <sheetName val="Vkl ENG"/>
      <sheetName val="Vkl FR"/>
      <sheetName val="Vkl IT"/>
      <sheetName val="List Of Options ENG"/>
      <sheetName val="List Of Options FR"/>
      <sheetName val="NEW Italy"/>
      <sheetName val="NEW Spain"/>
      <sheetName val="List Of Options IT"/>
      <sheetName val="Africa"/>
      <sheetName val="Containers"/>
      <sheetName val="Our List Africa"/>
      <sheetName val="Pr.l. FR Africa"/>
      <sheetName val="Pr.l. ENG Africa"/>
      <sheetName val="Vkl SPN"/>
      <sheetName val="Vkl NET"/>
      <sheetName val="Titles"/>
      <sheetName val="Ext Walls Adds"/>
      <sheetName val="Int Walls Adds"/>
      <sheetName val="Joists Adds"/>
      <sheetName val="Rafters Adds"/>
      <sheetName val="Presets"/>
    </sheetNames>
    <sheetDataSet>
      <sheetData sheetId="0">
        <row r="14">
          <cell r="G14">
            <v>27</v>
          </cell>
        </row>
      </sheetData>
      <sheetData sheetId="1" refreshError="1"/>
      <sheetData sheetId="2">
        <row r="3">
          <cell r="D3" t="str">
            <v>E.G.3</v>
          </cell>
        </row>
      </sheetData>
      <sheetData sheetId="3">
        <row r="1">
          <cell r="F1" t="str">
            <v>www.prefabhome.eu</v>
          </cell>
        </row>
        <row r="2">
          <cell r="F2" t="str">
            <v>www.frame-house.eu</v>
          </cell>
        </row>
        <row r="3">
          <cell r="F3" t="str">
            <v>www.framehouse.it</v>
          </cell>
        </row>
      </sheetData>
      <sheetData sheetId="4">
        <row r="3">
          <cell r="D3">
            <v>100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elena.ozerskaia@prefabhome.eu" TargetMode="External"/><Relationship Id="rId13" Type="http://schemas.openxmlformats.org/officeDocument/2006/relationships/hyperlink" Target="mailto:maria.ovsjannikova@prefabhome.eu" TargetMode="External"/><Relationship Id="rId18" Type="http://schemas.openxmlformats.org/officeDocument/2006/relationships/hyperlink" Target="mailto:olga.fedosova@prefabhome.eu" TargetMode="External"/><Relationship Id="rId26" Type="http://schemas.openxmlformats.org/officeDocument/2006/relationships/hyperlink" Target="http://www.prefabhome.eu/" TargetMode="External"/><Relationship Id="rId3" Type="http://schemas.openxmlformats.org/officeDocument/2006/relationships/hyperlink" Target="mailto:tatjana@frame-house.eu" TargetMode="External"/><Relationship Id="rId21" Type="http://schemas.openxmlformats.org/officeDocument/2006/relationships/hyperlink" Target="mailto:plandi.banza@prefabhome.eu" TargetMode="External"/><Relationship Id="rId7" Type="http://schemas.openxmlformats.org/officeDocument/2006/relationships/hyperlink" Target="mailto:elena@frame-house.eu" TargetMode="External"/><Relationship Id="rId12" Type="http://schemas.openxmlformats.org/officeDocument/2006/relationships/hyperlink" Target="mailto:info@frame-house.eu" TargetMode="External"/><Relationship Id="rId17" Type="http://schemas.openxmlformats.org/officeDocument/2006/relationships/hyperlink" Target="mailto:info@framehousegroup.com" TargetMode="External"/><Relationship Id="rId25" Type="http://schemas.openxmlformats.org/officeDocument/2006/relationships/hyperlink" Target="mailto:Stanislav.Piskunov@prefabhome.eu" TargetMode="External"/><Relationship Id="rId2" Type="http://schemas.openxmlformats.org/officeDocument/2006/relationships/hyperlink" Target="mailto:info@prefabhome.eu" TargetMode="External"/><Relationship Id="rId16" Type="http://schemas.openxmlformats.org/officeDocument/2006/relationships/hyperlink" Target="http://www.framehouse-group.com/" TargetMode="External"/><Relationship Id="rId20" Type="http://schemas.openxmlformats.org/officeDocument/2006/relationships/hyperlink" Target="mailto:filipp.tsvetanovski@prefabhome.eu" TargetMode="External"/><Relationship Id="rId29" Type="http://schemas.openxmlformats.org/officeDocument/2006/relationships/printerSettings" Target="../printerSettings/printerSettings4.bin"/><Relationship Id="rId1" Type="http://schemas.openxmlformats.org/officeDocument/2006/relationships/hyperlink" Target="mailto:maria.ovsjannikova@frame-house.eu" TargetMode="External"/><Relationship Id="rId6" Type="http://schemas.openxmlformats.org/officeDocument/2006/relationships/hyperlink" Target="mailto:infoit@prefabhome.eu" TargetMode="External"/><Relationship Id="rId11" Type="http://schemas.openxmlformats.org/officeDocument/2006/relationships/hyperlink" Target="http://www.framehouse.it/" TargetMode="External"/><Relationship Id="rId24" Type="http://schemas.openxmlformats.org/officeDocument/2006/relationships/hyperlink" Target="http://www.prefabhome.eu/" TargetMode="External"/><Relationship Id="rId5" Type="http://schemas.openxmlformats.org/officeDocument/2006/relationships/hyperlink" Target="mailto:infoit@frame-house.eu" TargetMode="External"/><Relationship Id="rId15" Type="http://schemas.openxmlformats.org/officeDocument/2006/relationships/hyperlink" Target="mailto:infoes@frame-house.eu" TargetMode="External"/><Relationship Id="rId23" Type="http://schemas.openxmlformats.org/officeDocument/2006/relationships/hyperlink" Target="mailto:giulia.testa@prefabhome.eu" TargetMode="External"/><Relationship Id="rId28" Type="http://schemas.openxmlformats.org/officeDocument/2006/relationships/hyperlink" Target="https://prefabhome.eu/" TargetMode="External"/><Relationship Id="rId10" Type="http://schemas.openxmlformats.org/officeDocument/2006/relationships/hyperlink" Target="http://www.frame-house.eu/" TargetMode="External"/><Relationship Id="rId19" Type="http://schemas.openxmlformats.org/officeDocument/2006/relationships/hyperlink" Target="mailto:lina.karanfilova@prefabhome.eu" TargetMode="External"/><Relationship Id="rId4" Type="http://schemas.openxmlformats.org/officeDocument/2006/relationships/hyperlink" Target="mailto:tatjana.boffa@prefabhome.eu" TargetMode="External"/><Relationship Id="rId9" Type="http://schemas.openxmlformats.org/officeDocument/2006/relationships/hyperlink" Target="http://www.prefabhome.eu/" TargetMode="External"/><Relationship Id="rId14" Type="http://schemas.openxmlformats.org/officeDocument/2006/relationships/hyperlink" Target="mailto:olga.v@frame-house.eu" TargetMode="External"/><Relationship Id="rId22" Type="http://schemas.openxmlformats.org/officeDocument/2006/relationships/hyperlink" Target="mailto:natalie.antonenko@prefabhome.eu" TargetMode="External"/><Relationship Id="rId27" Type="http://schemas.openxmlformats.org/officeDocument/2006/relationships/hyperlink" Target="mailto:kalimullina.yulia@prefabhome.e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plandi.banza@prefabhome.eu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14.x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1" Type="http://schemas.openxmlformats.org/officeDocument/2006/relationships/printerSettings" Target="../printerSettings/printerSettings27.bin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/Relationships>
</file>

<file path=xl/worksheets/_rels/sheet28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3.xml"/><Relationship Id="rId18" Type="http://schemas.openxmlformats.org/officeDocument/2006/relationships/ctrlProp" Target="../ctrlProps/ctrlProp78.xml"/><Relationship Id="rId26" Type="http://schemas.openxmlformats.org/officeDocument/2006/relationships/ctrlProp" Target="../ctrlProps/ctrlProp86.xml"/><Relationship Id="rId39" Type="http://schemas.openxmlformats.org/officeDocument/2006/relationships/ctrlProp" Target="../ctrlProps/ctrlProp99.xml"/><Relationship Id="rId21" Type="http://schemas.openxmlformats.org/officeDocument/2006/relationships/ctrlProp" Target="../ctrlProps/ctrlProp81.xml"/><Relationship Id="rId34" Type="http://schemas.openxmlformats.org/officeDocument/2006/relationships/ctrlProp" Target="../ctrlProps/ctrlProp94.xml"/><Relationship Id="rId42" Type="http://schemas.openxmlformats.org/officeDocument/2006/relationships/ctrlProp" Target="../ctrlProps/ctrlProp102.xml"/><Relationship Id="rId47" Type="http://schemas.openxmlformats.org/officeDocument/2006/relationships/ctrlProp" Target="../ctrlProps/ctrlProp107.xml"/><Relationship Id="rId7" Type="http://schemas.openxmlformats.org/officeDocument/2006/relationships/ctrlProp" Target="../ctrlProps/ctrlProp67.xml"/><Relationship Id="rId2" Type="http://schemas.openxmlformats.org/officeDocument/2006/relationships/drawing" Target="../drawings/drawing15.xml"/><Relationship Id="rId16" Type="http://schemas.openxmlformats.org/officeDocument/2006/relationships/ctrlProp" Target="../ctrlProps/ctrlProp76.xml"/><Relationship Id="rId29" Type="http://schemas.openxmlformats.org/officeDocument/2006/relationships/ctrlProp" Target="../ctrlProps/ctrlProp89.xml"/><Relationship Id="rId1" Type="http://schemas.openxmlformats.org/officeDocument/2006/relationships/printerSettings" Target="../printerSettings/printerSettings28.bin"/><Relationship Id="rId6" Type="http://schemas.openxmlformats.org/officeDocument/2006/relationships/ctrlProp" Target="../ctrlProps/ctrlProp66.xml"/><Relationship Id="rId11" Type="http://schemas.openxmlformats.org/officeDocument/2006/relationships/ctrlProp" Target="../ctrlProps/ctrlProp71.xml"/><Relationship Id="rId24" Type="http://schemas.openxmlformats.org/officeDocument/2006/relationships/ctrlProp" Target="../ctrlProps/ctrlProp84.xml"/><Relationship Id="rId32" Type="http://schemas.openxmlformats.org/officeDocument/2006/relationships/ctrlProp" Target="../ctrlProps/ctrlProp92.xml"/><Relationship Id="rId37" Type="http://schemas.openxmlformats.org/officeDocument/2006/relationships/ctrlProp" Target="../ctrlProps/ctrlProp97.xml"/><Relationship Id="rId40" Type="http://schemas.openxmlformats.org/officeDocument/2006/relationships/ctrlProp" Target="../ctrlProps/ctrlProp100.xml"/><Relationship Id="rId45" Type="http://schemas.openxmlformats.org/officeDocument/2006/relationships/ctrlProp" Target="../ctrlProps/ctrlProp105.xml"/><Relationship Id="rId5" Type="http://schemas.openxmlformats.org/officeDocument/2006/relationships/ctrlProp" Target="../ctrlProps/ctrlProp65.xml"/><Relationship Id="rId15" Type="http://schemas.openxmlformats.org/officeDocument/2006/relationships/ctrlProp" Target="../ctrlProps/ctrlProp75.xml"/><Relationship Id="rId23" Type="http://schemas.openxmlformats.org/officeDocument/2006/relationships/ctrlProp" Target="../ctrlProps/ctrlProp83.xml"/><Relationship Id="rId28" Type="http://schemas.openxmlformats.org/officeDocument/2006/relationships/ctrlProp" Target="../ctrlProps/ctrlProp88.xml"/><Relationship Id="rId36" Type="http://schemas.openxmlformats.org/officeDocument/2006/relationships/ctrlProp" Target="../ctrlProps/ctrlProp96.xml"/><Relationship Id="rId10" Type="http://schemas.openxmlformats.org/officeDocument/2006/relationships/ctrlProp" Target="../ctrlProps/ctrlProp70.xml"/><Relationship Id="rId19" Type="http://schemas.openxmlformats.org/officeDocument/2006/relationships/ctrlProp" Target="../ctrlProps/ctrlProp79.xml"/><Relationship Id="rId31" Type="http://schemas.openxmlformats.org/officeDocument/2006/relationships/ctrlProp" Target="../ctrlProps/ctrlProp91.xml"/><Relationship Id="rId44" Type="http://schemas.openxmlformats.org/officeDocument/2006/relationships/ctrlProp" Target="../ctrlProps/ctrlProp104.xml"/><Relationship Id="rId4" Type="http://schemas.openxmlformats.org/officeDocument/2006/relationships/ctrlProp" Target="../ctrlProps/ctrlProp64.xml"/><Relationship Id="rId9" Type="http://schemas.openxmlformats.org/officeDocument/2006/relationships/ctrlProp" Target="../ctrlProps/ctrlProp69.xml"/><Relationship Id="rId14" Type="http://schemas.openxmlformats.org/officeDocument/2006/relationships/ctrlProp" Target="../ctrlProps/ctrlProp74.xml"/><Relationship Id="rId22" Type="http://schemas.openxmlformats.org/officeDocument/2006/relationships/ctrlProp" Target="../ctrlProps/ctrlProp82.xml"/><Relationship Id="rId27" Type="http://schemas.openxmlformats.org/officeDocument/2006/relationships/ctrlProp" Target="../ctrlProps/ctrlProp87.xml"/><Relationship Id="rId30" Type="http://schemas.openxmlformats.org/officeDocument/2006/relationships/ctrlProp" Target="../ctrlProps/ctrlProp90.xml"/><Relationship Id="rId35" Type="http://schemas.openxmlformats.org/officeDocument/2006/relationships/ctrlProp" Target="../ctrlProps/ctrlProp95.xml"/><Relationship Id="rId43" Type="http://schemas.openxmlformats.org/officeDocument/2006/relationships/ctrlProp" Target="../ctrlProps/ctrlProp103.xml"/><Relationship Id="rId8" Type="http://schemas.openxmlformats.org/officeDocument/2006/relationships/ctrlProp" Target="../ctrlProps/ctrlProp68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72.xml"/><Relationship Id="rId17" Type="http://schemas.openxmlformats.org/officeDocument/2006/relationships/ctrlProp" Target="../ctrlProps/ctrlProp77.xml"/><Relationship Id="rId25" Type="http://schemas.openxmlformats.org/officeDocument/2006/relationships/ctrlProp" Target="../ctrlProps/ctrlProp85.xml"/><Relationship Id="rId33" Type="http://schemas.openxmlformats.org/officeDocument/2006/relationships/ctrlProp" Target="../ctrlProps/ctrlProp93.xml"/><Relationship Id="rId38" Type="http://schemas.openxmlformats.org/officeDocument/2006/relationships/ctrlProp" Target="../ctrlProps/ctrlProp98.xml"/><Relationship Id="rId46" Type="http://schemas.openxmlformats.org/officeDocument/2006/relationships/ctrlProp" Target="../ctrlProps/ctrlProp106.xml"/><Relationship Id="rId20" Type="http://schemas.openxmlformats.org/officeDocument/2006/relationships/ctrlProp" Target="../ctrlProps/ctrlProp80.xml"/><Relationship Id="rId41" Type="http://schemas.openxmlformats.org/officeDocument/2006/relationships/ctrlProp" Target="../ctrlProps/ctrlProp101.xml"/></Relationships>
</file>

<file path=xl/worksheets/_rels/sheet29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30.xml"/><Relationship Id="rId21" Type="http://schemas.openxmlformats.org/officeDocument/2006/relationships/ctrlProp" Target="../ctrlProps/ctrlProp125.xml"/><Relationship Id="rId34" Type="http://schemas.openxmlformats.org/officeDocument/2006/relationships/ctrlProp" Target="../ctrlProps/ctrlProp138.xml"/><Relationship Id="rId42" Type="http://schemas.openxmlformats.org/officeDocument/2006/relationships/ctrlProp" Target="../ctrlProps/ctrlProp146.xml"/><Relationship Id="rId47" Type="http://schemas.openxmlformats.org/officeDocument/2006/relationships/ctrlProp" Target="../ctrlProps/ctrlProp151.xml"/><Relationship Id="rId50" Type="http://schemas.openxmlformats.org/officeDocument/2006/relationships/ctrlProp" Target="../ctrlProps/ctrlProp154.xml"/><Relationship Id="rId55" Type="http://schemas.openxmlformats.org/officeDocument/2006/relationships/ctrlProp" Target="../ctrlProps/ctrlProp159.xml"/><Relationship Id="rId63" Type="http://schemas.openxmlformats.org/officeDocument/2006/relationships/ctrlProp" Target="../ctrlProps/ctrlProp167.xml"/><Relationship Id="rId68" Type="http://schemas.openxmlformats.org/officeDocument/2006/relationships/ctrlProp" Target="../ctrlProps/ctrlProp172.xml"/><Relationship Id="rId7" Type="http://schemas.openxmlformats.org/officeDocument/2006/relationships/ctrlProp" Target="../ctrlProps/ctrlProp111.xml"/><Relationship Id="rId2" Type="http://schemas.openxmlformats.org/officeDocument/2006/relationships/drawing" Target="../drawings/drawing16.xml"/><Relationship Id="rId16" Type="http://schemas.openxmlformats.org/officeDocument/2006/relationships/ctrlProp" Target="../ctrlProps/ctrlProp120.xml"/><Relationship Id="rId29" Type="http://schemas.openxmlformats.org/officeDocument/2006/relationships/ctrlProp" Target="../ctrlProps/ctrlProp133.xml"/><Relationship Id="rId11" Type="http://schemas.openxmlformats.org/officeDocument/2006/relationships/ctrlProp" Target="../ctrlProps/ctrlProp115.xml"/><Relationship Id="rId24" Type="http://schemas.openxmlformats.org/officeDocument/2006/relationships/ctrlProp" Target="../ctrlProps/ctrlProp128.xml"/><Relationship Id="rId32" Type="http://schemas.openxmlformats.org/officeDocument/2006/relationships/ctrlProp" Target="../ctrlProps/ctrlProp136.xml"/><Relationship Id="rId37" Type="http://schemas.openxmlformats.org/officeDocument/2006/relationships/ctrlProp" Target="../ctrlProps/ctrlProp141.xml"/><Relationship Id="rId40" Type="http://schemas.openxmlformats.org/officeDocument/2006/relationships/ctrlProp" Target="../ctrlProps/ctrlProp144.xml"/><Relationship Id="rId45" Type="http://schemas.openxmlformats.org/officeDocument/2006/relationships/ctrlProp" Target="../ctrlProps/ctrlProp149.xml"/><Relationship Id="rId53" Type="http://schemas.openxmlformats.org/officeDocument/2006/relationships/ctrlProp" Target="../ctrlProps/ctrlProp157.xml"/><Relationship Id="rId58" Type="http://schemas.openxmlformats.org/officeDocument/2006/relationships/ctrlProp" Target="../ctrlProps/ctrlProp162.xml"/><Relationship Id="rId66" Type="http://schemas.openxmlformats.org/officeDocument/2006/relationships/ctrlProp" Target="../ctrlProps/ctrlProp170.xml"/><Relationship Id="rId5" Type="http://schemas.openxmlformats.org/officeDocument/2006/relationships/ctrlProp" Target="../ctrlProps/ctrlProp109.xml"/><Relationship Id="rId61" Type="http://schemas.openxmlformats.org/officeDocument/2006/relationships/ctrlProp" Target="../ctrlProps/ctrlProp165.xml"/><Relationship Id="rId19" Type="http://schemas.openxmlformats.org/officeDocument/2006/relationships/ctrlProp" Target="../ctrlProps/ctrlProp123.xml"/><Relationship Id="rId14" Type="http://schemas.openxmlformats.org/officeDocument/2006/relationships/ctrlProp" Target="../ctrlProps/ctrlProp118.xml"/><Relationship Id="rId22" Type="http://schemas.openxmlformats.org/officeDocument/2006/relationships/ctrlProp" Target="../ctrlProps/ctrlProp126.xml"/><Relationship Id="rId27" Type="http://schemas.openxmlformats.org/officeDocument/2006/relationships/ctrlProp" Target="../ctrlProps/ctrlProp131.xml"/><Relationship Id="rId30" Type="http://schemas.openxmlformats.org/officeDocument/2006/relationships/ctrlProp" Target="../ctrlProps/ctrlProp134.xml"/><Relationship Id="rId35" Type="http://schemas.openxmlformats.org/officeDocument/2006/relationships/ctrlProp" Target="../ctrlProps/ctrlProp139.xml"/><Relationship Id="rId43" Type="http://schemas.openxmlformats.org/officeDocument/2006/relationships/ctrlProp" Target="../ctrlProps/ctrlProp147.xml"/><Relationship Id="rId48" Type="http://schemas.openxmlformats.org/officeDocument/2006/relationships/ctrlProp" Target="../ctrlProps/ctrlProp152.xml"/><Relationship Id="rId56" Type="http://schemas.openxmlformats.org/officeDocument/2006/relationships/ctrlProp" Target="../ctrlProps/ctrlProp160.xml"/><Relationship Id="rId64" Type="http://schemas.openxmlformats.org/officeDocument/2006/relationships/ctrlProp" Target="../ctrlProps/ctrlProp168.xml"/><Relationship Id="rId8" Type="http://schemas.openxmlformats.org/officeDocument/2006/relationships/ctrlProp" Target="../ctrlProps/ctrlProp112.xml"/><Relationship Id="rId51" Type="http://schemas.openxmlformats.org/officeDocument/2006/relationships/ctrlProp" Target="../ctrlProps/ctrlProp155.xml"/><Relationship Id="rId3" Type="http://schemas.openxmlformats.org/officeDocument/2006/relationships/vmlDrawing" Target="../drawings/vmlDrawing4.vml"/><Relationship Id="rId12" Type="http://schemas.openxmlformats.org/officeDocument/2006/relationships/ctrlProp" Target="../ctrlProps/ctrlProp116.xml"/><Relationship Id="rId17" Type="http://schemas.openxmlformats.org/officeDocument/2006/relationships/ctrlProp" Target="../ctrlProps/ctrlProp121.xml"/><Relationship Id="rId25" Type="http://schemas.openxmlformats.org/officeDocument/2006/relationships/ctrlProp" Target="../ctrlProps/ctrlProp129.xml"/><Relationship Id="rId33" Type="http://schemas.openxmlformats.org/officeDocument/2006/relationships/ctrlProp" Target="../ctrlProps/ctrlProp137.xml"/><Relationship Id="rId38" Type="http://schemas.openxmlformats.org/officeDocument/2006/relationships/ctrlProp" Target="../ctrlProps/ctrlProp142.xml"/><Relationship Id="rId46" Type="http://schemas.openxmlformats.org/officeDocument/2006/relationships/ctrlProp" Target="../ctrlProps/ctrlProp150.xml"/><Relationship Id="rId59" Type="http://schemas.openxmlformats.org/officeDocument/2006/relationships/ctrlProp" Target="../ctrlProps/ctrlProp163.xml"/><Relationship Id="rId67" Type="http://schemas.openxmlformats.org/officeDocument/2006/relationships/ctrlProp" Target="../ctrlProps/ctrlProp171.xml"/><Relationship Id="rId20" Type="http://schemas.openxmlformats.org/officeDocument/2006/relationships/ctrlProp" Target="../ctrlProps/ctrlProp124.xml"/><Relationship Id="rId41" Type="http://schemas.openxmlformats.org/officeDocument/2006/relationships/ctrlProp" Target="../ctrlProps/ctrlProp145.xml"/><Relationship Id="rId54" Type="http://schemas.openxmlformats.org/officeDocument/2006/relationships/ctrlProp" Target="../ctrlProps/ctrlProp158.xml"/><Relationship Id="rId62" Type="http://schemas.openxmlformats.org/officeDocument/2006/relationships/ctrlProp" Target="../ctrlProps/ctrlProp166.xml"/><Relationship Id="rId1" Type="http://schemas.openxmlformats.org/officeDocument/2006/relationships/printerSettings" Target="../printerSettings/printerSettings29.bin"/><Relationship Id="rId6" Type="http://schemas.openxmlformats.org/officeDocument/2006/relationships/ctrlProp" Target="../ctrlProps/ctrlProp110.xml"/><Relationship Id="rId15" Type="http://schemas.openxmlformats.org/officeDocument/2006/relationships/ctrlProp" Target="../ctrlProps/ctrlProp119.xml"/><Relationship Id="rId23" Type="http://schemas.openxmlformats.org/officeDocument/2006/relationships/ctrlProp" Target="../ctrlProps/ctrlProp127.xml"/><Relationship Id="rId28" Type="http://schemas.openxmlformats.org/officeDocument/2006/relationships/ctrlProp" Target="../ctrlProps/ctrlProp132.xml"/><Relationship Id="rId36" Type="http://schemas.openxmlformats.org/officeDocument/2006/relationships/ctrlProp" Target="../ctrlProps/ctrlProp140.xml"/><Relationship Id="rId49" Type="http://schemas.openxmlformats.org/officeDocument/2006/relationships/ctrlProp" Target="../ctrlProps/ctrlProp153.xml"/><Relationship Id="rId57" Type="http://schemas.openxmlformats.org/officeDocument/2006/relationships/ctrlProp" Target="../ctrlProps/ctrlProp161.xml"/><Relationship Id="rId10" Type="http://schemas.openxmlformats.org/officeDocument/2006/relationships/ctrlProp" Target="../ctrlProps/ctrlProp114.xml"/><Relationship Id="rId31" Type="http://schemas.openxmlformats.org/officeDocument/2006/relationships/ctrlProp" Target="../ctrlProps/ctrlProp135.xml"/><Relationship Id="rId44" Type="http://schemas.openxmlformats.org/officeDocument/2006/relationships/ctrlProp" Target="../ctrlProps/ctrlProp148.xml"/><Relationship Id="rId52" Type="http://schemas.openxmlformats.org/officeDocument/2006/relationships/ctrlProp" Target="../ctrlProps/ctrlProp156.xml"/><Relationship Id="rId60" Type="http://schemas.openxmlformats.org/officeDocument/2006/relationships/ctrlProp" Target="../ctrlProps/ctrlProp164.xml"/><Relationship Id="rId65" Type="http://schemas.openxmlformats.org/officeDocument/2006/relationships/ctrlProp" Target="../ctrlProps/ctrlProp169.xml"/><Relationship Id="rId4" Type="http://schemas.openxmlformats.org/officeDocument/2006/relationships/ctrlProp" Target="../ctrlProps/ctrlProp108.xml"/><Relationship Id="rId9" Type="http://schemas.openxmlformats.org/officeDocument/2006/relationships/ctrlProp" Target="../ctrlProps/ctrlProp113.xml"/><Relationship Id="rId13" Type="http://schemas.openxmlformats.org/officeDocument/2006/relationships/ctrlProp" Target="../ctrlProps/ctrlProp117.xml"/><Relationship Id="rId18" Type="http://schemas.openxmlformats.org/officeDocument/2006/relationships/ctrlProp" Target="../ctrlProps/ctrlProp122.xml"/><Relationship Id="rId39" Type="http://schemas.openxmlformats.org/officeDocument/2006/relationships/ctrlProp" Target="../ctrlProps/ctrlProp143.xml"/></Relationships>
</file>

<file path=xl/worksheets/_rels/sheet30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95.xml"/><Relationship Id="rId21" Type="http://schemas.openxmlformats.org/officeDocument/2006/relationships/ctrlProp" Target="../ctrlProps/ctrlProp190.xml"/><Relationship Id="rId42" Type="http://schemas.openxmlformats.org/officeDocument/2006/relationships/ctrlProp" Target="../ctrlProps/ctrlProp211.xml"/><Relationship Id="rId47" Type="http://schemas.openxmlformats.org/officeDocument/2006/relationships/ctrlProp" Target="../ctrlProps/ctrlProp216.xml"/><Relationship Id="rId63" Type="http://schemas.openxmlformats.org/officeDocument/2006/relationships/ctrlProp" Target="../ctrlProps/ctrlProp232.xml"/><Relationship Id="rId68" Type="http://schemas.openxmlformats.org/officeDocument/2006/relationships/ctrlProp" Target="../ctrlProps/ctrlProp237.xml"/><Relationship Id="rId2" Type="http://schemas.openxmlformats.org/officeDocument/2006/relationships/drawing" Target="../drawings/drawing17.xml"/><Relationship Id="rId16" Type="http://schemas.openxmlformats.org/officeDocument/2006/relationships/ctrlProp" Target="../ctrlProps/ctrlProp185.xml"/><Relationship Id="rId29" Type="http://schemas.openxmlformats.org/officeDocument/2006/relationships/ctrlProp" Target="../ctrlProps/ctrlProp198.xml"/><Relationship Id="rId11" Type="http://schemas.openxmlformats.org/officeDocument/2006/relationships/ctrlProp" Target="../ctrlProps/ctrlProp180.xml"/><Relationship Id="rId24" Type="http://schemas.openxmlformats.org/officeDocument/2006/relationships/ctrlProp" Target="../ctrlProps/ctrlProp193.xml"/><Relationship Id="rId32" Type="http://schemas.openxmlformats.org/officeDocument/2006/relationships/ctrlProp" Target="../ctrlProps/ctrlProp201.xml"/><Relationship Id="rId37" Type="http://schemas.openxmlformats.org/officeDocument/2006/relationships/ctrlProp" Target="../ctrlProps/ctrlProp206.xml"/><Relationship Id="rId40" Type="http://schemas.openxmlformats.org/officeDocument/2006/relationships/ctrlProp" Target="../ctrlProps/ctrlProp209.xml"/><Relationship Id="rId45" Type="http://schemas.openxmlformats.org/officeDocument/2006/relationships/ctrlProp" Target="../ctrlProps/ctrlProp214.xml"/><Relationship Id="rId53" Type="http://schemas.openxmlformats.org/officeDocument/2006/relationships/ctrlProp" Target="../ctrlProps/ctrlProp222.xml"/><Relationship Id="rId58" Type="http://schemas.openxmlformats.org/officeDocument/2006/relationships/ctrlProp" Target="../ctrlProps/ctrlProp227.xml"/><Relationship Id="rId66" Type="http://schemas.openxmlformats.org/officeDocument/2006/relationships/ctrlProp" Target="../ctrlProps/ctrlProp235.xml"/><Relationship Id="rId74" Type="http://schemas.openxmlformats.org/officeDocument/2006/relationships/ctrlProp" Target="../ctrlProps/ctrlProp243.xml"/><Relationship Id="rId5" Type="http://schemas.openxmlformats.org/officeDocument/2006/relationships/ctrlProp" Target="../ctrlProps/ctrlProp174.xml"/><Relationship Id="rId61" Type="http://schemas.openxmlformats.org/officeDocument/2006/relationships/ctrlProp" Target="../ctrlProps/ctrlProp230.xml"/><Relationship Id="rId19" Type="http://schemas.openxmlformats.org/officeDocument/2006/relationships/ctrlProp" Target="../ctrlProps/ctrlProp188.xml"/><Relationship Id="rId14" Type="http://schemas.openxmlformats.org/officeDocument/2006/relationships/ctrlProp" Target="../ctrlProps/ctrlProp183.xml"/><Relationship Id="rId22" Type="http://schemas.openxmlformats.org/officeDocument/2006/relationships/ctrlProp" Target="../ctrlProps/ctrlProp191.xml"/><Relationship Id="rId27" Type="http://schemas.openxmlformats.org/officeDocument/2006/relationships/ctrlProp" Target="../ctrlProps/ctrlProp196.xml"/><Relationship Id="rId30" Type="http://schemas.openxmlformats.org/officeDocument/2006/relationships/ctrlProp" Target="../ctrlProps/ctrlProp199.xml"/><Relationship Id="rId35" Type="http://schemas.openxmlformats.org/officeDocument/2006/relationships/ctrlProp" Target="../ctrlProps/ctrlProp204.xml"/><Relationship Id="rId43" Type="http://schemas.openxmlformats.org/officeDocument/2006/relationships/ctrlProp" Target="../ctrlProps/ctrlProp212.xml"/><Relationship Id="rId48" Type="http://schemas.openxmlformats.org/officeDocument/2006/relationships/ctrlProp" Target="../ctrlProps/ctrlProp217.xml"/><Relationship Id="rId56" Type="http://schemas.openxmlformats.org/officeDocument/2006/relationships/ctrlProp" Target="../ctrlProps/ctrlProp225.xml"/><Relationship Id="rId64" Type="http://schemas.openxmlformats.org/officeDocument/2006/relationships/ctrlProp" Target="../ctrlProps/ctrlProp233.xml"/><Relationship Id="rId69" Type="http://schemas.openxmlformats.org/officeDocument/2006/relationships/ctrlProp" Target="../ctrlProps/ctrlProp238.xml"/><Relationship Id="rId8" Type="http://schemas.openxmlformats.org/officeDocument/2006/relationships/ctrlProp" Target="../ctrlProps/ctrlProp177.xml"/><Relationship Id="rId51" Type="http://schemas.openxmlformats.org/officeDocument/2006/relationships/ctrlProp" Target="../ctrlProps/ctrlProp220.xml"/><Relationship Id="rId72" Type="http://schemas.openxmlformats.org/officeDocument/2006/relationships/ctrlProp" Target="../ctrlProps/ctrlProp241.xml"/><Relationship Id="rId3" Type="http://schemas.openxmlformats.org/officeDocument/2006/relationships/vmlDrawing" Target="../drawings/vmlDrawing5.vml"/><Relationship Id="rId12" Type="http://schemas.openxmlformats.org/officeDocument/2006/relationships/ctrlProp" Target="../ctrlProps/ctrlProp181.xml"/><Relationship Id="rId17" Type="http://schemas.openxmlformats.org/officeDocument/2006/relationships/ctrlProp" Target="../ctrlProps/ctrlProp186.xml"/><Relationship Id="rId25" Type="http://schemas.openxmlformats.org/officeDocument/2006/relationships/ctrlProp" Target="../ctrlProps/ctrlProp194.xml"/><Relationship Id="rId33" Type="http://schemas.openxmlformats.org/officeDocument/2006/relationships/ctrlProp" Target="../ctrlProps/ctrlProp202.xml"/><Relationship Id="rId38" Type="http://schemas.openxmlformats.org/officeDocument/2006/relationships/ctrlProp" Target="../ctrlProps/ctrlProp207.xml"/><Relationship Id="rId46" Type="http://schemas.openxmlformats.org/officeDocument/2006/relationships/ctrlProp" Target="../ctrlProps/ctrlProp215.xml"/><Relationship Id="rId59" Type="http://schemas.openxmlformats.org/officeDocument/2006/relationships/ctrlProp" Target="../ctrlProps/ctrlProp228.xml"/><Relationship Id="rId67" Type="http://schemas.openxmlformats.org/officeDocument/2006/relationships/ctrlProp" Target="../ctrlProps/ctrlProp236.xml"/><Relationship Id="rId20" Type="http://schemas.openxmlformats.org/officeDocument/2006/relationships/ctrlProp" Target="../ctrlProps/ctrlProp189.xml"/><Relationship Id="rId41" Type="http://schemas.openxmlformats.org/officeDocument/2006/relationships/ctrlProp" Target="../ctrlProps/ctrlProp210.xml"/><Relationship Id="rId54" Type="http://schemas.openxmlformats.org/officeDocument/2006/relationships/ctrlProp" Target="../ctrlProps/ctrlProp223.xml"/><Relationship Id="rId62" Type="http://schemas.openxmlformats.org/officeDocument/2006/relationships/ctrlProp" Target="../ctrlProps/ctrlProp231.xml"/><Relationship Id="rId70" Type="http://schemas.openxmlformats.org/officeDocument/2006/relationships/ctrlProp" Target="../ctrlProps/ctrlProp239.xml"/><Relationship Id="rId1" Type="http://schemas.openxmlformats.org/officeDocument/2006/relationships/printerSettings" Target="../printerSettings/printerSettings30.bin"/><Relationship Id="rId6" Type="http://schemas.openxmlformats.org/officeDocument/2006/relationships/ctrlProp" Target="../ctrlProps/ctrlProp175.xml"/><Relationship Id="rId15" Type="http://schemas.openxmlformats.org/officeDocument/2006/relationships/ctrlProp" Target="../ctrlProps/ctrlProp184.xml"/><Relationship Id="rId23" Type="http://schemas.openxmlformats.org/officeDocument/2006/relationships/ctrlProp" Target="../ctrlProps/ctrlProp192.xml"/><Relationship Id="rId28" Type="http://schemas.openxmlformats.org/officeDocument/2006/relationships/ctrlProp" Target="../ctrlProps/ctrlProp197.xml"/><Relationship Id="rId36" Type="http://schemas.openxmlformats.org/officeDocument/2006/relationships/ctrlProp" Target="../ctrlProps/ctrlProp205.xml"/><Relationship Id="rId49" Type="http://schemas.openxmlformats.org/officeDocument/2006/relationships/ctrlProp" Target="../ctrlProps/ctrlProp218.xml"/><Relationship Id="rId57" Type="http://schemas.openxmlformats.org/officeDocument/2006/relationships/ctrlProp" Target="../ctrlProps/ctrlProp226.xml"/><Relationship Id="rId10" Type="http://schemas.openxmlformats.org/officeDocument/2006/relationships/ctrlProp" Target="../ctrlProps/ctrlProp179.xml"/><Relationship Id="rId31" Type="http://schemas.openxmlformats.org/officeDocument/2006/relationships/ctrlProp" Target="../ctrlProps/ctrlProp200.xml"/><Relationship Id="rId44" Type="http://schemas.openxmlformats.org/officeDocument/2006/relationships/ctrlProp" Target="../ctrlProps/ctrlProp213.xml"/><Relationship Id="rId52" Type="http://schemas.openxmlformats.org/officeDocument/2006/relationships/ctrlProp" Target="../ctrlProps/ctrlProp221.xml"/><Relationship Id="rId60" Type="http://schemas.openxmlformats.org/officeDocument/2006/relationships/ctrlProp" Target="../ctrlProps/ctrlProp229.xml"/><Relationship Id="rId65" Type="http://schemas.openxmlformats.org/officeDocument/2006/relationships/ctrlProp" Target="../ctrlProps/ctrlProp234.xml"/><Relationship Id="rId73" Type="http://schemas.openxmlformats.org/officeDocument/2006/relationships/ctrlProp" Target="../ctrlProps/ctrlProp242.xml"/><Relationship Id="rId4" Type="http://schemas.openxmlformats.org/officeDocument/2006/relationships/ctrlProp" Target="../ctrlProps/ctrlProp173.xml"/><Relationship Id="rId9" Type="http://schemas.openxmlformats.org/officeDocument/2006/relationships/ctrlProp" Target="../ctrlProps/ctrlProp178.xml"/><Relationship Id="rId13" Type="http://schemas.openxmlformats.org/officeDocument/2006/relationships/ctrlProp" Target="../ctrlProps/ctrlProp182.xml"/><Relationship Id="rId18" Type="http://schemas.openxmlformats.org/officeDocument/2006/relationships/ctrlProp" Target="../ctrlProps/ctrlProp187.xml"/><Relationship Id="rId39" Type="http://schemas.openxmlformats.org/officeDocument/2006/relationships/ctrlProp" Target="../ctrlProps/ctrlProp208.xml"/><Relationship Id="rId34" Type="http://schemas.openxmlformats.org/officeDocument/2006/relationships/ctrlProp" Target="../ctrlProps/ctrlProp203.xml"/><Relationship Id="rId50" Type="http://schemas.openxmlformats.org/officeDocument/2006/relationships/ctrlProp" Target="../ctrlProps/ctrlProp219.xml"/><Relationship Id="rId55" Type="http://schemas.openxmlformats.org/officeDocument/2006/relationships/ctrlProp" Target="../ctrlProps/ctrlProp224.xml"/><Relationship Id="rId7" Type="http://schemas.openxmlformats.org/officeDocument/2006/relationships/ctrlProp" Target="../ctrlProps/ctrlProp176.xml"/><Relationship Id="rId71" Type="http://schemas.openxmlformats.org/officeDocument/2006/relationships/ctrlProp" Target="../ctrlProps/ctrlProp240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1.bin"/><Relationship Id="rId6" Type="http://schemas.openxmlformats.org/officeDocument/2006/relationships/ctrlProp" Target="../ctrlProps/ctrlProp246.xml"/><Relationship Id="rId5" Type="http://schemas.openxmlformats.org/officeDocument/2006/relationships/ctrlProp" Target="../ctrlProps/ctrlProp245.xml"/><Relationship Id="rId4" Type="http://schemas.openxmlformats.org/officeDocument/2006/relationships/ctrlProp" Target="../ctrlProps/ctrlProp244.xml"/></Relationships>
</file>

<file path=xl/worksheets/_rels/sheet3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56.xml"/><Relationship Id="rId18" Type="http://schemas.openxmlformats.org/officeDocument/2006/relationships/ctrlProp" Target="../ctrlProps/ctrlProp261.xml"/><Relationship Id="rId26" Type="http://schemas.openxmlformats.org/officeDocument/2006/relationships/ctrlProp" Target="../ctrlProps/ctrlProp269.xml"/><Relationship Id="rId39" Type="http://schemas.openxmlformats.org/officeDocument/2006/relationships/ctrlProp" Target="../ctrlProps/ctrlProp282.xml"/><Relationship Id="rId21" Type="http://schemas.openxmlformats.org/officeDocument/2006/relationships/ctrlProp" Target="../ctrlProps/ctrlProp264.xml"/><Relationship Id="rId34" Type="http://schemas.openxmlformats.org/officeDocument/2006/relationships/ctrlProp" Target="../ctrlProps/ctrlProp277.xml"/><Relationship Id="rId42" Type="http://schemas.openxmlformats.org/officeDocument/2006/relationships/ctrlProp" Target="../ctrlProps/ctrlProp285.xml"/><Relationship Id="rId47" Type="http://schemas.openxmlformats.org/officeDocument/2006/relationships/ctrlProp" Target="../ctrlProps/ctrlProp290.xml"/><Relationship Id="rId50" Type="http://schemas.openxmlformats.org/officeDocument/2006/relationships/ctrlProp" Target="../ctrlProps/ctrlProp293.xml"/><Relationship Id="rId55" Type="http://schemas.openxmlformats.org/officeDocument/2006/relationships/ctrlProp" Target="../ctrlProps/ctrlProp298.xml"/><Relationship Id="rId7" Type="http://schemas.openxmlformats.org/officeDocument/2006/relationships/ctrlProp" Target="../ctrlProps/ctrlProp250.xml"/><Relationship Id="rId2" Type="http://schemas.openxmlformats.org/officeDocument/2006/relationships/drawing" Target="../drawings/drawing19.xml"/><Relationship Id="rId16" Type="http://schemas.openxmlformats.org/officeDocument/2006/relationships/ctrlProp" Target="../ctrlProps/ctrlProp259.xml"/><Relationship Id="rId29" Type="http://schemas.openxmlformats.org/officeDocument/2006/relationships/ctrlProp" Target="../ctrlProps/ctrlProp272.xml"/><Relationship Id="rId11" Type="http://schemas.openxmlformats.org/officeDocument/2006/relationships/ctrlProp" Target="../ctrlProps/ctrlProp254.xml"/><Relationship Id="rId24" Type="http://schemas.openxmlformats.org/officeDocument/2006/relationships/ctrlProp" Target="../ctrlProps/ctrlProp267.xml"/><Relationship Id="rId32" Type="http://schemas.openxmlformats.org/officeDocument/2006/relationships/ctrlProp" Target="../ctrlProps/ctrlProp275.xml"/><Relationship Id="rId37" Type="http://schemas.openxmlformats.org/officeDocument/2006/relationships/ctrlProp" Target="../ctrlProps/ctrlProp280.xml"/><Relationship Id="rId40" Type="http://schemas.openxmlformats.org/officeDocument/2006/relationships/ctrlProp" Target="../ctrlProps/ctrlProp283.xml"/><Relationship Id="rId45" Type="http://schemas.openxmlformats.org/officeDocument/2006/relationships/ctrlProp" Target="../ctrlProps/ctrlProp288.xml"/><Relationship Id="rId53" Type="http://schemas.openxmlformats.org/officeDocument/2006/relationships/ctrlProp" Target="../ctrlProps/ctrlProp296.xml"/><Relationship Id="rId58" Type="http://schemas.openxmlformats.org/officeDocument/2006/relationships/ctrlProp" Target="../ctrlProps/ctrlProp301.xml"/><Relationship Id="rId5" Type="http://schemas.openxmlformats.org/officeDocument/2006/relationships/ctrlProp" Target="../ctrlProps/ctrlProp248.xml"/><Relationship Id="rId19" Type="http://schemas.openxmlformats.org/officeDocument/2006/relationships/ctrlProp" Target="../ctrlProps/ctrlProp262.xml"/><Relationship Id="rId4" Type="http://schemas.openxmlformats.org/officeDocument/2006/relationships/ctrlProp" Target="../ctrlProps/ctrlProp247.xml"/><Relationship Id="rId9" Type="http://schemas.openxmlformats.org/officeDocument/2006/relationships/ctrlProp" Target="../ctrlProps/ctrlProp252.xml"/><Relationship Id="rId14" Type="http://schemas.openxmlformats.org/officeDocument/2006/relationships/ctrlProp" Target="../ctrlProps/ctrlProp257.xml"/><Relationship Id="rId22" Type="http://schemas.openxmlformats.org/officeDocument/2006/relationships/ctrlProp" Target="../ctrlProps/ctrlProp265.xml"/><Relationship Id="rId27" Type="http://schemas.openxmlformats.org/officeDocument/2006/relationships/ctrlProp" Target="../ctrlProps/ctrlProp270.xml"/><Relationship Id="rId30" Type="http://schemas.openxmlformats.org/officeDocument/2006/relationships/ctrlProp" Target="../ctrlProps/ctrlProp273.xml"/><Relationship Id="rId35" Type="http://schemas.openxmlformats.org/officeDocument/2006/relationships/ctrlProp" Target="../ctrlProps/ctrlProp278.xml"/><Relationship Id="rId43" Type="http://schemas.openxmlformats.org/officeDocument/2006/relationships/ctrlProp" Target="../ctrlProps/ctrlProp286.xml"/><Relationship Id="rId48" Type="http://schemas.openxmlformats.org/officeDocument/2006/relationships/ctrlProp" Target="../ctrlProps/ctrlProp291.xml"/><Relationship Id="rId56" Type="http://schemas.openxmlformats.org/officeDocument/2006/relationships/ctrlProp" Target="../ctrlProps/ctrlProp299.xml"/><Relationship Id="rId8" Type="http://schemas.openxmlformats.org/officeDocument/2006/relationships/ctrlProp" Target="../ctrlProps/ctrlProp251.xml"/><Relationship Id="rId51" Type="http://schemas.openxmlformats.org/officeDocument/2006/relationships/ctrlProp" Target="../ctrlProps/ctrlProp294.xml"/><Relationship Id="rId3" Type="http://schemas.openxmlformats.org/officeDocument/2006/relationships/vmlDrawing" Target="../drawings/vmlDrawing7.vml"/><Relationship Id="rId12" Type="http://schemas.openxmlformats.org/officeDocument/2006/relationships/ctrlProp" Target="../ctrlProps/ctrlProp255.xml"/><Relationship Id="rId17" Type="http://schemas.openxmlformats.org/officeDocument/2006/relationships/ctrlProp" Target="../ctrlProps/ctrlProp260.xml"/><Relationship Id="rId25" Type="http://schemas.openxmlformats.org/officeDocument/2006/relationships/ctrlProp" Target="../ctrlProps/ctrlProp268.xml"/><Relationship Id="rId33" Type="http://schemas.openxmlformats.org/officeDocument/2006/relationships/ctrlProp" Target="../ctrlProps/ctrlProp276.xml"/><Relationship Id="rId38" Type="http://schemas.openxmlformats.org/officeDocument/2006/relationships/ctrlProp" Target="../ctrlProps/ctrlProp281.xml"/><Relationship Id="rId46" Type="http://schemas.openxmlformats.org/officeDocument/2006/relationships/ctrlProp" Target="../ctrlProps/ctrlProp289.xml"/><Relationship Id="rId59" Type="http://schemas.openxmlformats.org/officeDocument/2006/relationships/ctrlProp" Target="../ctrlProps/ctrlProp302.xml"/><Relationship Id="rId20" Type="http://schemas.openxmlformats.org/officeDocument/2006/relationships/ctrlProp" Target="../ctrlProps/ctrlProp263.xml"/><Relationship Id="rId41" Type="http://schemas.openxmlformats.org/officeDocument/2006/relationships/ctrlProp" Target="../ctrlProps/ctrlProp284.xml"/><Relationship Id="rId54" Type="http://schemas.openxmlformats.org/officeDocument/2006/relationships/ctrlProp" Target="../ctrlProps/ctrlProp297.xml"/><Relationship Id="rId1" Type="http://schemas.openxmlformats.org/officeDocument/2006/relationships/printerSettings" Target="../printerSettings/printerSettings32.bin"/><Relationship Id="rId6" Type="http://schemas.openxmlformats.org/officeDocument/2006/relationships/ctrlProp" Target="../ctrlProps/ctrlProp249.xml"/><Relationship Id="rId15" Type="http://schemas.openxmlformats.org/officeDocument/2006/relationships/ctrlProp" Target="../ctrlProps/ctrlProp258.xml"/><Relationship Id="rId23" Type="http://schemas.openxmlformats.org/officeDocument/2006/relationships/ctrlProp" Target="../ctrlProps/ctrlProp266.xml"/><Relationship Id="rId28" Type="http://schemas.openxmlformats.org/officeDocument/2006/relationships/ctrlProp" Target="../ctrlProps/ctrlProp271.xml"/><Relationship Id="rId36" Type="http://schemas.openxmlformats.org/officeDocument/2006/relationships/ctrlProp" Target="../ctrlProps/ctrlProp279.xml"/><Relationship Id="rId49" Type="http://schemas.openxmlformats.org/officeDocument/2006/relationships/ctrlProp" Target="../ctrlProps/ctrlProp292.xml"/><Relationship Id="rId57" Type="http://schemas.openxmlformats.org/officeDocument/2006/relationships/ctrlProp" Target="../ctrlProps/ctrlProp300.xml"/><Relationship Id="rId10" Type="http://schemas.openxmlformats.org/officeDocument/2006/relationships/ctrlProp" Target="../ctrlProps/ctrlProp253.xml"/><Relationship Id="rId31" Type="http://schemas.openxmlformats.org/officeDocument/2006/relationships/ctrlProp" Target="../ctrlProps/ctrlProp274.xml"/><Relationship Id="rId44" Type="http://schemas.openxmlformats.org/officeDocument/2006/relationships/ctrlProp" Target="../ctrlProps/ctrlProp287.xml"/><Relationship Id="rId52" Type="http://schemas.openxmlformats.org/officeDocument/2006/relationships/ctrlProp" Target="../ctrlProps/ctrlProp295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312.xml"/><Relationship Id="rId18" Type="http://schemas.openxmlformats.org/officeDocument/2006/relationships/ctrlProp" Target="../ctrlProps/ctrlProp317.xml"/><Relationship Id="rId26" Type="http://schemas.openxmlformats.org/officeDocument/2006/relationships/ctrlProp" Target="../ctrlProps/ctrlProp325.xml"/><Relationship Id="rId39" Type="http://schemas.openxmlformats.org/officeDocument/2006/relationships/ctrlProp" Target="../ctrlProps/ctrlProp338.xml"/><Relationship Id="rId21" Type="http://schemas.openxmlformats.org/officeDocument/2006/relationships/ctrlProp" Target="../ctrlProps/ctrlProp320.xml"/><Relationship Id="rId34" Type="http://schemas.openxmlformats.org/officeDocument/2006/relationships/ctrlProp" Target="../ctrlProps/ctrlProp333.xml"/><Relationship Id="rId42" Type="http://schemas.openxmlformats.org/officeDocument/2006/relationships/ctrlProp" Target="../ctrlProps/ctrlProp341.xml"/><Relationship Id="rId7" Type="http://schemas.openxmlformats.org/officeDocument/2006/relationships/ctrlProp" Target="../ctrlProps/ctrlProp306.xml"/><Relationship Id="rId2" Type="http://schemas.openxmlformats.org/officeDocument/2006/relationships/drawing" Target="../drawings/drawing22.xml"/><Relationship Id="rId16" Type="http://schemas.openxmlformats.org/officeDocument/2006/relationships/ctrlProp" Target="../ctrlProps/ctrlProp315.xml"/><Relationship Id="rId29" Type="http://schemas.openxmlformats.org/officeDocument/2006/relationships/ctrlProp" Target="../ctrlProps/ctrlProp328.xml"/><Relationship Id="rId1" Type="http://schemas.openxmlformats.org/officeDocument/2006/relationships/printerSettings" Target="../printerSettings/printerSettings38.bin"/><Relationship Id="rId6" Type="http://schemas.openxmlformats.org/officeDocument/2006/relationships/ctrlProp" Target="../ctrlProps/ctrlProp305.xml"/><Relationship Id="rId11" Type="http://schemas.openxmlformats.org/officeDocument/2006/relationships/ctrlProp" Target="../ctrlProps/ctrlProp310.xml"/><Relationship Id="rId24" Type="http://schemas.openxmlformats.org/officeDocument/2006/relationships/ctrlProp" Target="../ctrlProps/ctrlProp323.xml"/><Relationship Id="rId32" Type="http://schemas.openxmlformats.org/officeDocument/2006/relationships/ctrlProp" Target="../ctrlProps/ctrlProp331.xml"/><Relationship Id="rId37" Type="http://schemas.openxmlformats.org/officeDocument/2006/relationships/ctrlProp" Target="../ctrlProps/ctrlProp336.xml"/><Relationship Id="rId40" Type="http://schemas.openxmlformats.org/officeDocument/2006/relationships/ctrlProp" Target="../ctrlProps/ctrlProp339.xml"/><Relationship Id="rId45" Type="http://schemas.openxmlformats.org/officeDocument/2006/relationships/ctrlProp" Target="../ctrlProps/ctrlProp344.xml"/><Relationship Id="rId5" Type="http://schemas.openxmlformats.org/officeDocument/2006/relationships/ctrlProp" Target="../ctrlProps/ctrlProp304.xml"/><Relationship Id="rId15" Type="http://schemas.openxmlformats.org/officeDocument/2006/relationships/ctrlProp" Target="../ctrlProps/ctrlProp314.xml"/><Relationship Id="rId23" Type="http://schemas.openxmlformats.org/officeDocument/2006/relationships/ctrlProp" Target="../ctrlProps/ctrlProp322.xml"/><Relationship Id="rId28" Type="http://schemas.openxmlformats.org/officeDocument/2006/relationships/ctrlProp" Target="../ctrlProps/ctrlProp327.xml"/><Relationship Id="rId36" Type="http://schemas.openxmlformats.org/officeDocument/2006/relationships/ctrlProp" Target="../ctrlProps/ctrlProp335.xml"/><Relationship Id="rId10" Type="http://schemas.openxmlformats.org/officeDocument/2006/relationships/ctrlProp" Target="../ctrlProps/ctrlProp309.xml"/><Relationship Id="rId19" Type="http://schemas.openxmlformats.org/officeDocument/2006/relationships/ctrlProp" Target="../ctrlProps/ctrlProp318.xml"/><Relationship Id="rId31" Type="http://schemas.openxmlformats.org/officeDocument/2006/relationships/ctrlProp" Target="../ctrlProps/ctrlProp330.xml"/><Relationship Id="rId44" Type="http://schemas.openxmlformats.org/officeDocument/2006/relationships/ctrlProp" Target="../ctrlProps/ctrlProp343.xml"/><Relationship Id="rId4" Type="http://schemas.openxmlformats.org/officeDocument/2006/relationships/ctrlProp" Target="../ctrlProps/ctrlProp303.xml"/><Relationship Id="rId9" Type="http://schemas.openxmlformats.org/officeDocument/2006/relationships/ctrlProp" Target="../ctrlProps/ctrlProp308.xml"/><Relationship Id="rId14" Type="http://schemas.openxmlformats.org/officeDocument/2006/relationships/ctrlProp" Target="../ctrlProps/ctrlProp313.xml"/><Relationship Id="rId22" Type="http://schemas.openxmlformats.org/officeDocument/2006/relationships/ctrlProp" Target="../ctrlProps/ctrlProp321.xml"/><Relationship Id="rId27" Type="http://schemas.openxmlformats.org/officeDocument/2006/relationships/ctrlProp" Target="../ctrlProps/ctrlProp326.xml"/><Relationship Id="rId30" Type="http://schemas.openxmlformats.org/officeDocument/2006/relationships/ctrlProp" Target="../ctrlProps/ctrlProp329.xml"/><Relationship Id="rId35" Type="http://schemas.openxmlformats.org/officeDocument/2006/relationships/ctrlProp" Target="../ctrlProps/ctrlProp334.xml"/><Relationship Id="rId43" Type="http://schemas.openxmlformats.org/officeDocument/2006/relationships/ctrlProp" Target="../ctrlProps/ctrlProp342.xml"/><Relationship Id="rId8" Type="http://schemas.openxmlformats.org/officeDocument/2006/relationships/ctrlProp" Target="../ctrlProps/ctrlProp307.xml"/><Relationship Id="rId3" Type="http://schemas.openxmlformats.org/officeDocument/2006/relationships/vmlDrawing" Target="../drawings/vmlDrawing8.vml"/><Relationship Id="rId12" Type="http://schemas.openxmlformats.org/officeDocument/2006/relationships/ctrlProp" Target="../ctrlProps/ctrlProp311.xml"/><Relationship Id="rId17" Type="http://schemas.openxmlformats.org/officeDocument/2006/relationships/ctrlProp" Target="../ctrlProps/ctrlProp316.xml"/><Relationship Id="rId25" Type="http://schemas.openxmlformats.org/officeDocument/2006/relationships/ctrlProp" Target="../ctrlProps/ctrlProp324.xml"/><Relationship Id="rId33" Type="http://schemas.openxmlformats.org/officeDocument/2006/relationships/ctrlProp" Target="../ctrlProps/ctrlProp332.xml"/><Relationship Id="rId38" Type="http://schemas.openxmlformats.org/officeDocument/2006/relationships/ctrlProp" Target="../ctrlProps/ctrlProp337.xml"/><Relationship Id="rId20" Type="http://schemas.openxmlformats.org/officeDocument/2006/relationships/ctrlProp" Target="../ctrlProps/ctrlProp319.xml"/><Relationship Id="rId41" Type="http://schemas.openxmlformats.org/officeDocument/2006/relationships/ctrlProp" Target="../ctrlProps/ctrlProp340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000"/>
  <sheetViews>
    <sheetView zoomScale="115" zoomScaleNormal="115" workbookViewId="0">
      <selection activeCell="H18" sqref="H18"/>
    </sheetView>
  </sheetViews>
  <sheetFormatPr defaultColWidth="12.625" defaultRowHeight="15" customHeight="1"/>
  <cols>
    <col min="1" max="1" width="38.75" bestFit="1" customWidth="1"/>
    <col min="2" max="3" width="7.625" customWidth="1"/>
    <col min="4" max="4" width="14.75" customWidth="1"/>
    <col min="5" max="5" width="11.375" customWidth="1"/>
    <col min="6" max="6" width="37" customWidth="1"/>
    <col min="7" max="7" width="7.625" customWidth="1"/>
    <col min="8" max="8" width="8.875" customWidth="1"/>
    <col min="9" max="10" width="7.625" customWidth="1"/>
    <col min="11" max="11" width="23.25" bestFit="1" customWidth="1"/>
    <col min="12" max="26" width="7.625" customWidth="1"/>
  </cols>
  <sheetData>
    <row r="1" spans="1:26" ht="15" customHeight="1">
      <c r="A1" s="969" t="s">
        <v>1129</v>
      </c>
      <c r="B1" s="970"/>
      <c r="D1" s="917" t="s">
        <v>1100</v>
      </c>
      <c r="E1" s="919">
        <v>1</v>
      </c>
      <c r="F1" s="920" t="s">
        <v>1099</v>
      </c>
      <c r="G1" s="1"/>
    </row>
    <row r="2" spans="1:26" ht="15" customHeight="1" thickBot="1">
      <c r="B2" s="971"/>
      <c r="D2" s="4"/>
      <c r="F2" s="6"/>
      <c r="G2" s="1"/>
    </row>
    <row r="3" spans="1:26" ht="15.75" customHeight="1" thickBot="1">
      <c r="B3" s="9" t="s">
        <v>1</v>
      </c>
      <c r="C3" s="533"/>
      <c r="D3" s="626" t="s">
        <v>2</v>
      </c>
      <c r="E3" s="627" t="s">
        <v>4</v>
      </c>
      <c r="F3" s="6"/>
      <c r="G3" s="1"/>
    </row>
    <row r="4" spans="1:26" ht="15.75" thickBot="1">
      <c r="A4" s="634" t="s">
        <v>7</v>
      </c>
      <c r="B4" s="635">
        <f>C4*((B17/100)+1)*E1</f>
        <v>151.25</v>
      </c>
      <c r="C4" s="1431">
        <v>121</v>
      </c>
      <c r="D4" s="633">
        <f>CEILING(((C6+C7)*E1/275)+((C9*2*0.07*0.195)*E1+(C10*2*D10*0.095*0.195)*E1+(C12*0.195*0.4)*E1+(C13*0.21*0.195)*E1)/40,1)</f>
        <v>2</v>
      </c>
      <c r="E4" s="626">
        <f>+D4*B15</f>
        <v>7200</v>
      </c>
      <c r="F4" s="1"/>
      <c r="G4" s="1"/>
      <c r="K4" s="447" t="s">
        <v>583</v>
      </c>
    </row>
    <row r="5" spans="1:26" ht="15.75" thickBot="1">
      <c r="A5" s="20"/>
      <c r="B5" s="637"/>
      <c r="C5" s="38"/>
      <c r="D5" s="419">
        <f>CEILING(+B4/100,1)</f>
        <v>2</v>
      </c>
      <c r="F5" s="1"/>
      <c r="G5" s="1"/>
      <c r="K5" s="447" t="s">
        <v>584</v>
      </c>
    </row>
    <row r="6" spans="1:26" ht="15.75" thickBot="1">
      <c r="A6" s="634" t="s">
        <v>11</v>
      </c>
      <c r="B6" s="635">
        <f>C6*((B17/100)+1)*E1</f>
        <v>206.25</v>
      </c>
      <c r="C6" s="634">
        <v>165</v>
      </c>
      <c r="D6" s="638" t="s">
        <v>16</v>
      </c>
      <c r="E6" s="533"/>
      <c r="F6" s="1"/>
      <c r="G6" s="1"/>
      <c r="H6" s="2"/>
    </row>
    <row r="7" spans="1:26" ht="15.75" thickBot="1">
      <c r="A7" s="634" t="s">
        <v>17</v>
      </c>
      <c r="B7" s="635">
        <f>C7*((B17/100)+1)*E1</f>
        <v>97.5</v>
      </c>
      <c r="C7" s="634">
        <v>78</v>
      </c>
      <c r="D7" s="634">
        <f>ROUNDUP(IF(((C6+C7)*E1/240 + C9*E1/75 + C10*E1/100)&lt;6,((C6*E1+C7*E1)/240 + C9*E1/75 + C10*E1/100)+1,IF(((C6*E1+C7*E1)/240 + C9*E1/75 + C10*E1/100)&gt;8,((C6*E1+C7*E1)/240 + C9*E1/75 + C10*E1/100)-1,((C6*E1+C7*E1)/240 + C9*E1/75 + C10*E1/100))),0)</f>
        <v>5</v>
      </c>
      <c r="E7" s="636">
        <f>IF((+D7+2)&gt;14,+D7+3,+D7+2)</f>
        <v>7</v>
      </c>
      <c r="F7" s="1"/>
      <c r="G7" s="1"/>
      <c r="H7" s="7"/>
    </row>
    <row r="8" spans="1:26" ht="16.5" thickBot="1">
      <c r="A8" s="634" t="s">
        <v>19</v>
      </c>
      <c r="B8" s="635">
        <f>C8*((B17/100)+1)*E1</f>
        <v>42.5</v>
      </c>
      <c r="C8" s="634">
        <v>34</v>
      </c>
      <c r="D8" s="470"/>
      <c r="F8" s="988" t="str">
        <f>IF(((G9+G10)=C9),K4,K5)</f>
        <v>OK!</v>
      </c>
      <c r="G8" s="989"/>
      <c r="H8" s="9" t="s">
        <v>1</v>
      </c>
    </row>
    <row r="9" spans="1:26" ht="15.75" thickBot="1">
      <c r="A9" s="634" t="s">
        <v>22</v>
      </c>
      <c r="B9" s="635">
        <f>C9*((B17/100)+1)*E1</f>
        <v>175</v>
      </c>
      <c r="C9" s="641">
        <v>140</v>
      </c>
      <c r="D9" s="639">
        <v>1</v>
      </c>
      <c r="F9" s="628" t="s">
        <v>582</v>
      </c>
      <c r="G9" s="629">
        <v>111</v>
      </c>
      <c r="H9" s="631">
        <f>G9*((B17/100)+1)*E1</f>
        <v>138.75</v>
      </c>
    </row>
    <row r="10" spans="1:26" ht="15" customHeight="1" thickBot="1">
      <c r="A10" s="634" t="s">
        <v>25</v>
      </c>
      <c r="B10" s="635">
        <f>C10*((B17/100)+1)*E1</f>
        <v>103.75</v>
      </c>
      <c r="C10" s="634">
        <v>83</v>
      </c>
      <c r="D10" s="640">
        <v>1</v>
      </c>
      <c r="F10" s="749" t="s">
        <v>566</v>
      </c>
      <c r="G10" s="750">
        <v>29</v>
      </c>
      <c r="H10" s="751">
        <f>G10*((B17/100)+1)*E1</f>
        <v>36.25</v>
      </c>
    </row>
    <row r="11" spans="1:26" ht="17.25" customHeight="1" thickBot="1">
      <c r="A11" s="634"/>
      <c r="B11" s="637"/>
      <c r="C11" s="38"/>
      <c r="D11" s="4"/>
      <c r="E11" s="419"/>
      <c r="F11" s="754" t="s">
        <v>926</v>
      </c>
      <c r="G11" s="755">
        <v>111</v>
      </c>
      <c r="H11" s="632">
        <f>G11*((B17/100)+1)*E1</f>
        <v>138.75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thickBot="1">
      <c r="A12" s="634" t="s">
        <v>642</v>
      </c>
      <c r="B12" s="635">
        <f>C12*((B17/100)+1)*E1</f>
        <v>7.75</v>
      </c>
      <c r="C12" s="634">
        <v>6.2</v>
      </c>
      <c r="D12" s="4"/>
      <c r="E12" s="1"/>
      <c r="F12" s="753" t="s">
        <v>597</v>
      </c>
      <c r="G12" s="1432">
        <v>83</v>
      </c>
      <c r="H12" s="752">
        <f>G12*((B17/100)+1)*E1</f>
        <v>103.75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thickBot="1">
      <c r="A13" s="634" t="s">
        <v>29</v>
      </c>
      <c r="B13" s="635">
        <f>C13*((B17/100)+1)*E1</f>
        <v>9.125</v>
      </c>
      <c r="C13" s="634">
        <v>7.3</v>
      </c>
      <c r="D13" s="4"/>
      <c r="F13" s="1"/>
      <c r="G13" s="451"/>
      <c r="H13" s="752"/>
    </row>
    <row r="14" spans="1:26" ht="15.75" thickBot="1">
      <c r="A14" s="20"/>
      <c r="B14" s="38"/>
      <c r="C14" s="38"/>
      <c r="D14" s="4"/>
      <c r="F14" s="930" t="s">
        <v>598</v>
      </c>
      <c r="G14" s="630">
        <v>15</v>
      </c>
      <c r="H14" s="752">
        <f>G14*E1</f>
        <v>15</v>
      </c>
    </row>
    <row r="15" spans="1:26" ht="15.75" thickBot="1">
      <c r="A15" s="624" t="s">
        <v>33</v>
      </c>
      <c r="B15" s="625">
        <v>3600</v>
      </c>
      <c r="D15" s="4"/>
    </row>
    <row r="16" spans="1:26" ht="15.75" thickBot="1">
      <c r="D16" s="4"/>
    </row>
    <row r="17" spans="1:10" ht="15.75" thickBot="1">
      <c r="A17" s="642" t="s">
        <v>936</v>
      </c>
      <c r="B17" s="643">
        <v>25</v>
      </c>
      <c r="C17" s="634" t="s">
        <v>39</v>
      </c>
      <c r="D17" s="990" t="s">
        <v>928</v>
      </c>
      <c r="E17" s="991"/>
      <c r="F17" s="991"/>
    </row>
    <row r="18" spans="1:10" ht="15.75" thickBot="1">
      <c r="A18" s="642" t="s">
        <v>937</v>
      </c>
      <c r="B18" s="643">
        <v>25</v>
      </c>
      <c r="C18" s="634" t="s">
        <v>39</v>
      </c>
      <c r="D18" s="990" t="s">
        <v>928</v>
      </c>
      <c r="E18" s="991"/>
      <c r="F18" s="991"/>
    </row>
    <row r="19" spans="1:10" ht="15.75" thickBot="1">
      <c r="D19" s="4"/>
    </row>
    <row r="20" spans="1:10" ht="15.75" thickBot="1">
      <c r="A20" s="642" t="s">
        <v>1019</v>
      </c>
      <c r="B20" s="856" t="b">
        <v>0</v>
      </c>
      <c r="D20" s="4"/>
    </row>
    <row r="21" spans="1:10" ht="15.75" customHeight="1">
      <c r="A21" s="419"/>
      <c r="B21" s="419"/>
      <c r="D21" s="4"/>
    </row>
    <row r="22" spans="1:10" ht="15.75" customHeight="1">
      <c r="D22" s="4"/>
    </row>
    <row r="23" spans="1:10" ht="15.75" customHeight="1">
      <c r="D23" s="4"/>
      <c r="J23" s="898"/>
    </row>
    <row r="24" spans="1:10" ht="15.75" customHeight="1">
      <c r="D24" s="4"/>
    </row>
    <row r="25" spans="1:10" ht="15.75" customHeight="1">
      <c r="D25" s="4"/>
    </row>
    <row r="26" spans="1:10" ht="15.75" customHeight="1">
      <c r="D26" s="4"/>
    </row>
    <row r="27" spans="1:10" ht="15.75" customHeight="1">
      <c r="D27" s="4"/>
    </row>
    <row r="28" spans="1:10" ht="15.75" customHeight="1">
      <c r="D28" s="4"/>
    </row>
    <row r="29" spans="1:10" ht="15.75" customHeight="1">
      <c r="B29" s="992" t="s">
        <v>1126</v>
      </c>
      <c r="C29" s="992"/>
      <c r="D29" s="4"/>
    </row>
    <row r="30" spans="1:10" ht="15.75" customHeight="1" thickBot="1">
      <c r="B30" s="993"/>
      <c r="C30" s="993"/>
      <c r="D30" s="4"/>
    </row>
    <row r="31" spans="1:10" ht="15.75" customHeight="1">
      <c r="B31" s="981" t="s">
        <v>1120</v>
      </c>
      <c r="C31" s="982" t="s">
        <v>1121</v>
      </c>
      <c r="D31" s="4"/>
    </row>
    <row r="32" spans="1:10" ht="15.75" customHeight="1">
      <c r="B32" s="977" t="s">
        <v>1122</v>
      </c>
      <c r="C32" s="978">
        <v>1</v>
      </c>
      <c r="D32" s="4"/>
    </row>
    <row r="33" spans="2:4" ht="15.75" customHeight="1">
      <c r="B33" s="977" t="s">
        <v>1123</v>
      </c>
      <c r="C33" s="978">
        <v>1.42</v>
      </c>
      <c r="D33" s="4"/>
    </row>
    <row r="34" spans="2:4" ht="15.75" customHeight="1">
      <c r="B34" s="977" t="s">
        <v>1124</v>
      </c>
      <c r="C34" s="978">
        <v>2</v>
      </c>
      <c r="D34" s="4"/>
    </row>
    <row r="35" spans="2:4" ht="15.75" customHeight="1" thickBot="1">
      <c r="B35" s="979" t="s">
        <v>1125</v>
      </c>
      <c r="C35" s="980">
        <v>2.72</v>
      </c>
      <c r="D35" s="4"/>
    </row>
    <row r="36" spans="2:4" ht="15.75" customHeight="1">
      <c r="D36" s="4"/>
    </row>
    <row r="37" spans="2:4" ht="15.75" customHeight="1">
      <c r="D37" s="4"/>
    </row>
    <row r="38" spans="2:4" ht="15.75" customHeight="1">
      <c r="D38" s="4"/>
    </row>
    <row r="39" spans="2:4" ht="15.75" customHeight="1">
      <c r="D39" s="4"/>
    </row>
    <row r="40" spans="2:4" ht="15.75" customHeight="1">
      <c r="D40" s="4"/>
    </row>
    <row r="41" spans="2:4" ht="15.75" customHeight="1">
      <c r="D41" s="4"/>
    </row>
    <row r="42" spans="2:4" ht="15.75" customHeight="1">
      <c r="D42" s="4"/>
    </row>
    <row r="43" spans="2:4" ht="15.75" customHeight="1">
      <c r="D43" s="4"/>
    </row>
    <row r="44" spans="2:4" ht="15.75" customHeight="1">
      <c r="D44" s="4"/>
    </row>
    <row r="45" spans="2:4" ht="15.75" customHeight="1">
      <c r="D45" s="4"/>
    </row>
    <row r="46" spans="2:4" ht="15.75" customHeight="1">
      <c r="D46" s="4"/>
    </row>
    <row r="47" spans="2:4" ht="15.75" customHeight="1">
      <c r="D47" s="4"/>
    </row>
    <row r="48" spans="2:4" ht="15.75" customHeight="1">
      <c r="D48" s="4"/>
    </row>
    <row r="49" spans="4:4" ht="15.75" customHeight="1">
      <c r="D49" s="4"/>
    </row>
    <row r="50" spans="4:4" ht="15.75" customHeight="1">
      <c r="D50" s="4"/>
    </row>
    <row r="51" spans="4:4" ht="15.75" customHeight="1">
      <c r="D51" s="4"/>
    </row>
    <row r="52" spans="4:4" ht="15.75" customHeight="1">
      <c r="D52" s="4"/>
    </row>
    <row r="53" spans="4:4" ht="15.75" customHeight="1">
      <c r="D53" s="4"/>
    </row>
    <row r="54" spans="4:4" ht="15.75" customHeight="1">
      <c r="D54" s="4"/>
    </row>
    <row r="55" spans="4:4" ht="15.75" customHeight="1">
      <c r="D55" s="4"/>
    </row>
    <row r="56" spans="4:4" ht="15.75" customHeight="1">
      <c r="D56" s="4"/>
    </row>
    <row r="57" spans="4:4" ht="15.75" customHeight="1">
      <c r="D57" s="4"/>
    </row>
    <row r="58" spans="4:4" ht="15.75" customHeight="1">
      <c r="D58" s="4"/>
    </row>
    <row r="59" spans="4:4" ht="15.75" customHeight="1">
      <c r="D59" s="4"/>
    </row>
    <row r="60" spans="4:4" ht="15.75" customHeight="1">
      <c r="D60" s="4"/>
    </row>
    <row r="61" spans="4:4" ht="15.75" customHeight="1">
      <c r="D61" s="4"/>
    </row>
    <row r="62" spans="4:4" ht="15.75" customHeight="1">
      <c r="D62" s="4"/>
    </row>
    <row r="63" spans="4:4" ht="15.75" customHeight="1">
      <c r="D63" s="4"/>
    </row>
    <row r="64" spans="4:4" ht="15.75" customHeight="1">
      <c r="D64" s="4"/>
    </row>
    <row r="65" spans="4:4" ht="15.75" customHeight="1">
      <c r="D65" s="4"/>
    </row>
    <row r="66" spans="4:4" ht="15.75" customHeight="1">
      <c r="D66" s="4"/>
    </row>
    <row r="67" spans="4:4" ht="15.75" customHeight="1">
      <c r="D67" s="4"/>
    </row>
    <row r="68" spans="4:4" ht="15.75" customHeight="1">
      <c r="D68" s="4"/>
    </row>
    <row r="69" spans="4:4" ht="15.75" customHeight="1">
      <c r="D69" s="4"/>
    </row>
    <row r="70" spans="4:4" ht="15.75" customHeight="1">
      <c r="D70" s="4"/>
    </row>
    <row r="71" spans="4:4" ht="15.75" customHeight="1">
      <c r="D71" s="4"/>
    </row>
    <row r="72" spans="4:4" ht="15.75" customHeight="1">
      <c r="D72" s="4"/>
    </row>
    <row r="73" spans="4:4" ht="15.75" customHeight="1">
      <c r="D73" s="4"/>
    </row>
    <row r="74" spans="4:4" ht="15.75" customHeight="1">
      <c r="D74" s="4"/>
    </row>
    <row r="75" spans="4:4" ht="15.75" customHeight="1">
      <c r="D75" s="4"/>
    </row>
    <row r="76" spans="4:4" ht="15.75" customHeight="1">
      <c r="D76" s="4"/>
    </row>
    <row r="77" spans="4:4" ht="15.75" customHeight="1">
      <c r="D77" s="4"/>
    </row>
    <row r="78" spans="4:4" ht="15.75" customHeight="1">
      <c r="D78" s="4"/>
    </row>
    <row r="79" spans="4:4" ht="15.75" customHeight="1">
      <c r="D79" s="4"/>
    </row>
    <row r="80" spans="4:4" ht="15.75" customHeight="1">
      <c r="D80" s="4"/>
    </row>
    <row r="81" spans="4:4" ht="15.75" customHeight="1">
      <c r="D81" s="4"/>
    </row>
    <row r="82" spans="4:4" ht="15.75" customHeight="1">
      <c r="D82" s="4"/>
    </row>
    <row r="83" spans="4:4" ht="15.75" customHeight="1">
      <c r="D83" s="4"/>
    </row>
    <row r="84" spans="4:4" ht="15.75" customHeight="1">
      <c r="D84" s="4"/>
    </row>
    <row r="85" spans="4:4" ht="15.75" customHeight="1">
      <c r="D85" s="4"/>
    </row>
    <row r="86" spans="4:4" ht="15.75" customHeight="1">
      <c r="D86" s="4"/>
    </row>
    <row r="87" spans="4:4" ht="15.75" customHeight="1">
      <c r="D87" s="4"/>
    </row>
    <row r="88" spans="4:4" ht="15.75" customHeight="1">
      <c r="D88" s="4"/>
    </row>
    <row r="89" spans="4:4" ht="15.75" customHeight="1">
      <c r="D89" s="4"/>
    </row>
    <row r="90" spans="4:4" ht="15.75" customHeight="1">
      <c r="D90" s="4"/>
    </row>
    <row r="91" spans="4:4" ht="15.75" customHeight="1">
      <c r="D91" s="4"/>
    </row>
    <row r="92" spans="4:4" ht="15.75" customHeight="1">
      <c r="D92" s="4"/>
    </row>
    <row r="93" spans="4:4" ht="15.75" customHeight="1">
      <c r="D93" s="4"/>
    </row>
    <row r="94" spans="4:4" ht="15.75" customHeight="1">
      <c r="D94" s="4"/>
    </row>
    <row r="95" spans="4:4" ht="15.75" customHeight="1">
      <c r="D95" s="4"/>
    </row>
    <row r="96" spans="4:4" ht="15.75" customHeight="1">
      <c r="D96" s="4"/>
    </row>
    <row r="97" spans="4:4" ht="15.75" customHeight="1">
      <c r="D97" s="4"/>
    </row>
    <row r="98" spans="4:4" ht="15.75" customHeight="1">
      <c r="D98" s="4"/>
    </row>
    <row r="99" spans="4:4" ht="15.75" customHeight="1">
      <c r="D99" s="4"/>
    </row>
    <row r="100" spans="4:4" ht="15.75" customHeight="1">
      <c r="D100" s="4"/>
    </row>
    <row r="101" spans="4:4" ht="15.75" customHeight="1">
      <c r="D101" s="4"/>
    </row>
    <row r="102" spans="4:4" ht="15.75" customHeight="1">
      <c r="D102" s="4"/>
    </row>
    <row r="103" spans="4:4" ht="15.75" customHeight="1">
      <c r="D103" s="4"/>
    </row>
    <row r="104" spans="4:4" ht="15.75" customHeight="1">
      <c r="D104" s="4"/>
    </row>
    <row r="105" spans="4:4" ht="15.75" customHeight="1">
      <c r="D105" s="4"/>
    </row>
    <row r="106" spans="4:4" ht="15.75" customHeight="1">
      <c r="D106" s="4"/>
    </row>
    <row r="107" spans="4:4" ht="15.75" customHeight="1">
      <c r="D107" s="4"/>
    </row>
    <row r="108" spans="4:4" ht="15.75" customHeight="1">
      <c r="D108" s="4"/>
    </row>
    <row r="109" spans="4:4" ht="15.75" customHeight="1">
      <c r="D109" s="4"/>
    </row>
    <row r="110" spans="4:4" ht="15.75" customHeight="1">
      <c r="D110" s="4"/>
    </row>
    <row r="111" spans="4:4" ht="15.75" customHeight="1">
      <c r="D111" s="4"/>
    </row>
    <row r="112" spans="4:4" ht="15.75" customHeight="1">
      <c r="D112" s="4"/>
    </row>
    <row r="113" spans="4:4" ht="15.75" customHeight="1">
      <c r="D113" s="4"/>
    </row>
    <row r="114" spans="4:4" ht="15.75" customHeight="1">
      <c r="D114" s="4"/>
    </row>
    <row r="115" spans="4:4" ht="15.75" customHeight="1">
      <c r="D115" s="4"/>
    </row>
    <row r="116" spans="4:4" ht="15.75" customHeight="1">
      <c r="D116" s="4"/>
    </row>
    <row r="117" spans="4:4" ht="15.75" customHeight="1">
      <c r="D117" s="4"/>
    </row>
    <row r="118" spans="4:4" ht="15.75" customHeight="1">
      <c r="D118" s="4"/>
    </row>
    <row r="119" spans="4:4" ht="15.75" customHeight="1">
      <c r="D119" s="4"/>
    </row>
    <row r="120" spans="4:4" ht="15.75" customHeight="1">
      <c r="D120" s="4"/>
    </row>
    <row r="121" spans="4:4" ht="15.75" customHeight="1">
      <c r="D121" s="4"/>
    </row>
    <row r="122" spans="4:4" ht="15.75" customHeight="1">
      <c r="D122" s="4"/>
    </row>
    <row r="123" spans="4:4" ht="15.75" customHeight="1">
      <c r="D123" s="4"/>
    </row>
    <row r="124" spans="4:4" ht="15.75" customHeight="1">
      <c r="D124" s="4"/>
    </row>
    <row r="125" spans="4:4" ht="15.75" customHeight="1">
      <c r="D125" s="4"/>
    </row>
    <row r="126" spans="4:4" ht="15.75" customHeight="1">
      <c r="D126" s="4"/>
    </row>
    <row r="127" spans="4:4" ht="15.75" customHeight="1">
      <c r="D127" s="4"/>
    </row>
    <row r="128" spans="4:4" ht="15.75" customHeight="1">
      <c r="D128" s="4"/>
    </row>
    <row r="129" spans="4:4" ht="15.75" customHeight="1">
      <c r="D129" s="4"/>
    </row>
    <row r="130" spans="4:4" ht="15.75" customHeight="1">
      <c r="D130" s="4"/>
    </row>
    <row r="131" spans="4:4" ht="15.75" customHeight="1">
      <c r="D131" s="4"/>
    </row>
    <row r="132" spans="4:4" ht="15.75" customHeight="1">
      <c r="D132" s="4"/>
    </row>
    <row r="133" spans="4:4" ht="15.75" customHeight="1">
      <c r="D133" s="4"/>
    </row>
    <row r="134" spans="4:4" ht="15.75" customHeight="1">
      <c r="D134" s="4"/>
    </row>
    <row r="135" spans="4:4" ht="15.75" customHeight="1">
      <c r="D135" s="4"/>
    </row>
    <row r="136" spans="4:4" ht="15.75" customHeight="1">
      <c r="D136" s="4"/>
    </row>
    <row r="137" spans="4:4" ht="15.75" customHeight="1">
      <c r="D137" s="4"/>
    </row>
    <row r="138" spans="4:4" ht="15.75" customHeight="1">
      <c r="D138" s="4"/>
    </row>
    <row r="139" spans="4:4" ht="15.75" customHeight="1">
      <c r="D139" s="4"/>
    </row>
    <row r="140" spans="4:4" ht="15.75" customHeight="1">
      <c r="D140" s="4"/>
    </row>
    <row r="141" spans="4:4" ht="15.75" customHeight="1">
      <c r="D141" s="4"/>
    </row>
    <row r="142" spans="4:4" ht="15.75" customHeight="1">
      <c r="D142" s="4"/>
    </row>
    <row r="143" spans="4:4" ht="15.75" customHeight="1">
      <c r="D143" s="4"/>
    </row>
    <row r="144" spans="4:4" ht="15.75" customHeight="1">
      <c r="D144" s="4"/>
    </row>
    <row r="145" spans="4:4" ht="15.75" customHeight="1">
      <c r="D145" s="4"/>
    </row>
    <row r="146" spans="4:4" ht="15.75" customHeight="1">
      <c r="D146" s="4"/>
    </row>
    <row r="147" spans="4:4" ht="15.75" customHeight="1">
      <c r="D147" s="4"/>
    </row>
    <row r="148" spans="4:4" ht="15.75" customHeight="1">
      <c r="D148" s="4"/>
    </row>
    <row r="149" spans="4:4" ht="15.75" customHeight="1">
      <c r="D149" s="4"/>
    </row>
    <row r="150" spans="4:4" ht="15.75" customHeight="1">
      <c r="D150" s="4"/>
    </row>
    <row r="151" spans="4:4" ht="15.75" customHeight="1">
      <c r="D151" s="4"/>
    </row>
    <row r="152" spans="4:4" ht="15.75" customHeight="1">
      <c r="D152" s="4"/>
    </row>
    <row r="153" spans="4:4" ht="15.75" customHeight="1">
      <c r="D153" s="4"/>
    </row>
    <row r="154" spans="4:4" ht="15.75" customHeight="1">
      <c r="D154" s="4"/>
    </row>
    <row r="155" spans="4:4" ht="15.75" customHeight="1">
      <c r="D155" s="4"/>
    </row>
    <row r="156" spans="4:4" ht="15.75" customHeight="1">
      <c r="D156" s="4"/>
    </row>
    <row r="157" spans="4:4" ht="15.75" customHeight="1">
      <c r="D157" s="4"/>
    </row>
    <row r="158" spans="4:4" ht="15.75" customHeight="1">
      <c r="D158" s="4"/>
    </row>
    <row r="159" spans="4:4" ht="15.75" customHeight="1">
      <c r="D159" s="4"/>
    </row>
    <row r="160" spans="4:4" ht="15.75" customHeight="1">
      <c r="D160" s="4"/>
    </row>
    <row r="161" spans="4:4" ht="15.75" customHeight="1">
      <c r="D161" s="4"/>
    </row>
    <row r="162" spans="4:4" ht="15.75" customHeight="1">
      <c r="D162" s="4"/>
    </row>
    <row r="163" spans="4:4" ht="15.75" customHeight="1">
      <c r="D163" s="4"/>
    </row>
    <row r="164" spans="4:4" ht="15.75" customHeight="1">
      <c r="D164" s="4"/>
    </row>
    <row r="165" spans="4:4" ht="15.75" customHeight="1">
      <c r="D165" s="4"/>
    </row>
    <row r="166" spans="4:4" ht="15.75" customHeight="1">
      <c r="D166" s="4"/>
    </row>
    <row r="167" spans="4:4" ht="15.75" customHeight="1">
      <c r="D167" s="4"/>
    </row>
    <row r="168" spans="4:4" ht="15.75" customHeight="1">
      <c r="D168" s="4"/>
    </row>
    <row r="169" spans="4:4" ht="15.75" customHeight="1">
      <c r="D169" s="4"/>
    </row>
    <row r="170" spans="4:4" ht="15.75" customHeight="1">
      <c r="D170" s="4"/>
    </row>
    <row r="171" spans="4:4" ht="15.75" customHeight="1">
      <c r="D171" s="4"/>
    </row>
    <row r="172" spans="4:4" ht="15.75" customHeight="1">
      <c r="D172" s="4"/>
    </row>
    <row r="173" spans="4:4" ht="15.75" customHeight="1">
      <c r="D173" s="4"/>
    </row>
    <row r="174" spans="4:4" ht="15.75" customHeight="1">
      <c r="D174" s="4"/>
    </row>
    <row r="175" spans="4:4" ht="15.75" customHeight="1">
      <c r="D175" s="4"/>
    </row>
    <row r="176" spans="4:4" ht="15.75" customHeight="1">
      <c r="D176" s="4"/>
    </row>
    <row r="177" spans="4:4" ht="15.75" customHeight="1">
      <c r="D177" s="4"/>
    </row>
    <row r="178" spans="4:4" ht="15.75" customHeight="1">
      <c r="D178" s="4"/>
    </row>
    <row r="179" spans="4:4" ht="15.75" customHeight="1">
      <c r="D179" s="4"/>
    </row>
    <row r="180" spans="4:4" ht="15.75" customHeight="1">
      <c r="D180" s="4"/>
    </row>
    <row r="181" spans="4:4" ht="15.75" customHeight="1">
      <c r="D181" s="4"/>
    </row>
    <row r="182" spans="4:4" ht="15.75" customHeight="1">
      <c r="D182" s="4"/>
    </row>
    <row r="183" spans="4:4" ht="15.75" customHeight="1">
      <c r="D183" s="4"/>
    </row>
    <row r="184" spans="4:4" ht="15.75" customHeight="1">
      <c r="D184" s="4"/>
    </row>
    <row r="185" spans="4:4" ht="15.75" customHeight="1">
      <c r="D185" s="4"/>
    </row>
    <row r="186" spans="4:4" ht="15.75" customHeight="1">
      <c r="D186" s="4"/>
    </row>
    <row r="187" spans="4:4" ht="15.75" customHeight="1">
      <c r="D187" s="4"/>
    </row>
    <row r="188" spans="4:4" ht="15.75" customHeight="1">
      <c r="D188" s="4"/>
    </row>
    <row r="189" spans="4:4" ht="15.75" customHeight="1">
      <c r="D189" s="4"/>
    </row>
    <row r="190" spans="4:4" ht="15.75" customHeight="1">
      <c r="D190" s="4"/>
    </row>
    <row r="191" spans="4:4" ht="15.75" customHeight="1">
      <c r="D191" s="4"/>
    </row>
    <row r="192" spans="4:4" ht="15.75" customHeight="1">
      <c r="D192" s="4"/>
    </row>
    <row r="193" spans="4:4" ht="15.75" customHeight="1">
      <c r="D193" s="4"/>
    </row>
    <row r="194" spans="4:4" ht="15.75" customHeight="1">
      <c r="D194" s="4"/>
    </row>
    <row r="195" spans="4:4" ht="15.75" customHeight="1">
      <c r="D195" s="4"/>
    </row>
    <row r="196" spans="4:4" ht="15.75" customHeight="1">
      <c r="D196" s="4"/>
    </row>
    <row r="197" spans="4:4" ht="15.75" customHeight="1">
      <c r="D197" s="4"/>
    </row>
    <row r="198" spans="4:4" ht="15.75" customHeight="1">
      <c r="D198" s="4"/>
    </row>
    <row r="199" spans="4:4" ht="15.75" customHeight="1">
      <c r="D199" s="4"/>
    </row>
    <row r="200" spans="4:4" ht="15.75" customHeight="1">
      <c r="D200" s="4"/>
    </row>
    <row r="201" spans="4:4" ht="15.75" customHeight="1">
      <c r="D201" s="4"/>
    </row>
    <row r="202" spans="4:4" ht="15.75" customHeight="1">
      <c r="D202" s="4"/>
    </row>
    <row r="203" spans="4:4" ht="15.75" customHeight="1">
      <c r="D203" s="4"/>
    </row>
    <row r="204" spans="4:4" ht="15.75" customHeight="1">
      <c r="D204" s="4"/>
    </row>
    <row r="205" spans="4:4" ht="15.75" customHeight="1">
      <c r="D205" s="4"/>
    </row>
    <row r="206" spans="4:4" ht="15.75" customHeight="1">
      <c r="D206" s="4"/>
    </row>
    <row r="207" spans="4:4" ht="15.75" customHeight="1">
      <c r="D207" s="4"/>
    </row>
    <row r="208" spans="4:4" ht="15.75" customHeight="1">
      <c r="D208" s="4"/>
    </row>
    <row r="209" spans="4:4" ht="15.75" customHeight="1">
      <c r="D209" s="4"/>
    </row>
    <row r="210" spans="4:4" ht="15.75" customHeight="1">
      <c r="D210" s="4"/>
    </row>
    <row r="211" spans="4:4" ht="15.75" customHeight="1">
      <c r="D211" s="4"/>
    </row>
    <row r="212" spans="4:4" ht="15.75" customHeight="1">
      <c r="D212" s="4"/>
    </row>
    <row r="213" spans="4:4" ht="15.75" customHeight="1">
      <c r="D213" s="4"/>
    </row>
    <row r="214" spans="4:4" ht="15.75" customHeight="1">
      <c r="D214" s="4"/>
    </row>
    <row r="215" spans="4:4" ht="15.75" customHeight="1">
      <c r="D215" s="4"/>
    </row>
    <row r="216" spans="4:4" ht="15.75" customHeight="1">
      <c r="D216" s="4"/>
    </row>
    <row r="217" spans="4:4" ht="15.75" customHeight="1">
      <c r="D217" s="4"/>
    </row>
    <row r="218" spans="4:4" ht="15.75" customHeight="1">
      <c r="D218" s="4"/>
    </row>
    <row r="219" spans="4:4" ht="15.75" customHeight="1">
      <c r="D219" s="4"/>
    </row>
    <row r="220" spans="4:4" ht="15.75" customHeight="1">
      <c r="D220" s="4"/>
    </row>
    <row r="221" spans="4:4" ht="15.75" customHeight="1">
      <c r="D221" s="4"/>
    </row>
    <row r="222" spans="4:4" ht="15.75" customHeight="1">
      <c r="D222" s="4"/>
    </row>
    <row r="223" spans="4:4" ht="15.75" customHeight="1">
      <c r="D223" s="4"/>
    </row>
    <row r="224" spans="4:4" ht="15.75" customHeight="1">
      <c r="D224" s="4"/>
    </row>
    <row r="225" spans="4:4" ht="15.75" customHeight="1">
      <c r="D225" s="4"/>
    </row>
    <row r="226" spans="4:4" ht="15.75" customHeight="1">
      <c r="D226" s="4"/>
    </row>
    <row r="227" spans="4:4" ht="15.75" customHeight="1">
      <c r="D227" s="4"/>
    </row>
    <row r="228" spans="4:4" ht="15.75" customHeight="1">
      <c r="D228" s="4"/>
    </row>
    <row r="229" spans="4:4" ht="15.75" customHeight="1">
      <c r="D229" s="4"/>
    </row>
    <row r="230" spans="4:4" ht="15.75" customHeight="1">
      <c r="D230" s="4"/>
    </row>
    <row r="231" spans="4:4" ht="15.75" customHeight="1">
      <c r="D231" s="4"/>
    </row>
    <row r="232" spans="4:4" ht="15.75" customHeight="1">
      <c r="D232" s="4"/>
    </row>
    <row r="233" spans="4:4" ht="15.75" customHeight="1">
      <c r="D233" s="4"/>
    </row>
    <row r="234" spans="4:4" ht="15.75" customHeight="1">
      <c r="D234" s="4"/>
    </row>
    <row r="235" spans="4:4" ht="15.75" customHeight="1">
      <c r="D235" s="4"/>
    </row>
    <row r="236" spans="4:4" ht="15.75" customHeight="1">
      <c r="D236" s="4"/>
    </row>
    <row r="237" spans="4:4" ht="15.75" customHeight="1">
      <c r="D237" s="4"/>
    </row>
    <row r="238" spans="4:4" ht="15.75" customHeight="1">
      <c r="D238" s="4"/>
    </row>
    <row r="239" spans="4:4" ht="15.75" customHeight="1">
      <c r="D239" s="4"/>
    </row>
    <row r="240" spans="4:4" ht="15.75" customHeight="1">
      <c r="D240" s="4"/>
    </row>
    <row r="241" spans="4:4" ht="15.75" customHeight="1">
      <c r="D241" s="4"/>
    </row>
    <row r="242" spans="4:4" ht="15.75" customHeight="1">
      <c r="D242" s="4"/>
    </row>
    <row r="243" spans="4:4" ht="15.75" customHeight="1">
      <c r="D243" s="4"/>
    </row>
    <row r="244" spans="4:4" ht="15.75" customHeight="1">
      <c r="D244" s="4"/>
    </row>
    <row r="245" spans="4:4" ht="15.75" customHeight="1">
      <c r="D245" s="4"/>
    </row>
    <row r="246" spans="4:4" ht="15.75" customHeight="1">
      <c r="D246" s="4"/>
    </row>
    <row r="247" spans="4:4" ht="15.75" customHeight="1">
      <c r="D247" s="4"/>
    </row>
    <row r="248" spans="4:4" ht="15.75" customHeight="1">
      <c r="D248" s="4"/>
    </row>
    <row r="249" spans="4:4" ht="15.75" customHeight="1">
      <c r="D249" s="4"/>
    </row>
    <row r="250" spans="4:4" ht="15.75" customHeight="1">
      <c r="D250" s="4"/>
    </row>
    <row r="251" spans="4:4" ht="15.75" customHeight="1">
      <c r="D251" s="4"/>
    </row>
    <row r="252" spans="4:4" ht="15.75" customHeight="1">
      <c r="D252" s="4"/>
    </row>
    <row r="253" spans="4:4" ht="15.75" customHeight="1">
      <c r="D253" s="4"/>
    </row>
    <row r="254" spans="4:4" ht="15.75" customHeight="1">
      <c r="D254" s="4"/>
    </row>
    <row r="255" spans="4:4" ht="15.75" customHeight="1">
      <c r="D255" s="4"/>
    </row>
    <row r="256" spans="4:4" ht="15.75" customHeight="1">
      <c r="D256" s="4"/>
    </row>
    <row r="257" spans="4:4" ht="15.75" customHeight="1">
      <c r="D257" s="4"/>
    </row>
    <row r="258" spans="4:4" ht="15.75" customHeight="1">
      <c r="D258" s="4"/>
    </row>
    <row r="259" spans="4:4" ht="15.75" customHeight="1">
      <c r="D259" s="4"/>
    </row>
    <row r="260" spans="4:4" ht="15.75" customHeight="1">
      <c r="D260" s="4"/>
    </row>
    <row r="261" spans="4:4" ht="15.75" customHeight="1">
      <c r="D261" s="4"/>
    </row>
    <row r="262" spans="4:4" ht="15.75" customHeight="1">
      <c r="D262" s="4"/>
    </row>
    <row r="263" spans="4:4" ht="15.75" customHeight="1">
      <c r="D263" s="4"/>
    </row>
    <row r="264" spans="4:4" ht="15.75" customHeight="1">
      <c r="D264" s="4"/>
    </row>
    <row r="265" spans="4:4" ht="15.75" customHeight="1">
      <c r="D265" s="4"/>
    </row>
    <row r="266" spans="4:4" ht="15.75" customHeight="1">
      <c r="D266" s="4"/>
    </row>
    <row r="267" spans="4:4" ht="15.75" customHeight="1">
      <c r="D267" s="4"/>
    </row>
    <row r="268" spans="4:4" ht="15.75" customHeight="1">
      <c r="D268" s="4"/>
    </row>
    <row r="269" spans="4:4" ht="15.75" customHeight="1">
      <c r="D269" s="4"/>
    </row>
    <row r="270" spans="4:4" ht="15.75" customHeight="1">
      <c r="D270" s="4"/>
    </row>
    <row r="271" spans="4:4" ht="15.75" customHeight="1">
      <c r="D271" s="4"/>
    </row>
    <row r="272" spans="4:4" ht="15.75" customHeight="1">
      <c r="D272" s="4"/>
    </row>
    <row r="273" spans="4:4" ht="15.75" customHeight="1">
      <c r="D273" s="4"/>
    </row>
    <row r="274" spans="4:4" ht="15.75" customHeight="1">
      <c r="D274" s="4"/>
    </row>
    <row r="275" spans="4:4" ht="15.75" customHeight="1">
      <c r="D275" s="4"/>
    </row>
    <row r="276" spans="4:4" ht="15.75" customHeight="1">
      <c r="D276" s="4"/>
    </row>
    <row r="277" spans="4:4" ht="15.75" customHeight="1">
      <c r="D277" s="4"/>
    </row>
    <row r="278" spans="4:4" ht="15.75" customHeight="1">
      <c r="D278" s="4"/>
    </row>
    <row r="279" spans="4:4" ht="15.75" customHeight="1">
      <c r="D279" s="4"/>
    </row>
    <row r="280" spans="4:4" ht="15.75" customHeight="1">
      <c r="D280" s="4"/>
    </row>
    <row r="281" spans="4:4" ht="15.75" customHeight="1">
      <c r="D281" s="4"/>
    </row>
    <row r="282" spans="4:4" ht="15.75" customHeight="1">
      <c r="D282" s="4"/>
    </row>
    <row r="283" spans="4:4" ht="15.75" customHeight="1">
      <c r="D283" s="4"/>
    </row>
    <row r="284" spans="4:4" ht="15.75" customHeight="1">
      <c r="D284" s="4"/>
    </row>
    <row r="285" spans="4:4" ht="15.75" customHeight="1">
      <c r="D285" s="4"/>
    </row>
    <row r="286" spans="4:4" ht="15.75" customHeight="1">
      <c r="D286" s="4"/>
    </row>
    <row r="287" spans="4:4" ht="15.75" customHeight="1">
      <c r="D287" s="4"/>
    </row>
    <row r="288" spans="4:4" ht="15.75" customHeight="1">
      <c r="D288" s="4"/>
    </row>
    <row r="289" spans="4:4" ht="15.75" customHeight="1">
      <c r="D289" s="4"/>
    </row>
    <row r="290" spans="4:4" ht="15.75" customHeight="1">
      <c r="D290" s="4"/>
    </row>
    <row r="291" spans="4:4" ht="15.75" customHeight="1">
      <c r="D291" s="4"/>
    </row>
    <row r="292" spans="4:4" ht="15.75" customHeight="1">
      <c r="D292" s="4"/>
    </row>
    <row r="293" spans="4:4" ht="15.75" customHeight="1">
      <c r="D293" s="4"/>
    </row>
    <row r="294" spans="4:4" ht="15.75" customHeight="1">
      <c r="D294" s="4"/>
    </row>
    <row r="295" spans="4:4" ht="15.75" customHeight="1">
      <c r="D295" s="4"/>
    </row>
    <row r="296" spans="4:4" ht="15.75" customHeight="1">
      <c r="D296" s="4"/>
    </row>
    <row r="297" spans="4:4" ht="15.75" customHeight="1">
      <c r="D297" s="4"/>
    </row>
    <row r="298" spans="4:4" ht="15.75" customHeight="1">
      <c r="D298" s="4"/>
    </row>
    <row r="299" spans="4:4" ht="15.75" customHeight="1">
      <c r="D299" s="4"/>
    </row>
    <row r="300" spans="4:4" ht="15.75" customHeight="1">
      <c r="D300" s="4"/>
    </row>
    <row r="301" spans="4:4" ht="15.75" customHeight="1">
      <c r="D301" s="4"/>
    </row>
    <row r="302" spans="4:4" ht="15.75" customHeight="1">
      <c r="D302" s="4"/>
    </row>
    <row r="303" spans="4:4" ht="15.75" customHeight="1">
      <c r="D303" s="4"/>
    </row>
    <row r="304" spans="4:4" ht="15.75" customHeight="1">
      <c r="D304" s="4"/>
    </row>
    <row r="305" spans="4:4" ht="15.75" customHeight="1">
      <c r="D305" s="4"/>
    </row>
    <row r="306" spans="4:4" ht="15.75" customHeight="1">
      <c r="D306" s="4"/>
    </row>
    <row r="307" spans="4:4" ht="15.75" customHeight="1">
      <c r="D307" s="4"/>
    </row>
    <row r="308" spans="4:4" ht="15.75" customHeight="1">
      <c r="D308" s="4"/>
    </row>
    <row r="309" spans="4:4" ht="15.75" customHeight="1">
      <c r="D309" s="4"/>
    </row>
    <row r="310" spans="4:4" ht="15.75" customHeight="1">
      <c r="D310" s="4"/>
    </row>
    <row r="311" spans="4:4" ht="15.75" customHeight="1">
      <c r="D311" s="4"/>
    </row>
    <row r="312" spans="4:4" ht="15.75" customHeight="1">
      <c r="D312" s="4"/>
    </row>
    <row r="313" spans="4:4" ht="15.75" customHeight="1">
      <c r="D313" s="4"/>
    </row>
    <row r="314" spans="4:4" ht="15.75" customHeight="1">
      <c r="D314" s="4"/>
    </row>
    <row r="315" spans="4:4" ht="15.75" customHeight="1">
      <c r="D315" s="4"/>
    </row>
    <row r="316" spans="4:4" ht="15.75" customHeight="1">
      <c r="D316" s="4"/>
    </row>
    <row r="317" spans="4:4" ht="15.75" customHeight="1">
      <c r="D317" s="4"/>
    </row>
    <row r="318" spans="4:4" ht="15.75" customHeight="1">
      <c r="D318" s="4"/>
    </row>
    <row r="319" spans="4:4" ht="15.75" customHeight="1">
      <c r="D319" s="4"/>
    </row>
    <row r="320" spans="4:4" ht="15.75" customHeight="1">
      <c r="D320" s="4"/>
    </row>
    <row r="321" spans="4:4" ht="15.75" customHeight="1">
      <c r="D321" s="4"/>
    </row>
    <row r="322" spans="4:4" ht="15.75" customHeight="1">
      <c r="D322" s="4"/>
    </row>
    <row r="323" spans="4:4" ht="15.75" customHeight="1">
      <c r="D323" s="4"/>
    </row>
    <row r="324" spans="4:4" ht="15.75" customHeight="1">
      <c r="D324" s="4"/>
    </row>
    <row r="325" spans="4:4" ht="15.75" customHeight="1">
      <c r="D325" s="4"/>
    </row>
    <row r="326" spans="4:4" ht="15.75" customHeight="1">
      <c r="D326" s="4"/>
    </row>
    <row r="327" spans="4:4" ht="15.75" customHeight="1">
      <c r="D327" s="4"/>
    </row>
    <row r="328" spans="4:4" ht="15.75" customHeight="1">
      <c r="D328" s="4"/>
    </row>
    <row r="329" spans="4:4" ht="15.75" customHeight="1">
      <c r="D329" s="4"/>
    </row>
    <row r="330" spans="4:4" ht="15.75" customHeight="1">
      <c r="D330" s="4"/>
    </row>
    <row r="331" spans="4:4" ht="15.75" customHeight="1">
      <c r="D331" s="4"/>
    </row>
    <row r="332" spans="4:4" ht="15.75" customHeight="1">
      <c r="D332" s="4"/>
    </row>
    <row r="333" spans="4:4" ht="15.75" customHeight="1">
      <c r="D333" s="4"/>
    </row>
    <row r="334" spans="4:4" ht="15.75" customHeight="1">
      <c r="D334" s="4"/>
    </row>
    <row r="335" spans="4:4" ht="15.75" customHeight="1">
      <c r="D335" s="4"/>
    </row>
    <row r="336" spans="4:4" ht="15.75" customHeight="1">
      <c r="D336" s="4"/>
    </row>
    <row r="337" spans="4:4" ht="15.75" customHeight="1">
      <c r="D337" s="4"/>
    </row>
    <row r="338" spans="4:4" ht="15.75" customHeight="1">
      <c r="D338" s="4"/>
    </row>
    <row r="339" spans="4:4" ht="15.75" customHeight="1">
      <c r="D339" s="4"/>
    </row>
    <row r="340" spans="4:4" ht="15.75" customHeight="1">
      <c r="D340" s="4"/>
    </row>
    <row r="341" spans="4:4" ht="15.75" customHeight="1">
      <c r="D341" s="4"/>
    </row>
    <row r="342" spans="4:4" ht="15.75" customHeight="1">
      <c r="D342" s="4"/>
    </row>
    <row r="343" spans="4:4" ht="15.75" customHeight="1">
      <c r="D343" s="4"/>
    </row>
    <row r="344" spans="4:4" ht="15.75" customHeight="1">
      <c r="D344" s="4"/>
    </row>
    <row r="345" spans="4:4" ht="15.75" customHeight="1">
      <c r="D345" s="4"/>
    </row>
    <row r="346" spans="4:4" ht="15.75" customHeight="1">
      <c r="D346" s="4"/>
    </row>
    <row r="347" spans="4:4" ht="15.75" customHeight="1">
      <c r="D347" s="4"/>
    </row>
    <row r="348" spans="4:4" ht="15.75" customHeight="1">
      <c r="D348" s="4"/>
    </row>
    <row r="349" spans="4:4" ht="15.75" customHeight="1">
      <c r="D349" s="4"/>
    </row>
    <row r="350" spans="4:4" ht="15.75" customHeight="1">
      <c r="D350" s="4"/>
    </row>
    <row r="351" spans="4:4" ht="15.75" customHeight="1">
      <c r="D351" s="4"/>
    </row>
    <row r="352" spans="4:4" ht="15.75" customHeight="1">
      <c r="D352" s="4"/>
    </row>
    <row r="353" spans="4:4" ht="15.75" customHeight="1">
      <c r="D353" s="4"/>
    </row>
    <row r="354" spans="4:4" ht="15.75" customHeight="1">
      <c r="D354" s="4"/>
    </row>
    <row r="355" spans="4:4" ht="15.75" customHeight="1">
      <c r="D355" s="4"/>
    </row>
    <row r="356" spans="4:4" ht="15.75" customHeight="1">
      <c r="D356" s="4"/>
    </row>
    <row r="357" spans="4:4" ht="15.75" customHeight="1">
      <c r="D357" s="4"/>
    </row>
    <row r="358" spans="4:4" ht="15.75" customHeight="1">
      <c r="D358" s="4"/>
    </row>
    <row r="359" spans="4:4" ht="15.75" customHeight="1">
      <c r="D359" s="4"/>
    </row>
    <row r="360" spans="4:4" ht="15.75" customHeight="1">
      <c r="D360" s="4"/>
    </row>
    <row r="361" spans="4:4" ht="15.75" customHeight="1">
      <c r="D361" s="4"/>
    </row>
    <row r="362" spans="4:4" ht="15.75" customHeight="1">
      <c r="D362" s="4"/>
    </row>
    <row r="363" spans="4:4" ht="15.75" customHeight="1">
      <c r="D363" s="4"/>
    </row>
    <row r="364" spans="4:4" ht="15.75" customHeight="1">
      <c r="D364" s="4"/>
    </row>
    <row r="365" spans="4:4" ht="15.75" customHeight="1">
      <c r="D365" s="4"/>
    </row>
    <row r="366" spans="4:4" ht="15.75" customHeight="1">
      <c r="D366" s="4"/>
    </row>
    <row r="367" spans="4:4" ht="15.75" customHeight="1">
      <c r="D367" s="4"/>
    </row>
    <row r="368" spans="4:4" ht="15.75" customHeight="1">
      <c r="D368" s="4"/>
    </row>
    <row r="369" spans="4:4" ht="15.75" customHeight="1">
      <c r="D369" s="4"/>
    </row>
    <row r="370" spans="4:4" ht="15.75" customHeight="1">
      <c r="D370" s="4"/>
    </row>
    <row r="371" spans="4:4" ht="15.75" customHeight="1">
      <c r="D371" s="4"/>
    </row>
    <row r="372" spans="4:4" ht="15.75" customHeight="1">
      <c r="D372" s="4"/>
    </row>
    <row r="373" spans="4:4" ht="15.75" customHeight="1">
      <c r="D373" s="4"/>
    </row>
    <row r="374" spans="4:4" ht="15.75" customHeight="1">
      <c r="D374" s="4"/>
    </row>
    <row r="375" spans="4:4" ht="15.75" customHeight="1">
      <c r="D375" s="4"/>
    </row>
    <row r="376" spans="4:4" ht="15.75" customHeight="1">
      <c r="D376" s="4"/>
    </row>
    <row r="377" spans="4:4" ht="15.75" customHeight="1">
      <c r="D377" s="4"/>
    </row>
    <row r="378" spans="4:4" ht="15.75" customHeight="1">
      <c r="D378" s="4"/>
    </row>
    <row r="379" spans="4:4" ht="15.75" customHeight="1">
      <c r="D379" s="4"/>
    </row>
    <row r="380" spans="4:4" ht="15.75" customHeight="1">
      <c r="D380" s="4"/>
    </row>
    <row r="381" spans="4:4" ht="15.75" customHeight="1">
      <c r="D381" s="4"/>
    </row>
    <row r="382" spans="4:4" ht="15.75" customHeight="1">
      <c r="D382" s="4"/>
    </row>
    <row r="383" spans="4:4" ht="15.75" customHeight="1">
      <c r="D383" s="4"/>
    </row>
    <row r="384" spans="4:4" ht="15.75" customHeight="1">
      <c r="D384" s="4"/>
    </row>
    <row r="385" spans="4:4" ht="15.75" customHeight="1">
      <c r="D385" s="4"/>
    </row>
    <row r="386" spans="4:4" ht="15.75" customHeight="1">
      <c r="D386" s="4"/>
    </row>
    <row r="387" spans="4:4" ht="15.75" customHeight="1">
      <c r="D387" s="4"/>
    </row>
    <row r="388" spans="4:4" ht="15.75" customHeight="1">
      <c r="D388" s="4"/>
    </row>
    <row r="389" spans="4:4" ht="15.75" customHeight="1">
      <c r="D389" s="4"/>
    </row>
    <row r="390" spans="4:4" ht="15.75" customHeight="1">
      <c r="D390" s="4"/>
    </row>
    <row r="391" spans="4:4" ht="15.75" customHeight="1">
      <c r="D391" s="4"/>
    </row>
    <row r="392" spans="4:4" ht="15.75" customHeight="1">
      <c r="D392" s="4"/>
    </row>
    <row r="393" spans="4:4" ht="15.75" customHeight="1">
      <c r="D393" s="4"/>
    </row>
    <row r="394" spans="4:4" ht="15.75" customHeight="1">
      <c r="D394" s="4"/>
    </row>
    <row r="395" spans="4:4" ht="15.75" customHeight="1">
      <c r="D395" s="4"/>
    </row>
    <row r="396" spans="4:4" ht="15.75" customHeight="1">
      <c r="D396" s="4"/>
    </row>
    <row r="397" spans="4:4" ht="15.75" customHeight="1">
      <c r="D397" s="4"/>
    </row>
    <row r="398" spans="4:4" ht="15.75" customHeight="1">
      <c r="D398" s="4"/>
    </row>
    <row r="399" spans="4:4" ht="15.75" customHeight="1">
      <c r="D399" s="4"/>
    </row>
    <row r="400" spans="4:4" ht="15.75" customHeight="1">
      <c r="D400" s="4"/>
    </row>
    <row r="401" spans="4:4" ht="15.75" customHeight="1">
      <c r="D401" s="4"/>
    </row>
    <row r="402" spans="4:4" ht="15.75" customHeight="1">
      <c r="D402" s="4"/>
    </row>
    <row r="403" spans="4:4" ht="15.75" customHeight="1">
      <c r="D403" s="4"/>
    </row>
    <row r="404" spans="4:4" ht="15.75" customHeight="1">
      <c r="D404" s="4"/>
    </row>
    <row r="405" spans="4:4" ht="15.75" customHeight="1">
      <c r="D405" s="4"/>
    </row>
    <row r="406" spans="4:4" ht="15.75" customHeight="1">
      <c r="D406" s="4"/>
    </row>
    <row r="407" spans="4:4" ht="15.75" customHeight="1">
      <c r="D407" s="4"/>
    </row>
    <row r="408" spans="4:4" ht="15.75" customHeight="1">
      <c r="D408" s="4"/>
    </row>
    <row r="409" spans="4:4" ht="15.75" customHeight="1">
      <c r="D409" s="4"/>
    </row>
    <row r="410" spans="4:4" ht="15.75" customHeight="1">
      <c r="D410" s="4"/>
    </row>
    <row r="411" spans="4:4" ht="15.75" customHeight="1">
      <c r="D411" s="4"/>
    </row>
    <row r="412" spans="4:4" ht="15.75" customHeight="1">
      <c r="D412" s="4"/>
    </row>
    <row r="413" spans="4:4" ht="15.75" customHeight="1">
      <c r="D413" s="4"/>
    </row>
    <row r="414" spans="4:4" ht="15.75" customHeight="1">
      <c r="D414" s="4"/>
    </row>
    <row r="415" spans="4:4" ht="15.75" customHeight="1">
      <c r="D415" s="4"/>
    </row>
    <row r="416" spans="4:4" ht="15.75" customHeight="1">
      <c r="D416" s="4"/>
    </row>
    <row r="417" spans="4:4" ht="15.75" customHeight="1">
      <c r="D417" s="4"/>
    </row>
    <row r="418" spans="4:4" ht="15.75" customHeight="1">
      <c r="D418" s="4"/>
    </row>
    <row r="419" spans="4:4" ht="15.75" customHeight="1">
      <c r="D419" s="4"/>
    </row>
    <row r="420" spans="4:4" ht="15.75" customHeight="1">
      <c r="D420" s="4"/>
    </row>
    <row r="421" spans="4:4" ht="15.75" customHeight="1">
      <c r="D421" s="4"/>
    </row>
    <row r="422" spans="4:4" ht="15.75" customHeight="1">
      <c r="D422" s="4"/>
    </row>
    <row r="423" spans="4:4" ht="15.75" customHeight="1">
      <c r="D423" s="4"/>
    </row>
    <row r="424" spans="4:4" ht="15.75" customHeight="1">
      <c r="D424" s="4"/>
    </row>
    <row r="425" spans="4:4" ht="15.75" customHeight="1">
      <c r="D425" s="4"/>
    </row>
    <row r="426" spans="4:4" ht="15.75" customHeight="1">
      <c r="D426" s="4"/>
    </row>
    <row r="427" spans="4:4" ht="15.75" customHeight="1">
      <c r="D427" s="4"/>
    </row>
    <row r="428" spans="4:4" ht="15.75" customHeight="1">
      <c r="D428" s="4"/>
    </row>
    <row r="429" spans="4:4" ht="15.75" customHeight="1">
      <c r="D429" s="4"/>
    </row>
    <row r="430" spans="4:4" ht="15.75" customHeight="1">
      <c r="D430" s="4"/>
    </row>
    <row r="431" spans="4:4" ht="15.75" customHeight="1">
      <c r="D431" s="4"/>
    </row>
    <row r="432" spans="4:4" ht="15.75" customHeight="1">
      <c r="D432" s="4"/>
    </row>
    <row r="433" spans="4:4" ht="15.75" customHeight="1">
      <c r="D433" s="4"/>
    </row>
    <row r="434" spans="4:4" ht="15.75" customHeight="1">
      <c r="D434" s="4"/>
    </row>
    <row r="435" spans="4:4" ht="15.75" customHeight="1">
      <c r="D435" s="4"/>
    </row>
    <row r="436" spans="4:4" ht="15.75" customHeight="1">
      <c r="D436" s="4"/>
    </row>
    <row r="437" spans="4:4" ht="15.75" customHeight="1">
      <c r="D437" s="4"/>
    </row>
    <row r="438" spans="4:4" ht="15.75" customHeight="1">
      <c r="D438" s="4"/>
    </row>
    <row r="439" spans="4:4" ht="15.75" customHeight="1">
      <c r="D439" s="4"/>
    </row>
    <row r="440" spans="4:4" ht="15.75" customHeight="1">
      <c r="D440" s="4"/>
    </row>
    <row r="441" spans="4:4" ht="15.75" customHeight="1">
      <c r="D441" s="4"/>
    </row>
    <row r="442" spans="4:4" ht="15.75" customHeight="1">
      <c r="D442" s="4"/>
    </row>
    <row r="443" spans="4:4" ht="15.75" customHeight="1">
      <c r="D443" s="4"/>
    </row>
    <row r="444" spans="4:4" ht="15.75" customHeight="1">
      <c r="D444" s="4"/>
    </row>
    <row r="445" spans="4:4" ht="15.75" customHeight="1">
      <c r="D445" s="4"/>
    </row>
    <row r="446" spans="4:4" ht="15.75" customHeight="1">
      <c r="D446" s="4"/>
    </row>
    <row r="447" spans="4:4" ht="15.75" customHeight="1">
      <c r="D447" s="4"/>
    </row>
    <row r="448" spans="4:4" ht="15.75" customHeight="1">
      <c r="D448" s="4"/>
    </row>
    <row r="449" spans="4:4" ht="15.75" customHeight="1">
      <c r="D449" s="4"/>
    </row>
    <row r="450" spans="4:4" ht="15.75" customHeight="1">
      <c r="D450" s="4"/>
    </row>
    <row r="451" spans="4:4" ht="15.75" customHeight="1">
      <c r="D451" s="4"/>
    </row>
    <row r="452" spans="4:4" ht="15.75" customHeight="1">
      <c r="D452" s="4"/>
    </row>
    <row r="453" spans="4:4" ht="15.75" customHeight="1">
      <c r="D453" s="4"/>
    </row>
    <row r="454" spans="4:4" ht="15.75" customHeight="1">
      <c r="D454" s="4"/>
    </row>
    <row r="455" spans="4:4" ht="15.75" customHeight="1">
      <c r="D455" s="4"/>
    </row>
    <row r="456" spans="4:4" ht="15.75" customHeight="1">
      <c r="D456" s="4"/>
    </row>
    <row r="457" spans="4:4" ht="15.75" customHeight="1">
      <c r="D457" s="4"/>
    </row>
    <row r="458" spans="4:4" ht="15.75" customHeight="1">
      <c r="D458" s="4"/>
    </row>
    <row r="459" spans="4:4" ht="15.75" customHeight="1">
      <c r="D459" s="4"/>
    </row>
    <row r="460" spans="4:4" ht="15.75" customHeight="1">
      <c r="D460" s="4"/>
    </row>
    <row r="461" spans="4:4" ht="15.75" customHeight="1">
      <c r="D461" s="4"/>
    </row>
    <row r="462" spans="4:4" ht="15.75" customHeight="1">
      <c r="D462" s="4"/>
    </row>
    <row r="463" spans="4:4" ht="15.75" customHeight="1">
      <c r="D463" s="4"/>
    </row>
    <row r="464" spans="4:4" ht="15.75" customHeight="1">
      <c r="D464" s="4"/>
    </row>
    <row r="465" spans="4:4" ht="15.75" customHeight="1">
      <c r="D465" s="4"/>
    </row>
    <row r="466" spans="4:4" ht="15.75" customHeight="1">
      <c r="D466" s="4"/>
    </row>
    <row r="467" spans="4:4" ht="15.75" customHeight="1">
      <c r="D467" s="4"/>
    </row>
    <row r="468" spans="4:4" ht="15.75" customHeight="1">
      <c r="D468" s="4"/>
    </row>
    <row r="469" spans="4:4" ht="15.75" customHeight="1">
      <c r="D469" s="4"/>
    </row>
    <row r="470" spans="4:4" ht="15.75" customHeight="1">
      <c r="D470" s="4"/>
    </row>
    <row r="471" spans="4:4" ht="15.75" customHeight="1">
      <c r="D471" s="4"/>
    </row>
    <row r="472" spans="4:4" ht="15.75" customHeight="1">
      <c r="D472" s="4"/>
    </row>
    <row r="473" spans="4:4" ht="15.75" customHeight="1">
      <c r="D473" s="4"/>
    </row>
    <row r="474" spans="4:4" ht="15.75" customHeight="1">
      <c r="D474" s="4"/>
    </row>
    <row r="475" spans="4:4" ht="15.75" customHeight="1">
      <c r="D475" s="4"/>
    </row>
    <row r="476" spans="4:4" ht="15.75" customHeight="1">
      <c r="D476" s="4"/>
    </row>
    <row r="477" spans="4:4" ht="15.75" customHeight="1">
      <c r="D477" s="4"/>
    </row>
    <row r="478" spans="4:4" ht="15.75" customHeight="1">
      <c r="D478" s="4"/>
    </row>
    <row r="479" spans="4:4" ht="15.75" customHeight="1">
      <c r="D479" s="4"/>
    </row>
    <row r="480" spans="4:4" ht="15.75" customHeight="1">
      <c r="D480" s="4"/>
    </row>
    <row r="481" spans="4:4" ht="15.75" customHeight="1">
      <c r="D481" s="4"/>
    </row>
    <row r="482" spans="4:4" ht="15.75" customHeight="1">
      <c r="D482" s="4"/>
    </row>
    <row r="483" spans="4:4" ht="15.75" customHeight="1">
      <c r="D483" s="4"/>
    </row>
    <row r="484" spans="4:4" ht="15.75" customHeight="1">
      <c r="D484" s="4"/>
    </row>
    <row r="485" spans="4:4" ht="15.75" customHeight="1">
      <c r="D485" s="4"/>
    </row>
    <row r="486" spans="4:4" ht="15.75" customHeight="1">
      <c r="D486" s="4"/>
    </row>
    <row r="487" spans="4:4" ht="15.75" customHeight="1">
      <c r="D487" s="4"/>
    </row>
    <row r="488" spans="4:4" ht="15.75" customHeight="1">
      <c r="D488" s="4"/>
    </row>
    <row r="489" spans="4:4" ht="15.75" customHeight="1">
      <c r="D489" s="4"/>
    </row>
    <row r="490" spans="4:4" ht="15.75" customHeight="1">
      <c r="D490" s="4"/>
    </row>
    <row r="491" spans="4:4" ht="15.75" customHeight="1">
      <c r="D491" s="4"/>
    </row>
    <row r="492" spans="4:4" ht="15.75" customHeight="1">
      <c r="D492" s="4"/>
    </row>
    <row r="493" spans="4:4" ht="15.75" customHeight="1">
      <c r="D493" s="4"/>
    </row>
    <row r="494" spans="4:4" ht="15.75" customHeight="1">
      <c r="D494" s="4"/>
    </row>
    <row r="495" spans="4:4" ht="15.75" customHeight="1">
      <c r="D495" s="4"/>
    </row>
    <row r="496" spans="4:4" ht="15.75" customHeight="1">
      <c r="D496" s="4"/>
    </row>
    <row r="497" spans="4:4" ht="15.75" customHeight="1">
      <c r="D497" s="4"/>
    </row>
    <row r="498" spans="4:4" ht="15.75" customHeight="1">
      <c r="D498" s="4"/>
    </row>
    <row r="499" spans="4:4" ht="15.75" customHeight="1">
      <c r="D499" s="4"/>
    </row>
    <row r="500" spans="4:4" ht="15.75" customHeight="1">
      <c r="D500" s="4"/>
    </row>
    <row r="501" spans="4:4" ht="15.75" customHeight="1">
      <c r="D501" s="4"/>
    </row>
    <row r="502" spans="4:4" ht="15.75" customHeight="1">
      <c r="D502" s="4"/>
    </row>
    <row r="503" spans="4:4" ht="15.75" customHeight="1">
      <c r="D503" s="4"/>
    </row>
    <row r="504" spans="4:4" ht="15.75" customHeight="1">
      <c r="D504" s="4"/>
    </row>
    <row r="505" spans="4:4" ht="15.75" customHeight="1">
      <c r="D505" s="4"/>
    </row>
    <row r="506" spans="4:4" ht="15.75" customHeight="1">
      <c r="D506" s="4"/>
    </row>
    <row r="507" spans="4:4" ht="15.75" customHeight="1">
      <c r="D507" s="4"/>
    </row>
    <row r="508" spans="4:4" ht="15.75" customHeight="1">
      <c r="D508" s="4"/>
    </row>
    <row r="509" spans="4:4" ht="15.75" customHeight="1">
      <c r="D509" s="4"/>
    </row>
    <row r="510" spans="4:4" ht="15.75" customHeight="1">
      <c r="D510" s="4"/>
    </row>
    <row r="511" spans="4:4" ht="15.75" customHeight="1">
      <c r="D511" s="4"/>
    </row>
    <row r="512" spans="4:4" ht="15.75" customHeight="1">
      <c r="D512" s="4"/>
    </row>
    <row r="513" spans="4:4" ht="15.75" customHeight="1">
      <c r="D513" s="4"/>
    </row>
    <row r="514" spans="4:4" ht="15.75" customHeight="1">
      <c r="D514" s="4"/>
    </row>
    <row r="515" spans="4:4" ht="15.75" customHeight="1">
      <c r="D515" s="4"/>
    </row>
    <row r="516" spans="4:4" ht="15.75" customHeight="1">
      <c r="D516" s="4"/>
    </row>
    <row r="517" spans="4:4" ht="15.75" customHeight="1">
      <c r="D517" s="4"/>
    </row>
    <row r="518" spans="4:4" ht="15.75" customHeight="1">
      <c r="D518" s="4"/>
    </row>
    <row r="519" spans="4:4" ht="15.75" customHeight="1">
      <c r="D519" s="4"/>
    </row>
    <row r="520" spans="4:4" ht="15.75" customHeight="1">
      <c r="D520" s="4"/>
    </row>
    <row r="521" spans="4:4" ht="15.75" customHeight="1">
      <c r="D521" s="4"/>
    </row>
    <row r="522" spans="4:4" ht="15.75" customHeight="1">
      <c r="D522" s="4"/>
    </row>
    <row r="523" spans="4:4" ht="15.75" customHeight="1">
      <c r="D523" s="4"/>
    </row>
    <row r="524" spans="4:4" ht="15.75" customHeight="1">
      <c r="D524" s="4"/>
    </row>
    <row r="525" spans="4:4" ht="15.75" customHeight="1">
      <c r="D525" s="4"/>
    </row>
    <row r="526" spans="4:4" ht="15.75" customHeight="1">
      <c r="D526" s="4"/>
    </row>
    <row r="527" spans="4:4" ht="15.75" customHeight="1">
      <c r="D527" s="4"/>
    </row>
    <row r="528" spans="4:4" ht="15.75" customHeight="1">
      <c r="D528" s="4"/>
    </row>
    <row r="529" spans="4:4" ht="15.75" customHeight="1">
      <c r="D529" s="4"/>
    </row>
    <row r="530" spans="4:4" ht="15.75" customHeight="1">
      <c r="D530" s="4"/>
    </row>
    <row r="531" spans="4:4" ht="15.75" customHeight="1">
      <c r="D531" s="4"/>
    </row>
    <row r="532" spans="4:4" ht="15.75" customHeight="1">
      <c r="D532" s="4"/>
    </row>
    <row r="533" spans="4:4" ht="15.75" customHeight="1">
      <c r="D533" s="4"/>
    </row>
    <row r="534" spans="4:4" ht="15.75" customHeight="1">
      <c r="D534" s="4"/>
    </row>
    <row r="535" spans="4:4" ht="15.75" customHeight="1">
      <c r="D535" s="4"/>
    </row>
    <row r="536" spans="4:4" ht="15.75" customHeight="1">
      <c r="D536" s="4"/>
    </row>
    <row r="537" spans="4:4" ht="15.75" customHeight="1">
      <c r="D537" s="4"/>
    </row>
    <row r="538" spans="4:4" ht="15.75" customHeight="1">
      <c r="D538" s="4"/>
    </row>
    <row r="539" spans="4:4" ht="15.75" customHeight="1">
      <c r="D539" s="4"/>
    </row>
    <row r="540" spans="4:4" ht="15.75" customHeight="1">
      <c r="D540" s="4"/>
    </row>
    <row r="541" spans="4:4" ht="15.75" customHeight="1">
      <c r="D541" s="4"/>
    </row>
    <row r="542" spans="4:4" ht="15.75" customHeight="1">
      <c r="D542" s="4"/>
    </row>
    <row r="543" spans="4:4" ht="15.75" customHeight="1">
      <c r="D543" s="4"/>
    </row>
    <row r="544" spans="4:4" ht="15.75" customHeight="1">
      <c r="D544" s="4"/>
    </row>
    <row r="545" spans="4:4" ht="15.75" customHeight="1">
      <c r="D545" s="4"/>
    </row>
    <row r="546" spans="4:4" ht="15.75" customHeight="1">
      <c r="D546" s="4"/>
    </row>
    <row r="547" spans="4:4" ht="15.75" customHeight="1">
      <c r="D547" s="4"/>
    </row>
    <row r="548" spans="4:4" ht="15.75" customHeight="1">
      <c r="D548" s="4"/>
    </row>
    <row r="549" spans="4:4" ht="15.75" customHeight="1">
      <c r="D549" s="4"/>
    </row>
    <row r="550" spans="4:4" ht="15.75" customHeight="1">
      <c r="D550" s="4"/>
    </row>
    <row r="551" spans="4:4" ht="15.75" customHeight="1">
      <c r="D551" s="4"/>
    </row>
    <row r="552" spans="4:4" ht="15.75" customHeight="1">
      <c r="D552" s="4"/>
    </row>
    <row r="553" spans="4:4" ht="15.75" customHeight="1">
      <c r="D553" s="4"/>
    </row>
    <row r="554" spans="4:4" ht="15.75" customHeight="1">
      <c r="D554" s="4"/>
    </row>
    <row r="555" spans="4:4" ht="15.75" customHeight="1">
      <c r="D555" s="4"/>
    </row>
    <row r="556" spans="4:4" ht="15.75" customHeight="1">
      <c r="D556" s="4"/>
    </row>
    <row r="557" spans="4:4" ht="15.75" customHeight="1">
      <c r="D557" s="4"/>
    </row>
    <row r="558" spans="4:4" ht="15.75" customHeight="1">
      <c r="D558" s="4"/>
    </row>
    <row r="559" spans="4:4" ht="15.75" customHeight="1">
      <c r="D559" s="4"/>
    </row>
    <row r="560" spans="4:4" ht="15.75" customHeight="1">
      <c r="D560" s="4"/>
    </row>
    <row r="561" spans="4:4" ht="15.75" customHeight="1">
      <c r="D561" s="4"/>
    </row>
    <row r="562" spans="4:4" ht="15.75" customHeight="1">
      <c r="D562" s="4"/>
    </row>
    <row r="563" spans="4:4" ht="15.75" customHeight="1">
      <c r="D563" s="4"/>
    </row>
    <row r="564" spans="4:4" ht="15.75" customHeight="1">
      <c r="D564" s="4"/>
    </row>
    <row r="565" spans="4:4" ht="15.75" customHeight="1">
      <c r="D565" s="4"/>
    </row>
    <row r="566" spans="4:4" ht="15.75" customHeight="1">
      <c r="D566" s="4"/>
    </row>
    <row r="567" spans="4:4" ht="15.75" customHeight="1">
      <c r="D567" s="4"/>
    </row>
    <row r="568" spans="4:4" ht="15.75" customHeight="1">
      <c r="D568" s="4"/>
    </row>
    <row r="569" spans="4:4" ht="15.75" customHeight="1">
      <c r="D569" s="4"/>
    </row>
    <row r="570" spans="4:4" ht="15.75" customHeight="1">
      <c r="D570" s="4"/>
    </row>
    <row r="571" spans="4:4" ht="15.75" customHeight="1">
      <c r="D571" s="4"/>
    </row>
    <row r="572" spans="4:4" ht="15.75" customHeight="1">
      <c r="D572" s="4"/>
    </row>
    <row r="573" spans="4:4" ht="15.75" customHeight="1">
      <c r="D573" s="4"/>
    </row>
    <row r="574" spans="4:4" ht="15.75" customHeight="1">
      <c r="D574" s="4"/>
    </row>
    <row r="575" spans="4:4" ht="15.75" customHeight="1">
      <c r="D575" s="4"/>
    </row>
    <row r="576" spans="4:4" ht="15.75" customHeight="1">
      <c r="D576" s="4"/>
    </row>
    <row r="577" spans="4:4" ht="15.75" customHeight="1">
      <c r="D577" s="4"/>
    </row>
    <row r="578" spans="4:4" ht="15.75" customHeight="1">
      <c r="D578" s="4"/>
    </row>
    <row r="579" spans="4:4" ht="15.75" customHeight="1">
      <c r="D579" s="4"/>
    </row>
    <row r="580" spans="4:4" ht="15.75" customHeight="1">
      <c r="D580" s="4"/>
    </row>
    <row r="581" spans="4:4" ht="15.75" customHeight="1">
      <c r="D581" s="4"/>
    </row>
    <row r="582" spans="4:4" ht="15.75" customHeight="1">
      <c r="D582" s="4"/>
    </row>
    <row r="583" spans="4:4" ht="15.75" customHeight="1">
      <c r="D583" s="4"/>
    </row>
    <row r="584" spans="4:4" ht="15.75" customHeight="1">
      <c r="D584" s="4"/>
    </row>
    <row r="585" spans="4:4" ht="15.75" customHeight="1">
      <c r="D585" s="4"/>
    </row>
    <row r="586" spans="4:4" ht="15.75" customHeight="1">
      <c r="D586" s="4"/>
    </row>
    <row r="587" spans="4:4" ht="15.75" customHeight="1">
      <c r="D587" s="4"/>
    </row>
    <row r="588" spans="4:4" ht="15.75" customHeight="1">
      <c r="D588" s="4"/>
    </row>
    <row r="589" spans="4:4" ht="15.75" customHeight="1">
      <c r="D589" s="4"/>
    </row>
    <row r="590" spans="4:4" ht="15.75" customHeight="1">
      <c r="D590" s="4"/>
    </row>
    <row r="591" spans="4:4" ht="15.75" customHeight="1">
      <c r="D591" s="4"/>
    </row>
    <row r="592" spans="4:4" ht="15.75" customHeight="1">
      <c r="D592" s="4"/>
    </row>
    <row r="593" spans="4:4" ht="15.75" customHeight="1">
      <c r="D593" s="4"/>
    </row>
    <row r="594" spans="4:4" ht="15.75" customHeight="1">
      <c r="D594" s="4"/>
    </row>
    <row r="595" spans="4:4" ht="15.75" customHeight="1">
      <c r="D595" s="4"/>
    </row>
    <row r="596" spans="4:4" ht="15.75" customHeight="1">
      <c r="D596" s="4"/>
    </row>
    <row r="597" spans="4:4" ht="15.75" customHeight="1">
      <c r="D597" s="4"/>
    </row>
    <row r="598" spans="4:4" ht="15.75" customHeight="1">
      <c r="D598" s="4"/>
    </row>
    <row r="599" spans="4:4" ht="15.75" customHeight="1">
      <c r="D599" s="4"/>
    </row>
    <row r="600" spans="4:4" ht="15.75" customHeight="1">
      <c r="D600" s="4"/>
    </row>
    <row r="601" spans="4:4" ht="15.75" customHeight="1">
      <c r="D601" s="4"/>
    </row>
    <row r="602" spans="4:4" ht="15.75" customHeight="1">
      <c r="D602" s="4"/>
    </row>
    <row r="603" spans="4:4" ht="15.75" customHeight="1">
      <c r="D603" s="4"/>
    </row>
    <row r="604" spans="4:4" ht="15.75" customHeight="1">
      <c r="D604" s="4"/>
    </row>
    <row r="605" spans="4:4" ht="15.75" customHeight="1">
      <c r="D605" s="4"/>
    </row>
    <row r="606" spans="4:4" ht="15.75" customHeight="1">
      <c r="D606" s="4"/>
    </row>
    <row r="607" spans="4:4" ht="15.75" customHeight="1">
      <c r="D607" s="4"/>
    </row>
    <row r="608" spans="4:4" ht="15.75" customHeight="1">
      <c r="D608" s="4"/>
    </row>
    <row r="609" spans="4:4" ht="15.75" customHeight="1">
      <c r="D609" s="4"/>
    </row>
    <row r="610" spans="4:4" ht="15.75" customHeight="1">
      <c r="D610" s="4"/>
    </row>
    <row r="611" spans="4:4" ht="15.75" customHeight="1">
      <c r="D611" s="4"/>
    </row>
    <row r="612" spans="4:4" ht="15.75" customHeight="1">
      <c r="D612" s="4"/>
    </row>
    <row r="613" spans="4:4" ht="15.75" customHeight="1">
      <c r="D613" s="4"/>
    </row>
    <row r="614" spans="4:4" ht="15.75" customHeight="1">
      <c r="D614" s="4"/>
    </row>
    <row r="615" spans="4:4" ht="15.75" customHeight="1">
      <c r="D615" s="4"/>
    </row>
    <row r="616" spans="4:4" ht="15.75" customHeight="1">
      <c r="D616" s="4"/>
    </row>
    <row r="617" spans="4:4" ht="15.75" customHeight="1">
      <c r="D617" s="4"/>
    </row>
    <row r="618" spans="4:4" ht="15.75" customHeight="1">
      <c r="D618" s="4"/>
    </row>
    <row r="619" spans="4:4" ht="15.75" customHeight="1">
      <c r="D619" s="4"/>
    </row>
    <row r="620" spans="4:4" ht="15.75" customHeight="1">
      <c r="D620" s="4"/>
    </row>
    <row r="621" spans="4:4" ht="15.75" customHeight="1">
      <c r="D621" s="4"/>
    </row>
    <row r="622" spans="4:4" ht="15.75" customHeight="1">
      <c r="D622" s="4"/>
    </row>
    <row r="623" spans="4:4" ht="15.75" customHeight="1">
      <c r="D623" s="4"/>
    </row>
    <row r="624" spans="4:4" ht="15.75" customHeight="1">
      <c r="D624" s="4"/>
    </row>
    <row r="625" spans="4:4" ht="15.75" customHeight="1">
      <c r="D625" s="4"/>
    </row>
    <row r="626" spans="4:4" ht="15.75" customHeight="1">
      <c r="D626" s="4"/>
    </row>
    <row r="627" spans="4:4" ht="15.75" customHeight="1">
      <c r="D627" s="4"/>
    </row>
    <row r="628" spans="4:4" ht="15.75" customHeight="1">
      <c r="D628" s="4"/>
    </row>
    <row r="629" spans="4:4" ht="15.75" customHeight="1">
      <c r="D629" s="4"/>
    </row>
    <row r="630" spans="4:4" ht="15.75" customHeight="1">
      <c r="D630" s="4"/>
    </row>
    <row r="631" spans="4:4" ht="15.75" customHeight="1">
      <c r="D631" s="4"/>
    </row>
    <row r="632" spans="4:4" ht="15.75" customHeight="1">
      <c r="D632" s="4"/>
    </row>
    <row r="633" spans="4:4" ht="15.75" customHeight="1">
      <c r="D633" s="4"/>
    </row>
    <row r="634" spans="4:4" ht="15.75" customHeight="1">
      <c r="D634" s="4"/>
    </row>
    <row r="635" spans="4:4" ht="15.75" customHeight="1">
      <c r="D635" s="4"/>
    </row>
    <row r="636" spans="4:4" ht="15.75" customHeight="1">
      <c r="D636" s="4"/>
    </row>
    <row r="637" spans="4:4" ht="15.75" customHeight="1">
      <c r="D637" s="4"/>
    </row>
    <row r="638" spans="4:4" ht="15.75" customHeight="1">
      <c r="D638" s="4"/>
    </row>
    <row r="639" spans="4:4" ht="15.75" customHeight="1">
      <c r="D639" s="4"/>
    </row>
    <row r="640" spans="4:4" ht="15.75" customHeight="1">
      <c r="D640" s="4"/>
    </row>
    <row r="641" spans="4:4" ht="15.75" customHeight="1">
      <c r="D641" s="4"/>
    </row>
    <row r="642" spans="4:4" ht="15.75" customHeight="1">
      <c r="D642" s="4"/>
    </row>
    <row r="643" spans="4:4" ht="15.75" customHeight="1">
      <c r="D643" s="4"/>
    </row>
    <row r="644" spans="4:4" ht="15.75" customHeight="1">
      <c r="D644" s="4"/>
    </row>
    <row r="645" spans="4:4" ht="15.75" customHeight="1">
      <c r="D645" s="4"/>
    </row>
    <row r="646" spans="4:4" ht="15.75" customHeight="1">
      <c r="D646" s="4"/>
    </row>
    <row r="647" spans="4:4" ht="15.75" customHeight="1">
      <c r="D647" s="4"/>
    </row>
    <row r="648" spans="4:4" ht="15.75" customHeight="1">
      <c r="D648" s="4"/>
    </row>
    <row r="649" spans="4:4" ht="15.75" customHeight="1">
      <c r="D649" s="4"/>
    </row>
    <row r="650" spans="4:4" ht="15.75" customHeight="1">
      <c r="D650" s="4"/>
    </row>
    <row r="651" spans="4:4" ht="15.75" customHeight="1">
      <c r="D651" s="4"/>
    </row>
    <row r="652" spans="4:4" ht="15.75" customHeight="1">
      <c r="D652" s="4"/>
    </row>
    <row r="653" spans="4:4" ht="15.75" customHeight="1">
      <c r="D653" s="4"/>
    </row>
    <row r="654" spans="4:4" ht="15.75" customHeight="1">
      <c r="D654" s="4"/>
    </row>
    <row r="655" spans="4:4" ht="15.75" customHeight="1">
      <c r="D655" s="4"/>
    </row>
    <row r="656" spans="4:4" ht="15.75" customHeight="1">
      <c r="D656" s="4"/>
    </row>
    <row r="657" spans="4:4" ht="15.75" customHeight="1">
      <c r="D657" s="4"/>
    </row>
    <row r="658" spans="4:4" ht="15.75" customHeight="1">
      <c r="D658" s="4"/>
    </row>
    <row r="659" spans="4:4" ht="15.75" customHeight="1">
      <c r="D659" s="4"/>
    </row>
    <row r="660" spans="4:4" ht="15.75" customHeight="1">
      <c r="D660" s="4"/>
    </row>
    <row r="661" spans="4:4" ht="15.75" customHeight="1">
      <c r="D661" s="4"/>
    </row>
    <row r="662" spans="4:4" ht="15.75" customHeight="1">
      <c r="D662" s="4"/>
    </row>
    <row r="663" spans="4:4" ht="15.75" customHeight="1">
      <c r="D663" s="4"/>
    </row>
    <row r="664" spans="4:4" ht="15.75" customHeight="1">
      <c r="D664" s="4"/>
    </row>
    <row r="665" spans="4:4" ht="15.75" customHeight="1">
      <c r="D665" s="4"/>
    </row>
    <row r="666" spans="4:4" ht="15.75" customHeight="1">
      <c r="D666" s="4"/>
    </row>
    <row r="667" spans="4:4" ht="15.75" customHeight="1">
      <c r="D667" s="4"/>
    </row>
    <row r="668" spans="4:4" ht="15.75" customHeight="1">
      <c r="D668" s="4"/>
    </row>
    <row r="669" spans="4:4" ht="15.75" customHeight="1">
      <c r="D669" s="4"/>
    </row>
    <row r="670" spans="4:4" ht="15.75" customHeight="1">
      <c r="D670" s="4"/>
    </row>
    <row r="671" spans="4:4" ht="15.75" customHeight="1">
      <c r="D671" s="4"/>
    </row>
    <row r="672" spans="4:4" ht="15.75" customHeight="1">
      <c r="D672" s="4"/>
    </row>
    <row r="673" spans="4:4" ht="15.75" customHeight="1">
      <c r="D673" s="4"/>
    </row>
    <row r="674" spans="4:4" ht="15.75" customHeight="1">
      <c r="D674" s="4"/>
    </row>
    <row r="675" spans="4:4" ht="15.75" customHeight="1">
      <c r="D675" s="4"/>
    </row>
    <row r="676" spans="4:4" ht="15.75" customHeight="1">
      <c r="D676" s="4"/>
    </row>
    <row r="677" spans="4:4" ht="15.75" customHeight="1">
      <c r="D677" s="4"/>
    </row>
    <row r="678" spans="4:4" ht="15.75" customHeight="1">
      <c r="D678" s="4"/>
    </row>
    <row r="679" spans="4:4" ht="15.75" customHeight="1">
      <c r="D679" s="4"/>
    </row>
    <row r="680" spans="4:4" ht="15.75" customHeight="1">
      <c r="D680" s="4"/>
    </row>
    <row r="681" spans="4:4" ht="15.75" customHeight="1">
      <c r="D681" s="4"/>
    </row>
    <row r="682" spans="4:4" ht="15.75" customHeight="1">
      <c r="D682" s="4"/>
    </row>
    <row r="683" spans="4:4" ht="15.75" customHeight="1">
      <c r="D683" s="4"/>
    </row>
    <row r="684" spans="4:4" ht="15.75" customHeight="1">
      <c r="D684" s="4"/>
    </row>
    <row r="685" spans="4:4" ht="15.75" customHeight="1">
      <c r="D685" s="4"/>
    </row>
    <row r="686" spans="4:4" ht="15.75" customHeight="1">
      <c r="D686" s="4"/>
    </row>
    <row r="687" spans="4:4" ht="15.75" customHeight="1">
      <c r="D687" s="4"/>
    </row>
    <row r="688" spans="4:4" ht="15.75" customHeight="1">
      <c r="D688" s="4"/>
    </row>
    <row r="689" spans="4:4" ht="15.75" customHeight="1">
      <c r="D689" s="4"/>
    </row>
    <row r="690" spans="4:4" ht="15.75" customHeight="1">
      <c r="D690" s="4"/>
    </row>
    <row r="691" spans="4:4" ht="15.75" customHeight="1">
      <c r="D691" s="4"/>
    </row>
    <row r="692" spans="4:4" ht="15.75" customHeight="1">
      <c r="D692" s="4"/>
    </row>
    <row r="693" spans="4:4" ht="15.75" customHeight="1">
      <c r="D693" s="4"/>
    </row>
    <row r="694" spans="4:4" ht="15.75" customHeight="1">
      <c r="D694" s="4"/>
    </row>
    <row r="695" spans="4:4" ht="15.75" customHeight="1">
      <c r="D695" s="4"/>
    </row>
    <row r="696" spans="4:4" ht="15.75" customHeight="1">
      <c r="D696" s="4"/>
    </row>
    <row r="697" spans="4:4" ht="15.75" customHeight="1">
      <c r="D697" s="4"/>
    </row>
    <row r="698" spans="4:4" ht="15.75" customHeight="1">
      <c r="D698" s="4"/>
    </row>
    <row r="699" spans="4:4" ht="15.75" customHeight="1">
      <c r="D699" s="4"/>
    </row>
    <row r="700" spans="4:4" ht="15.75" customHeight="1">
      <c r="D700" s="4"/>
    </row>
    <row r="701" spans="4:4" ht="15.75" customHeight="1">
      <c r="D701" s="4"/>
    </row>
    <row r="702" spans="4:4" ht="15.75" customHeight="1">
      <c r="D702" s="4"/>
    </row>
    <row r="703" spans="4:4" ht="15.75" customHeight="1">
      <c r="D703" s="4"/>
    </row>
    <row r="704" spans="4:4" ht="15.75" customHeight="1">
      <c r="D704" s="4"/>
    </row>
    <row r="705" spans="4:4" ht="15.75" customHeight="1">
      <c r="D705" s="4"/>
    </row>
    <row r="706" spans="4:4" ht="15.75" customHeight="1">
      <c r="D706" s="4"/>
    </row>
    <row r="707" spans="4:4" ht="15.75" customHeight="1">
      <c r="D707" s="4"/>
    </row>
    <row r="708" spans="4:4" ht="15.75" customHeight="1">
      <c r="D708" s="4"/>
    </row>
    <row r="709" spans="4:4" ht="15.75" customHeight="1">
      <c r="D709" s="4"/>
    </row>
    <row r="710" spans="4:4" ht="15.75" customHeight="1">
      <c r="D710" s="4"/>
    </row>
    <row r="711" spans="4:4" ht="15.75" customHeight="1">
      <c r="D711" s="4"/>
    </row>
    <row r="712" spans="4:4" ht="15.75" customHeight="1">
      <c r="D712" s="4"/>
    </row>
    <row r="713" spans="4:4" ht="15.75" customHeight="1">
      <c r="D713" s="4"/>
    </row>
    <row r="714" spans="4:4" ht="15.75" customHeight="1">
      <c r="D714" s="4"/>
    </row>
    <row r="715" spans="4:4" ht="15.75" customHeight="1">
      <c r="D715" s="4"/>
    </row>
    <row r="716" spans="4:4" ht="15.75" customHeight="1">
      <c r="D716" s="4"/>
    </row>
    <row r="717" spans="4:4" ht="15.75" customHeight="1">
      <c r="D717" s="4"/>
    </row>
    <row r="718" spans="4:4" ht="15.75" customHeight="1">
      <c r="D718" s="4"/>
    </row>
    <row r="719" spans="4:4" ht="15.75" customHeight="1">
      <c r="D719" s="4"/>
    </row>
    <row r="720" spans="4:4" ht="15.75" customHeight="1">
      <c r="D720" s="4"/>
    </row>
    <row r="721" spans="4:4" ht="15.75" customHeight="1">
      <c r="D721" s="4"/>
    </row>
    <row r="722" spans="4:4" ht="15.75" customHeight="1">
      <c r="D722" s="4"/>
    </row>
    <row r="723" spans="4:4" ht="15.75" customHeight="1">
      <c r="D723" s="4"/>
    </row>
    <row r="724" spans="4:4" ht="15.75" customHeight="1">
      <c r="D724" s="4"/>
    </row>
    <row r="725" spans="4:4" ht="15.75" customHeight="1">
      <c r="D725" s="4"/>
    </row>
    <row r="726" spans="4:4" ht="15.75" customHeight="1">
      <c r="D726" s="4"/>
    </row>
    <row r="727" spans="4:4" ht="15.75" customHeight="1">
      <c r="D727" s="4"/>
    </row>
    <row r="728" spans="4:4" ht="15.75" customHeight="1">
      <c r="D728" s="4"/>
    </row>
    <row r="729" spans="4:4" ht="15.75" customHeight="1">
      <c r="D729" s="4"/>
    </row>
    <row r="730" spans="4:4" ht="15.75" customHeight="1">
      <c r="D730" s="4"/>
    </row>
    <row r="731" spans="4:4" ht="15.75" customHeight="1">
      <c r="D731" s="4"/>
    </row>
    <row r="732" spans="4:4" ht="15.75" customHeight="1">
      <c r="D732" s="4"/>
    </row>
    <row r="733" spans="4:4" ht="15.75" customHeight="1">
      <c r="D733" s="4"/>
    </row>
    <row r="734" spans="4:4" ht="15.75" customHeight="1">
      <c r="D734" s="4"/>
    </row>
    <row r="735" spans="4:4" ht="15.75" customHeight="1">
      <c r="D735" s="4"/>
    </row>
    <row r="736" spans="4:4" ht="15.75" customHeight="1">
      <c r="D736" s="4"/>
    </row>
    <row r="737" spans="4:4" ht="15.75" customHeight="1">
      <c r="D737" s="4"/>
    </row>
    <row r="738" spans="4:4" ht="15.75" customHeight="1">
      <c r="D738" s="4"/>
    </row>
    <row r="739" spans="4:4" ht="15.75" customHeight="1">
      <c r="D739" s="4"/>
    </row>
    <row r="740" spans="4:4" ht="15.75" customHeight="1">
      <c r="D740" s="4"/>
    </row>
    <row r="741" spans="4:4" ht="15.75" customHeight="1">
      <c r="D741" s="4"/>
    </row>
    <row r="742" spans="4:4" ht="15.75" customHeight="1">
      <c r="D742" s="4"/>
    </row>
    <row r="743" spans="4:4" ht="15.75" customHeight="1">
      <c r="D743" s="4"/>
    </row>
    <row r="744" spans="4:4" ht="15.75" customHeight="1">
      <c r="D744" s="4"/>
    </row>
    <row r="745" spans="4:4" ht="15.75" customHeight="1">
      <c r="D745" s="4"/>
    </row>
    <row r="746" spans="4:4" ht="15.75" customHeight="1">
      <c r="D746" s="4"/>
    </row>
    <row r="747" spans="4:4" ht="15.75" customHeight="1">
      <c r="D747" s="4"/>
    </row>
    <row r="748" spans="4:4" ht="15.75" customHeight="1">
      <c r="D748" s="4"/>
    </row>
    <row r="749" spans="4:4" ht="15.75" customHeight="1">
      <c r="D749" s="4"/>
    </row>
    <row r="750" spans="4:4" ht="15.75" customHeight="1">
      <c r="D750" s="4"/>
    </row>
    <row r="751" spans="4:4" ht="15.75" customHeight="1">
      <c r="D751" s="4"/>
    </row>
    <row r="752" spans="4:4" ht="15.75" customHeight="1">
      <c r="D752" s="4"/>
    </row>
    <row r="753" spans="4:4" ht="15.75" customHeight="1">
      <c r="D753" s="4"/>
    </row>
    <row r="754" spans="4:4" ht="15.75" customHeight="1">
      <c r="D754" s="4"/>
    </row>
    <row r="755" spans="4:4" ht="15.75" customHeight="1">
      <c r="D755" s="4"/>
    </row>
    <row r="756" spans="4:4" ht="15.75" customHeight="1">
      <c r="D756" s="4"/>
    </row>
    <row r="757" spans="4:4" ht="15.75" customHeight="1">
      <c r="D757" s="4"/>
    </row>
    <row r="758" spans="4:4" ht="15.75" customHeight="1">
      <c r="D758" s="4"/>
    </row>
    <row r="759" spans="4:4" ht="15.75" customHeight="1">
      <c r="D759" s="4"/>
    </row>
    <row r="760" spans="4:4" ht="15.75" customHeight="1">
      <c r="D760" s="4"/>
    </row>
    <row r="761" spans="4:4" ht="15.75" customHeight="1">
      <c r="D761" s="4"/>
    </row>
    <row r="762" spans="4:4" ht="15.75" customHeight="1">
      <c r="D762" s="4"/>
    </row>
    <row r="763" spans="4:4" ht="15.75" customHeight="1">
      <c r="D763" s="4"/>
    </row>
    <row r="764" spans="4:4" ht="15.75" customHeight="1">
      <c r="D764" s="4"/>
    </row>
    <row r="765" spans="4:4" ht="15.75" customHeight="1">
      <c r="D765" s="4"/>
    </row>
    <row r="766" spans="4:4" ht="15.75" customHeight="1">
      <c r="D766" s="4"/>
    </row>
    <row r="767" spans="4:4" ht="15.75" customHeight="1">
      <c r="D767" s="4"/>
    </row>
    <row r="768" spans="4:4" ht="15.75" customHeight="1">
      <c r="D768" s="4"/>
    </row>
    <row r="769" spans="4:4" ht="15.75" customHeight="1">
      <c r="D769" s="4"/>
    </row>
    <row r="770" spans="4:4" ht="15.75" customHeight="1">
      <c r="D770" s="4"/>
    </row>
    <row r="771" spans="4:4" ht="15.75" customHeight="1">
      <c r="D771" s="4"/>
    </row>
    <row r="772" spans="4:4" ht="15.75" customHeight="1">
      <c r="D772" s="4"/>
    </row>
    <row r="773" spans="4:4" ht="15.75" customHeight="1">
      <c r="D773" s="4"/>
    </row>
    <row r="774" spans="4:4" ht="15.75" customHeight="1">
      <c r="D774" s="4"/>
    </row>
    <row r="775" spans="4:4" ht="15.75" customHeight="1">
      <c r="D775" s="4"/>
    </row>
    <row r="776" spans="4:4" ht="15.75" customHeight="1">
      <c r="D776" s="4"/>
    </row>
    <row r="777" spans="4:4" ht="15.75" customHeight="1">
      <c r="D777" s="4"/>
    </row>
    <row r="778" spans="4:4" ht="15.75" customHeight="1">
      <c r="D778" s="4"/>
    </row>
    <row r="779" spans="4:4" ht="15.75" customHeight="1">
      <c r="D779" s="4"/>
    </row>
    <row r="780" spans="4:4" ht="15.75" customHeight="1">
      <c r="D780" s="4"/>
    </row>
    <row r="781" spans="4:4" ht="15.75" customHeight="1">
      <c r="D781" s="4"/>
    </row>
    <row r="782" spans="4:4" ht="15.75" customHeight="1">
      <c r="D782" s="4"/>
    </row>
    <row r="783" spans="4:4" ht="15.75" customHeight="1">
      <c r="D783" s="4"/>
    </row>
    <row r="784" spans="4:4" ht="15.75" customHeight="1">
      <c r="D784" s="4"/>
    </row>
    <row r="785" spans="4:4" ht="15.75" customHeight="1">
      <c r="D785" s="4"/>
    </row>
    <row r="786" spans="4:4" ht="15.75" customHeight="1">
      <c r="D786" s="4"/>
    </row>
    <row r="787" spans="4:4" ht="15.75" customHeight="1">
      <c r="D787" s="4"/>
    </row>
    <row r="788" spans="4:4" ht="15.75" customHeight="1">
      <c r="D788" s="4"/>
    </row>
    <row r="789" spans="4:4" ht="15.75" customHeight="1">
      <c r="D789" s="4"/>
    </row>
    <row r="790" spans="4:4" ht="15.75" customHeight="1">
      <c r="D790" s="4"/>
    </row>
    <row r="791" spans="4:4" ht="15.75" customHeight="1">
      <c r="D791" s="4"/>
    </row>
    <row r="792" spans="4:4" ht="15.75" customHeight="1">
      <c r="D792" s="4"/>
    </row>
    <row r="793" spans="4:4" ht="15.75" customHeight="1">
      <c r="D793" s="4"/>
    </row>
    <row r="794" spans="4:4" ht="15.75" customHeight="1">
      <c r="D794" s="4"/>
    </row>
    <row r="795" spans="4:4" ht="15.75" customHeight="1">
      <c r="D795" s="4"/>
    </row>
    <row r="796" spans="4:4" ht="15.75" customHeight="1">
      <c r="D796" s="4"/>
    </row>
    <row r="797" spans="4:4" ht="15.75" customHeight="1">
      <c r="D797" s="4"/>
    </row>
    <row r="798" spans="4:4" ht="15.75" customHeight="1">
      <c r="D798" s="4"/>
    </row>
    <row r="799" spans="4:4" ht="15.75" customHeight="1">
      <c r="D799" s="4"/>
    </row>
    <row r="800" spans="4:4" ht="15.75" customHeight="1">
      <c r="D800" s="4"/>
    </row>
    <row r="801" spans="4:4" ht="15.75" customHeight="1">
      <c r="D801" s="4"/>
    </row>
    <row r="802" spans="4:4" ht="15.75" customHeight="1">
      <c r="D802" s="4"/>
    </row>
    <row r="803" spans="4:4" ht="15.75" customHeight="1">
      <c r="D803" s="4"/>
    </row>
    <row r="804" spans="4:4" ht="15.75" customHeight="1">
      <c r="D804" s="4"/>
    </row>
    <row r="805" spans="4:4" ht="15.75" customHeight="1">
      <c r="D805" s="4"/>
    </row>
    <row r="806" spans="4:4" ht="15.75" customHeight="1">
      <c r="D806" s="4"/>
    </row>
    <row r="807" spans="4:4" ht="15.75" customHeight="1">
      <c r="D807" s="4"/>
    </row>
    <row r="808" spans="4:4" ht="15.75" customHeight="1">
      <c r="D808" s="4"/>
    </row>
    <row r="809" spans="4:4" ht="15.75" customHeight="1">
      <c r="D809" s="4"/>
    </row>
    <row r="810" spans="4:4" ht="15.75" customHeight="1">
      <c r="D810" s="4"/>
    </row>
    <row r="811" spans="4:4" ht="15.75" customHeight="1">
      <c r="D811" s="4"/>
    </row>
    <row r="812" spans="4:4" ht="15.75" customHeight="1">
      <c r="D812" s="4"/>
    </row>
    <row r="813" spans="4:4" ht="15.75" customHeight="1">
      <c r="D813" s="4"/>
    </row>
    <row r="814" spans="4:4" ht="15.75" customHeight="1">
      <c r="D814" s="4"/>
    </row>
    <row r="815" spans="4:4" ht="15.75" customHeight="1">
      <c r="D815" s="4"/>
    </row>
    <row r="816" spans="4:4" ht="15.75" customHeight="1">
      <c r="D816" s="4"/>
    </row>
    <row r="817" spans="4:4" ht="15.75" customHeight="1">
      <c r="D817" s="4"/>
    </row>
    <row r="818" spans="4:4" ht="15.75" customHeight="1">
      <c r="D818" s="4"/>
    </row>
    <row r="819" spans="4:4" ht="15.75" customHeight="1">
      <c r="D819" s="4"/>
    </row>
    <row r="820" spans="4:4" ht="15.75" customHeight="1">
      <c r="D820" s="4"/>
    </row>
    <row r="821" spans="4:4" ht="15.75" customHeight="1">
      <c r="D821" s="4"/>
    </row>
    <row r="822" spans="4:4" ht="15.75" customHeight="1">
      <c r="D822" s="4"/>
    </row>
    <row r="823" spans="4:4" ht="15.75" customHeight="1">
      <c r="D823" s="4"/>
    </row>
    <row r="824" spans="4:4" ht="15.75" customHeight="1">
      <c r="D824" s="4"/>
    </row>
    <row r="825" spans="4:4" ht="15.75" customHeight="1">
      <c r="D825" s="4"/>
    </row>
    <row r="826" spans="4:4" ht="15.75" customHeight="1">
      <c r="D826" s="4"/>
    </row>
    <row r="827" spans="4:4" ht="15.75" customHeight="1">
      <c r="D827" s="4"/>
    </row>
    <row r="828" spans="4:4" ht="15.75" customHeight="1">
      <c r="D828" s="4"/>
    </row>
    <row r="829" spans="4:4" ht="15.75" customHeight="1">
      <c r="D829" s="4"/>
    </row>
    <row r="830" spans="4:4" ht="15.75" customHeight="1">
      <c r="D830" s="4"/>
    </row>
    <row r="831" spans="4:4" ht="15.75" customHeight="1">
      <c r="D831" s="4"/>
    </row>
    <row r="832" spans="4:4" ht="15.75" customHeight="1">
      <c r="D832" s="4"/>
    </row>
    <row r="833" spans="4:4" ht="15.75" customHeight="1">
      <c r="D833" s="4"/>
    </row>
    <row r="834" spans="4:4" ht="15.75" customHeight="1">
      <c r="D834" s="4"/>
    </row>
    <row r="835" spans="4:4" ht="15.75" customHeight="1">
      <c r="D835" s="4"/>
    </row>
    <row r="836" spans="4:4" ht="15.75" customHeight="1">
      <c r="D836" s="4"/>
    </row>
    <row r="837" spans="4:4" ht="15.75" customHeight="1">
      <c r="D837" s="4"/>
    </row>
    <row r="838" spans="4:4" ht="15.75" customHeight="1">
      <c r="D838" s="4"/>
    </row>
    <row r="839" spans="4:4" ht="15.75" customHeight="1">
      <c r="D839" s="4"/>
    </row>
    <row r="840" spans="4:4" ht="15.75" customHeight="1">
      <c r="D840" s="4"/>
    </row>
    <row r="841" spans="4:4" ht="15.75" customHeight="1">
      <c r="D841" s="4"/>
    </row>
    <row r="842" spans="4:4" ht="15.75" customHeight="1">
      <c r="D842" s="4"/>
    </row>
    <row r="843" spans="4:4" ht="15.75" customHeight="1">
      <c r="D843" s="4"/>
    </row>
    <row r="844" spans="4:4" ht="15.75" customHeight="1">
      <c r="D844" s="4"/>
    </row>
    <row r="845" spans="4:4" ht="15.75" customHeight="1">
      <c r="D845" s="4"/>
    </row>
    <row r="846" spans="4:4" ht="15.75" customHeight="1">
      <c r="D846" s="4"/>
    </row>
    <row r="847" spans="4:4" ht="15.75" customHeight="1">
      <c r="D847" s="4"/>
    </row>
    <row r="848" spans="4:4" ht="15.75" customHeight="1">
      <c r="D848" s="4"/>
    </row>
    <row r="849" spans="4:4" ht="15.75" customHeight="1">
      <c r="D849" s="4"/>
    </row>
    <row r="850" spans="4:4" ht="15.75" customHeight="1">
      <c r="D850" s="4"/>
    </row>
    <row r="851" spans="4:4" ht="15.75" customHeight="1">
      <c r="D851" s="4"/>
    </row>
    <row r="852" spans="4:4" ht="15.75" customHeight="1">
      <c r="D852" s="4"/>
    </row>
    <row r="853" spans="4:4" ht="15.75" customHeight="1">
      <c r="D853" s="4"/>
    </row>
    <row r="854" spans="4:4" ht="15.75" customHeight="1">
      <c r="D854" s="4"/>
    </row>
    <row r="855" spans="4:4" ht="15.75" customHeight="1">
      <c r="D855" s="4"/>
    </row>
    <row r="856" spans="4:4" ht="15.75" customHeight="1">
      <c r="D856" s="4"/>
    </row>
    <row r="857" spans="4:4" ht="15.75" customHeight="1">
      <c r="D857" s="4"/>
    </row>
    <row r="858" spans="4:4" ht="15.75" customHeight="1">
      <c r="D858" s="4"/>
    </row>
    <row r="859" spans="4:4" ht="15.75" customHeight="1">
      <c r="D859" s="4"/>
    </row>
    <row r="860" spans="4:4" ht="15.75" customHeight="1">
      <c r="D860" s="4"/>
    </row>
    <row r="861" spans="4:4" ht="15.75" customHeight="1">
      <c r="D861" s="4"/>
    </row>
    <row r="862" spans="4:4" ht="15.75" customHeight="1">
      <c r="D862" s="4"/>
    </row>
    <row r="863" spans="4:4" ht="15.75" customHeight="1">
      <c r="D863" s="4"/>
    </row>
    <row r="864" spans="4:4" ht="15.75" customHeight="1">
      <c r="D864" s="4"/>
    </row>
    <row r="865" spans="4:4" ht="15.75" customHeight="1">
      <c r="D865" s="4"/>
    </row>
    <row r="866" spans="4:4" ht="15.75" customHeight="1">
      <c r="D866" s="4"/>
    </row>
    <row r="867" spans="4:4" ht="15.75" customHeight="1">
      <c r="D867" s="4"/>
    </row>
    <row r="868" spans="4:4" ht="15.75" customHeight="1">
      <c r="D868" s="4"/>
    </row>
    <row r="869" spans="4:4" ht="15.75" customHeight="1">
      <c r="D869" s="4"/>
    </row>
    <row r="870" spans="4:4" ht="15.75" customHeight="1">
      <c r="D870" s="4"/>
    </row>
    <row r="871" spans="4:4" ht="15.75" customHeight="1">
      <c r="D871" s="4"/>
    </row>
    <row r="872" spans="4:4" ht="15.75" customHeight="1">
      <c r="D872" s="4"/>
    </row>
    <row r="873" spans="4:4" ht="15.75" customHeight="1">
      <c r="D873" s="4"/>
    </row>
    <row r="874" spans="4:4" ht="15.75" customHeight="1">
      <c r="D874" s="4"/>
    </row>
    <row r="875" spans="4:4" ht="15.75" customHeight="1">
      <c r="D875" s="4"/>
    </row>
    <row r="876" spans="4:4" ht="15.75" customHeight="1">
      <c r="D876" s="4"/>
    </row>
    <row r="877" spans="4:4" ht="15.75" customHeight="1">
      <c r="D877" s="4"/>
    </row>
    <row r="878" spans="4:4" ht="15.75" customHeight="1">
      <c r="D878" s="4"/>
    </row>
    <row r="879" spans="4:4" ht="15.75" customHeight="1">
      <c r="D879" s="4"/>
    </row>
    <row r="880" spans="4:4" ht="15.75" customHeight="1">
      <c r="D880" s="4"/>
    </row>
    <row r="881" spans="4:4" ht="15.75" customHeight="1">
      <c r="D881" s="4"/>
    </row>
    <row r="882" spans="4:4" ht="15.75" customHeight="1">
      <c r="D882" s="4"/>
    </row>
    <row r="883" spans="4:4" ht="15.75" customHeight="1">
      <c r="D883" s="4"/>
    </row>
    <row r="884" spans="4:4" ht="15.75" customHeight="1">
      <c r="D884" s="4"/>
    </row>
    <row r="885" spans="4:4" ht="15.75" customHeight="1">
      <c r="D885" s="4"/>
    </row>
    <row r="886" spans="4:4" ht="15.75" customHeight="1">
      <c r="D886" s="4"/>
    </row>
    <row r="887" spans="4:4" ht="15.75" customHeight="1">
      <c r="D887" s="4"/>
    </row>
    <row r="888" spans="4:4" ht="15.75" customHeight="1">
      <c r="D888" s="4"/>
    </row>
    <row r="889" spans="4:4" ht="15.75" customHeight="1">
      <c r="D889" s="4"/>
    </row>
    <row r="890" spans="4:4" ht="15.75" customHeight="1">
      <c r="D890" s="4"/>
    </row>
    <row r="891" spans="4:4" ht="15.75" customHeight="1">
      <c r="D891" s="4"/>
    </row>
    <row r="892" spans="4:4" ht="15.75" customHeight="1">
      <c r="D892" s="4"/>
    </row>
    <row r="893" spans="4:4" ht="15.75" customHeight="1">
      <c r="D893" s="4"/>
    </row>
    <row r="894" spans="4:4" ht="15.75" customHeight="1">
      <c r="D894" s="4"/>
    </row>
    <row r="895" spans="4:4" ht="15.75" customHeight="1">
      <c r="D895" s="4"/>
    </row>
    <row r="896" spans="4:4" ht="15.75" customHeight="1">
      <c r="D896" s="4"/>
    </row>
    <row r="897" spans="4:4" ht="15.75" customHeight="1">
      <c r="D897" s="4"/>
    </row>
    <row r="898" spans="4:4" ht="15.75" customHeight="1">
      <c r="D898" s="4"/>
    </row>
    <row r="899" spans="4:4" ht="15.75" customHeight="1">
      <c r="D899" s="4"/>
    </row>
    <row r="900" spans="4:4" ht="15.75" customHeight="1">
      <c r="D900" s="4"/>
    </row>
    <row r="901" spans="4:4" ht="15.75" customHeight="1">
      <c r="D901" s="4"/>
    </row>
    <row r="902" spans="4:4" ht="15.75" customHeight="1">
      <c r="D902" s="4"/>
    </row>
    <row r="903" spans="4:4" ht="15.75" customHeight="1">
      <c r="D903" s="4"/>
    </row>
    <row r="904" spans="4:4" ht="15.75" customHeight="1">
      <c r="D904" s="4"/>
    </row>
    <row r="905" spans="4:4" ht="15.75" customHeight="1">
      <c r="D905" s="4"/>
    </row>
    <row r="906" spans="4:4" ht="15.75" customHeight="1">
      <c r="D906" s="4"/>
    </row>
    <row r="907" spans="4:4" ht="15.75" customHeight="1">
      <c r="D907" s="4"/>
    </row>
    <row r="908" spans="4:4" ht="15.75" customHeight="1">
      <c r="D908" s="4"/>
    </row>
    <row r="909" spans="4:4" ht="15.75" customHeight="1">
      <c r="D909" s="4"/>
    </row>
    <row r="910" spans="4:4" ht="15.75" customHeight="1">
      <c r="D910" s="4"/>
    </row>
    <row r="911" spans="4:4" ht="15.75" customHeight="1">
      <c r="D911" s="4"/>
    </row>
    <row r="912" spans="4:4" ht="15.75" customHeight="1">
      <c r="D912" s="4"/>
    </row>
    <row r="913" spans="4:4" ht="15.75" customHeight="1">
      <c r="D913" s="4"/>
    </row>
    <row r="914" spans="4:4" ht="15.75" customHeight="1">
      <c r="D914" s="4"/>
    </row>
    <row r="915" spans="4:4" ht="15.75" customHeight="1">
      <c r="D915" s="4"/>
    </row>
    <row r="916" spans="4:4" ht="15.75" customHeight="1">
      <c r="D916" s="4"/>
    </row>
    <row r="917" spans="4:4" ht="15.75" customHeight="1">
      <c r="D917" s="4"/>
    </row>
    <row r="918" spans="4:4" ht="15.75" customHeight="1">
      <c r="D918" s="4"/>
    </row>
    <row r="919" spans="4:4" ht="15.75" customHeight="1">
      <c r="D919" s="4"/>
    </row>
    <row r="920" spans="4:4" ht="15.75" customHeight="1">
      <c r="D920" s="4"/>
    </row>
    <row r="921" spans="4:4" ht="15.75" customHeight="1">
      <c r="D921" s="4"/>
    </row>
    <row r="922" spans="4:4" ht="15.75" customHeight="1">
      <c r="D922" s="4"/>
    </row>
    <row r="923" spans="4:4" ht="15.75" customHeight="1">
      <c r="D923" s="4"/>
    </row>
    <row r="924" spans="4:4" ht="15.75" customHeight="1">
      <c r="D924" s="4"/>
    </row>
    <row r="925" spans="4:4" ht="15.75" customHeight="1">
      <c r="D925" s="4"/>
    </row>
    <row r="926" spans="4:4" ht="15.75" customHeight="1">
      <c r="D926" s="4"/>
    </row>
    <row r="927" spans="4:4" ht="15.75" customHeight="1">
      <c r="D927" s="4"/>
    </row>
    <row r="928" spans="4:4" ht="15.75" customHeight="1">
      <c r="D928" s="4"/>
    </row>
    <row r="929" spans="4:4" ht="15.75" customHeight="1">
      <c r="D929" s="4"/>
    </row>
    <row r="930" spans="4:4" ht="15.75" customHeight="1">
      <c r="D930" s="4"/>
    </row>
    <row r="931" spans="4:4" ht="15.75" customHeight="1">
      <c r="D931" s="4"/>
    </row>
    <row r="932" spans="4:4" ht="15.75" customHeight="1">
      <c r="D932" s="4"/>
    </row>
    <row r="933" spans="4:4" ht="15.75" customHeight="1">
      <c r="D933" s="4"/>
    </row>
    <row r="934" spans="4:4" ht="15.75" customHeight="1">
      <c r="D934" s="4"/>
    </row>
    <row r="935" spans="4:4" ht="15.75" customHeight="1">
      <c r="D935" s="4"/>
    </row>
    <row r="936" spans="4:4" ht="15.75" customHeight="1">
      <c r="D936" s="4"/>
    </row>
    <row r="937" spans="4:4" ht="15.75" customHeight="1">
      <c r="D937" s="4"/>
    </row>
    <row r="938" spans="4:4" ht="15.75" customHeight="1">
      <c r="D938" s="4"/>
    </row>
    <row r="939" spans="4:4" ht="15.75" customHeight="1">
      <c r="D939" s="4"/>
    </row>
    <row r="940" spans="4:4" ht="15.75" customHeight="1">
      <c r="D940" s="4"/>
    </row>
    <row r="941" spans="4:4" ht="15.75" customHeight="1">
      <c r="D941" s="4"/>
    </row>
    <row r="942" spans="4:4" ht="15.75" customHeight="1">
      <c r="D942" s="4"/>
    </row>
    <row r="943" spans="4:4" ht="15.75" customHeight="1">
      <c r="D943" s="4"/>
    </row>
    <row r="944" spans="4:4" ht="15.75" customHeight="1">
      <c r="D944" s="4"/>
    </row>
    <row r="945" spans="4:4" ht="15.75" customHeight="1">
      <c r="D945" s="4"/>
    </row>
    <row r="946" spans="4:4" ht="15.75" customHeight="1">
      <c r="D946" s="4"/>
    </row>
    <row r="947" spans="4:4" ht="15.75" customHeight="1">
      <c r="D947" s="4"/>
    </row>
    <row r="948" spans="4:4" ht="15.75" customHeight="1">
      <c r="D948" s="4"/>
    </row>
    <row r="949" spans="4:4" ht="15.75" customHeight="1">
      <c r="D949" s="4"/>
    </row>
    <row r="950" spans="4:4" ht="15.75" customHeight="1">
      <c r="D950" s="4"/>
    </row>
    <row r="951" spans="4:4" ht="15.75" customHeight="1">
      <c r="D951" s="4"/>
    </row>
    <row r="952" spans="4:4" ht="15.75" customHeight="1">
      <c r="D952" s="4"/>
    </row>
    <row r="953" spans="4:4" ht="15.75" customHeight="1">
      <c r="D953" s="4"/>
    </row>
    <row r="954" spans="4:4" ht="15.75" customHeight="1">
      <c r="D954" s="4"/>
    </row>
    <row r="955" spans="4:4" ht="15.75" customHeight="1">
      <c r="D955" s="4"/>
    </row>
    <row r="956" spans="4:4" ht="15.75" customHeight="1">
      <c r="D956" s="4"/>
    </row>
    <row r="957" spans="4:4" ht="15.75" customHeight="1">
      <c r="D957" s="4"/>
    </row>
    <row r="958" spans="4:4" ht="15.75" customHeight="1">
      <c r="D958" s="4"/>
    </row>
    <row r="959" spans="4:4" ht="15.75" customHeight="1">
      <c r="D959" s="4"/>
    </row>
    <row r="960" spans="4:4" ht="15.75" customHeight="1">
      <c r="D960" s="4"/>
    </row>
    <row r="961" spans="4:4" ht="15.75" customHeight="1">
      <c r="D961" s="4"/>
    </row>
    <row r="962" spans="4:4" ht="15.75" customHeight="1">
      <c r="D962" s="4"/>
    </row>
    <row r="963" spans="4:4" ht="15.75" customHeight="1">
      <c r="D963" s="4"/>
    </row>
    <row r="964" spans="4:4" ht="15.75" customHeight="1">
      <c r="D964" s="4"/>
    </row>
    <row r="965" spans="4:4" ht="15.75" customHeight="1">
      <c r="D965" s="4"/>
    </row>
    <row r="966" spans="4:4" ht="15.75" customHeight="1">
      <c r="D966" s="4"/>
    </row>
    <row r="967" spans="4:4" ht="15.75" customHeight="1">
      <c r="D967" s="4"/>
    </row>
    <row r="968" spans="4:4" ht="15.75" customHeight="1">
      <c r="D968" s="4"/>
    </row>
    <row r="969" spans="4:4" ht="15.75" customHeight="1">
      <c r="D969" s="4"/>
    </row>
    <row r="970" spans="4:4" ht="15.75" customHeight="1">
      <c r="D970" s="4"/>
    </row>
    <row r="971" spans="4:4" ht="15.75" customHeight="1">
      <c r="D971" s="4"/>
    </row>
    <row r="972" spans="4:4" ht="15.75" customHeight="1">
      <c r="D972" s="4"/>
    </row>
    <row r="973" spans="4:4" ht="15.75" customHeight="1">
      <c r="D973" s="4"/>
    </row>
    <row r="974" spans="4:4" ht="15.75" customHeight="1">
      <c r="D974" s="4"/>
    </row>
    <row r="975" spans="4:4" ht="15.75" customHeight="1">
      <c r="D975" s="4"/>
    </row>
    <row r="976" spans="4:4" ht="15.75" customHeight="1">
      <c r="D976" s="4"/>
    </row>
    <row r="977" spans="4:4" ht="15.75" customHeight="1">
      <c r="D977" s="4"/>
    </row>
    <row r="978" spans="4:4" ht="15.75" customHeight="1">
      <c r="D978" s="4"/>
    </row>
    <row r="979" spans="4:4" ht="15.75" customHeight="1">
      <c r="D979" s="4"/>
    </row>
    <row r="980" spans="4:4" ht="15.75" customHeight="1">
      <c r="D980" s="4"/>
    </row>
    <row r="981" spans="4:4" ht="15.75" customHeight="1">
      <c r="D981" s="4"/>
    </row>
    <row r="982" spans="4:4" ht="15.75" customHeight="1">
      <c r="D982" s="4"/>
    </row>
    <row r="983" spans="4:4" ht="15.75" customHeight="1">
      <c r="D983" s="4"/>
    </row>
    <row r="984" spans="4:4" ht="15.75" customHeight="1">
      <c r="D984" s="4"/>
    </row>
    <row r="985" spans="4:4" ht="15.75" customHeight="1">
      <c r="D985" s="4"/>
    </row>
    <row r="986" spans="4:4" ht="15.75" customHeight="1">
      <c r="D986" s="4"/>
    </row>
    <row r="987" spans="4:4" ht="15.75" customHeight="1">
      <c r="D987" s="4"/>
    </row>
    <row r="988" spans="4:4" ht="15.75" customHeight="1">
      <c r="D988" s="4"/>
    </row>
    <row r="989" spans="4:4" ht="15.75" customHeight="1">
      <c r="D989" s="4"/>
    </row>
    <row r="990" spans="4:4" ht="15.75" customHeight="1">
      <c r="D990" s="4"/>
    </row>
    <row r="991" spans="4:4" ht="15.75" customHeight="1">
      <c r="D991" s="4"/>
    </row>
    <row r="992" spans="4:4" ht="15.75" customHeight="1">
      <c r="D992" s="4"/>
    </row>
    <row r="993" spans="4:4" ht="15.75" customHeight="1">
      <c r="D993" s="4"/>
    </row>
    <row r="994" spans="4:4" ht="15.75" customHeight="1">
      <c r="D994" s="4"/>
    </row>
    <row r="995" spans="4:4" ht="15.75" customHeight="1">
      <c r="D995" s="4"/>
    </row>
    <row r="996" spans="4:4" ht="15.75" customHeight="1">
      <c r="D996" s="4"/>
    </row>
    <row r="997" spans="4:4" ht="15.75" customHeight="1">
      <c r="D997" s="4"/>
    </row>
    <row r="998" spans="4:4" ht="15.75" customHeight="1">
      <c r="D998" s="4"/>
    </row>
    <row r="999" spans="4:4" ht="15.75" customHeight="1">
      <c r="D999" s="4"/>
    </row>
    <row r="1000" spans="4:4" ht="15.75" customHeight="1">
      <c r="D1000" s="4"/>
    </row>
  </sheetData>
  <mergeCells count="4">
    <mergeCell ref="F8:G8"/>
    <mergeCell ref="D17:F17"/>
    <mergeCell ref="D18:F18"/>
    <mergeCell ref="B29:C30"/>
  </mergeCells>
  <conditionalFormatting sqref="B17">
    <cfRule type="cellIs" dxfId="5" priority="6" operator="lessThan">
      <formula>0</formula>
    </cfRule>
  </conditionalFormatting>
  <conditionalFormatting sqref="B17">
    <cfRule type="cellIs" dxfId="4" priority="7" operator="greaterThan">
      <formula>0</formula>
    </cfRule>
  </conditionalFormatting>
  <conditionalFormatting sqref="B17">
    <cfRule type="cellIs" dxfId="3" priority="8" operator="equal">
      <formula>0</formula>
    </cfRule>
  </conditionalFormatting>
  <conditionalFormatting sqref="B18">
    <cfRule type="cellIs" dxfId="2" priority="1" operator="lessThan">
      <formula>0</formula>
    </cfRule>
  </conditionalFormatting>
  <conditionalFormatting sqref="B18">
    <cfRule type="cellIs" dxfId="1" priority="2" operator="greaterThan">
      <formula>0</formula>
    </cfRule>
  </conditionalFormatting>
  <conditionalFormatting sqref="B18">
    <cfRule type="cellIs" dxfId="0" priority="3" operator="equal">
      <formula>0</formula>
    </cfRule>
  </conditionalFormatting>
  <pageMargins left="0.7" right="0.7" top="0.75" bottom="0.75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7282" r:id="rId4" name="Check Box 2">
              <controlPr defaultSize="0" autoFill="0" autoLine="0" autoPict="0" macro="[0]!Hide_options">
                <anchor moveWithCells="1">
                  <from>
                    <xdr:col>1</xdr:col>
                    <xdr:colOff>0</xdr:colOff>
                    <xdr:row>19</xdr:row>
                    <xdr:rowOff>0</xdr:rowOff>
                  </from>
                  <to>
                    <xdr:col>1</xdr:col>
                    <xdr:colOff>219075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6AABB-BAE9-41E4-852D-86CD8F4A7A45}">
  <sheetPr codeName="Sheet37"/>
  <dimension ref="A2:K15"/>
  <sheetViews>
    <sheetView workbookViewId="0">
      <selection activeCell="I25" sqref="I25"/>
    </sheetView>
  </sheetViews>
  <sheetFormatPr defaultRowHeight="14.25"/>
  <cols>
    <col min="1" max="1" width="19.375" customWidth="1"/>
  </cols>
  <sheetData>
    <row r="2" spans="1:11" ht="15">
      <c r="E2" s="917" t="s">
        <v>1100</v>
      </c>
      <c r="F2" s="918">
        <f>Description!E1</f>
        <v>1</v>
      </c>
    </row>
    <row r="3" spans="1:11" ht="15" thickBot="1"/>
    <row r="4" spans="1:11" ht="15.75" thickBot="1">
      <c r="A4" s="1010" t="s">
        <v>7</v>
      </c>
      <c r="B4" s="1011"/>
      <c r="C4" s="808">
        <f>Description!C4</f>
        <v>121</v>
      </c>
      <c r="E4" s="1012" t="s">
        <v>998</v>
      </c>
      <c r="F4" s="1013"/>
      <c r="G4" s="815"/>
    </row>
    <row r="5" spans="1:11" ht="16.5" thickTop="1" thickBot="1">
      <c r="A5" s="996"/>
      <c r="B5" s="997"/>
      <c r="C5" s="809"/>
      <c r="E5" s="817">
        <f>ROUNDUP(IF(((C6+C7)*Description!E1/240 + C9*Description!E1/75 + C10*Description!E1/100)&lt;6,((C6+C7)*Description!E1/240 + C9*Description!E1/75 + C10*Description!E1/100)+1,IF(((C6+C7)*Description!E1/240 + C9*Description!E1/75 + C10*Description!E1/100)&gt;8,((C6+C7)*Description!E1/240 + C9*Description!E1/75 + C10*Description!E1/100)-1,((C6+C7)*Description!E1/240 + C9*Description!E1/75 + C10*Description!E1/100))),0)</f>
        <v>5</v>
      </c>
      <c r="F5" s="818">
        <f>IF((+E5+2)&gt;14,+E5+3,+E5+2)</f>
        <v>7</v>
      </c>
      <c r="G5" s="816" t="str">
        <f>E5&amp;"-"&amp;F5</f>
        <v>5-7</v>
      </c>
    </row>
    <row r="6" spans="1:11" ht="15.75" thickBot="1">
      <c r="A6" s="994" t="s">
        <v>11</v>
      </c>
      <c r="B6" s="995"/>
      <c r="C6" s="809">
        <f>Description!C6</f>
        <v>165</v>
      </c>
      <c r="E6" s="1012" t="s">
        <v>997</v>
      </c>
      <c r="F6" s="1013"/>
      <c r="G6" s="815"/>
    </row>
    <row r="7" spans="1:11" ht="16.5" thickTop="1" thickBot="1">
      <c r="A7" s="994" t="s">
        <v>17</v>
      </c>
      <c r="B7" s="995"/>
      <c r="C7" s="809">
        <f>Description!C7</f>
        <v>78</v>
      </c>
      <c r="E7" s="819">
        <f>ROUNDUP(IF((C6*F2/190+C7*F2/240 + C9*F2/75 + C10*F2/80)&lt;6,(C6*F2/190+C7*F2/240 + C9*F2/75 + C10*F2/80)+2,IF((C6*F2/190+C7*F2/240 + C9*F2/75 + C10*F2/80)&gt;8,(C6*F2/190+C7*F2/240 + C9*F2/75 + C10*F2/80),(C6*F2/190+C7*F2/240 + C9*F2/75 + C10*F2/80)+1)),0)</f>
        <v>7</v>
      </c>
      <c r="F7" s="820">
        <f>IF((+E7+2)&gt;14,+E7+3,+E7+2)</f>
        <v>9</v>
      </c>
      <c r="G7" s="816" t="str">
        <f>E7&amp;"-"&amp;F7</f>
        <v>7-9</v>
      </c>
    </row>
    <row r="8" spans="1:11" ht="15.75" thickBot="1">
      <c r="A8" s="994" t="s">
        <v>19</v>
      </c>
      <c r="B8" s="995"/>
      <c r="C8" s="809">
        <f>Description!C8</f>
        <v>34</v>
      </c>
      <c r="K8" s="533"/>
    </row>
    <row r="9" spans="1:11" ht="15" customHeight="1">
      <c r="A9" s="994" t="s">
        <v>22</v>
      </c>
      <c r="B9" s="995"/>
      <c r="C9" s="811">
        <f>Description!C9</f>
        <v>140</v>
      </c>
      <c r="D9" s="812">
        <f>Description!D9</f>
        <v>1</v>
      </c>
      <c r="E9" s="1002" t="s">
        <v>582</v>
      </c>
      <c r="F9" s="1003"/>
      <c r="G9" s="1000">
        <f>Description!G9</f>
        <v>111</v>
      </c>
    </row>
    <row r="10" spans="1:11" ht="15.75" thickBot="1">
      <c r="A10" s="994" t="s">
        <v>25</v>
      </c>
      <c r="B10" s="995"/>
      <c r="C10" s="811">
        <f>Description!C10</f>
        <v>83</v>
      </c>
      <c r="D10" s="813">
        <f>Description!D10</f>
        <v>1</v>
      </c>
      <c r="E10" s="1004"/>
      <c r="F10" s="1005"/>
      <c r="G10" s="1001"/>
    </row>
    <row r="11" spans="1:11" ht="15">
      <c r="A11" s="996"/>
      <c r="B11" s="997"/>
      <c r="C11" s="809"/>
      <c r="D11" s="533"/>
      <c r="E11" s="1002" t="s">
        <v>926</v>
      </c>
      <c r="F11" s="1003"/>
      <c r="G11" s="1006">
        <f>Description!G11</f>
        <v>111</v>
      </c>
    </row>
    <row r="12" spans="1:11" ht="15" thickBot="1">
      <c r="A12" s="1008" t="s">
        <v>642</v>
      </c>
      <c r="B12" s="1009"/>
      <c r="C12" s="809">
        <f>Description!C12</f>
        <v>6.2</v>
      </c>
      <c r="D12" s="533"/>
      <c r="E12" s="1004"/>
      <c r="F12" s="1005"/>
      <c r="G12" s="1007"/>
    </row>
    <row r="13" spans="1:11" ht="15">
      <c r="A13" s="994" t="s">
        <v>29</v>
      </c>
      <c r="B13" s="995"/>
      <c r="C13" s="809">
        <f>Description!C13</f>
        <v>7.3</v>
      </c>
    </row>
    <row r="14" spans="1:11" ht="15">
      <c r="A14" s="996"/>
      <c r="B14" s="997"/>
      <c r="C14" s="809"/>
    </row>
    <row r="15" spans="1:11" ht="15.75" thickBot="1">
      <c r="A15" s="998" t="s">
        <v>33</v>
      </c>
      <c r="B15" s="999"/>
      <c r="C15" s="810">
        <f>Description!B15</f>
        <v>3600</v>
      </c>
    </row>
  </sheetData>
  <mergeCells count="18">
    <mergeCell ref="A4:B4"/>
    <mergeCell ref="E4:F4"/>
    <mergeCell ref="A5:B5"/>
    <mergeCell ref="A6:B6"/>
    <mergeCell ref="E6:F6"/>
    <mergeCell ref="G9:G10"/>
    <mergeCell ref="A10:B10"/>
    <mergeCell ref="A11:B11"/>
    <mergeCell ref="E11:F12"/>
    <mergeCell ref="G11:G12"/>
    <mergeCell ref="A12:B12"/>
    <mergeCell ref="E9:F10"/>
    <mergeCell ref="A7:B7"/>
    <mergeCell ref="A13:B13"/>
    <mergeCell ref="A14:B14"/>
    <mergeCell ref="A15:B15"/>
    <mergeCell ref="A8:B8"/>
    <mergeCell ref="A9:B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373D0-9218-4C58-A436-872E963247E1}">
  <sheetPr codeName="Sheet38"/>
  <dimension ref="A3:J15"/>
  <sheetViews>
    <sheetView workbookViewId="0">
      <selection activeCell="C15" sqref="C15"/>
    </sheetView>
  </sheetViews>
  <sheetFormatPr defaultRowHeight="14.25"/>
  <cols>
    <col min="1" max="1" width="19.375" customWidth="1"/>
  </cols>
  <sheetData>
    <row r="3" spans="1:10" ht="15" thickBot="1"/>
    <row r="4" spans="1:10" ht="15.75" thickBot="1">
      <c r="A4" s="1010" t="s">
        <v>7</v>
      </c>
      <c r="B4" s="1011"/>
      <c r="C4" s="808">
        <f>Description!C4</f>
        <v>121</v>
      </c>
      <c r="E4" s="1018" t="s">
        <v>998</v>
      </c>
      <c r="F4" s="1019"/>
      <c r="G4" s="814" t="s">
        <v>929</v>
      </c>
      <c r="H4" s="1018" t="s">
        <v>1020</v>
      </c>
      <c r="I4" s="1019"/>
      <c r="J4" s="814" t="s">
        <v>929</v>
      </c>
    </row>
    <row r="5" spans="1:10" ht="15.75" thickBot="1">
      <c r="A5" s="996"/>
      <c r="B5" s="997"/>
      <c r="C5" s="809"/>
      <c r="E5" s="1014">
        <f>Description!D4</f>
        <v>2</v>
      </c>
      <c r="F5" s="1015"/>
      <c r="G5" s="51">
        <f>E5*C15</f>
        <v>7200</v>
      </c>
      <c r="H5" s="1020">
        <f>Containers!I37</f>
        <v>2</v>
      </c>
      <c r="I5" s="1015"/>
      <c r="J5" s="51">
        <f>H5*C15</f>
        <v>7200</v>
      </c>
    </row>
    <row r="6" spans="1:10" ht="15.75" thickBot="1">
      <c r="A6" s="994" t="s">
        <v>11</v>
      </c>
      <c r="B6" s="995"/>
      <c r="C6" s="809">
        <f>Description!C6</f>
        <v>165</v>
      </c>
      <c r="E6" s="1021" t="s">
        <v>997</v>
      </c>
      <c r="F6" s="1019"/>
      <c r="G6" s="814" t="s">
        <v>929</v>
      </c>
      <c r="J6" s="859"/>
    </row>
    <row r="7" spans="1:10" ht="15.75" thickBot="1">
      <c r="A7" s="994" t="s">
        <v>17</v>
      </c>
      <c r="B7" s="995"/>
      <c r="C7" s="809">
        <f>Description!C7</f>
        <v>78</v>
      </c>
      <c r="E7" s="1016">
        <f>ROUNDUP((C6*Description!E1/175)+(C7*Description!E1/275)+((G9*0.4)*Description!E1/176)+((G11*2*0.07*0.39*Description!E1)+(C10*2*D10*0.095*0.195*Description!E1)+(C12*0.195*0.4*Description!E1)+(C13*0.21*0.195*Description!E1))/40,0)</f>
        <v>2</v>
      </c>
      <c r="F7" s="1017"/>
      <c r="G7" s="824">
        <f>E7*C15</f>
        <v>7200</v>
      </c>
    </row>
    <row r="8" spans="1:10" ht="15.75" thickBot="1">
      <c r="A8" s="994" t="s">
        <v>19</v>
      </c>
      <c r="B8" s="995"/>
      <c r="C8" s="809">
        <f>Description!C8</f>
        <v>34</v>
      </c>
    </row>
    <row r="9" spans="1:10" ht="15" customHeight="1">
      <c r="A9" s="994" t="s">
        <v>22</v>
      </c>
      <c r="B9" s="995"/>
      <c r="C9" s="811">
        <f>Description!C9</f>
        <v>140</v>
      </c>
      <c r="D9" s="812">
        <f>Description!D9</f>
        <v>1</v>
      </c>
      <c r="E9" s="1002" t="s">
        <v>582</v>
      </c>
      <c r="F9" s="1003"/>
      <c r="G9" s="1000">
        <f>Description!G9</f>
        <v>111</v>
      </c>
    </row>
    <row r="10" spans="1:10" ht="15.75" thickBot="1">
      <c r="A10" s="994" t="s">
        <v>25</v>
      </c>
      <c r="B10" s="995"/>
      <c r="C10" s="811">
        <f>Description!C10</f>
        <v>83</v>
      </c>
      <c r="D10" s="813">
        <f>Description!D10</f>
        <v>1</v>
      </c>
      <c r="E10" s="1004"/>
      <c r="F10" s="1005"/>
      <c r="G10" s="1001"/>
    </row>
    <row r="11" spans="1:10" ht="15">
      <c r="A11" s="996"/>
      <c r="B11" s="997"/>
      <c r="C11" s="809"/>
      <c r="D11" s="533"/>
      <c r="E11" s="1002" t="s">
        <v>926</v>
      </c>
      <c r="F11" s="1003"/>
      <c r="G11" s="1006">
        <f>Description!G11</f>
        <v>111</v>
      </c>
    </row>
    <row r="12" spans="1:10" ht="15" thickBot="1">
      <c r="A12" s="1008" t="s">
        <v>642</v>
      </c>
      <c r="B12" s="1009"/>
      <c r="C12" s="809">
        <f>Description!C12</f>
        <v>6.2</v>
      </c>
      <c r="D12" s="533"/>
      <c r="E12" s="1004"/>
      <c r="F12" s="1005"/>
      <c r="G12" s="1007"/>
    </row>
    <row r="13" spans="1:10" ht="15">
      <c r="A13" s="994" t="s">
        <v>29</v>
      </c>
      <c r="B13" s="995"/>
      <c r="C13" s="809">
        <f>Description!C13</f>
        <v>7.3</v>
      </c>
    </row>
    <row r="14" spans="1:10" ht="15">
      <c r="A14" s="996"/>
      <c r="B14" s="997"/>
      <c r="C14" s="809"/>
    </row>
    <row r="15" spans="1:10" ht="15.75" thickBot="1">
      <c r="A15" s="998" t="s">
        <v>33</v>
      </c>
      <c r="B15" s="999"/>
      <c r="C15" s="810">
        <f>Description!B15</f>
        <v>3600</v>
      </c>
    </row>
  </sheetData>
  <mergeCells count="22">
    <mergeCell ref="H4:I4"/>
    <mergeCell ref="H5:I5"/>
    <mergeCell ref="A4:B4"/>
    <mergeCell ref="A6:B6"/>
    <mergeCell ref="A7:B7"/>
    <mergeCell ref="A5:B5"/>
    <mergeCell ref="E4:F4"/>
    <mergeCell ref="E6:F6"/>
    <mergeCell ref="A8:B8"/>
    <mergeCell ref="A9:B9"/>
    <mergeCell ref="A12:B12"/>
    <mergeCell ref="A13:B13"/>
    <mergeCell ref="A15:B15"/>
    <mergeCell ref="A11:B11"/>
    <mergeCell ref="A14:B14"/>
    <mergeCell ref="A10:B10"/>
    <mergeCell ref="E9:F10"/>
    <mergeCell ref="E11:F12"/>
    <mergeCell ref="G9:G10"/>
    <mergeCell ref="G11:G12"/>
    <mergeCell ref="E5:F5"/>
    <mergeCell ref="E7:F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53883-C257-4947-A197-950CBADE0770}">
  <sheetPr codeName="Sheet3"/>
  <dimension ref="A1:F23"/>
  <sheetViews>
    <sheetView workbookViewId="0">
      <selection activeCell="J32" sqref="J32"/>
    </sheetView>
  </sheetViews>
  <sheetFormatPr defaultRowHeight="14.25"/>
  <cols>
    <col min="2" max="2" width="32.125" bestFit="1" customWidth="1"/>
    <col min="3" max="3" width="12.25" bestFit="1" customWidth="1"/>
    <col min="4" max="4" width="14.25" customWidth="1"/>
    <col min="6" max="6" width="24.25" customWidth="1"/>
  </cols>
  <sheetData>
    <row r="1" spans="1:6">
      <c r="A1" s="455" t="s">
        <v>8</v>
      </c>
      <c r="C1" s="455" t="s">
        <v>589</v>
      </c>
      <c r="E1" s="455" t="s">
        <v>12</v>
      </c>
      <c r="F1" s="449" t="s">
        <v>564</v>
      </c>
    </row>
    <row r="2" spans="1:6">
      <c r="B2" s="448" t="s">
        <v>603</v>
      </c>
      <c r="D2" s="450"/>
      <c r="F2" s="448" t="s">
        <v>612</v>
      </c>
    </row>
    <row r="3" spans="1:6">
      <c r="B3" s="463" t="s">
        <v>634</v>
      </c>
      <c r="C3">
        <v>22080494</v>
      </c>
      <c r="F3" s="448" t="s">
        <v>611</v>
      </c>
    </row>
    <row r="4" spans="1:6">
      <c r="B4" s="449" t="s">
        <v>590</v>
      </c>
      <c r="C4">
        <v>27034348</v>
      </c>
      <c r="F4" s="463" t="s">
        <v>635</v>
      </c>
    </row>
    <row r="5" spans="1:6">
      <c r="B5" s="448" t="s">
        <v>593</v>
      </c>
      <c r="C5">
        <v>23558987</v>
      </c>
    </row>
    <row r="6" spans="1:6">
      <c r="B6" s="448" t="s">
        <v>594</v>
      </c>
      <c r="C6">
        <v>20336811</v>
      </c>
    </row>
    <row r="7" spans="1:6">
      <c r="B7" s="449" t="s">
        <v>592</v>
      </c>
      <c r="C7">
        <v>25168960</v>
      </c>
    </row>
    <row r="8" spans="1:6">
      <c r="B8" s="449" t="s">
        <v>591</v>
      </c>
      <c r="C8">
        <v>22080528</v>
      </c>
    </row>
    <row r="9" spans="1:6">
      <c r="B9" s="448" t="s">
        <v>604</v>
      </c>
      <c r="C9">
        <v>23007171</v>
      </c>
    </row>
    <row r="10" spans="1:6">
      <c r="B10" s="448" t="s">
        <v>602</v>
      </c>
      <c r="C10">
        <v>29712026</v>
      </c>
    </row>
    <row r="11" spans="1:6">
      <c r="B11" s="448" t="s">
        <v>595</v>
      </c>
      <c r="C11">
        <v>25929602</v>
      </c>
    </row>
    <row r="12" spans="1:6" ht="15">
      <c r="B12" s="449" t="s">
        <v>596</v>
      </c>
      <c r="C12" s="452">
        <v>25901138</v>
      </c>
    </row>
    <row r="13" spans="1:6">
      <c r="B13" s="448" t="s">
        <v>922</v>
      </c>
      <c r="C13" s="898">
        <v>67660543</v>
      </c>
    </row>
    <row r="14" spans="1:6">
      <c r="B14" s="464" t="s">
        <v>947</v>
      </c>
      <c r="C14">
        <v>23220477</v>
      </c>
    </row>
    <row r="15" spans="1:6">
      <c r="B15" s="448" t="s">
        <v>923</v>
      </c>
      <c r="C15">
        <v>28231221</v>
      </c>
    </row>
    <row r="16" spans="1:6">
      <c r="B16" s="464" t="s">
        <v>795</v>
      </c>
      <c r="C16">
        <v>27270945</v>
      </c>
    </row>
    <row r="17" spans="2:6">
      <c r="B17" s="448" t="s">
        <v>605</v>
      </c>
    </row>
    <row r="18" spans="2:6">
      <c r="B18" s="448" t="s">
        <v>606</v>
      </c>
    </row>
    <row r="19" spans="2:6">
      <c r="B19" s="448" t="s">
        <v>1098</v>
      </c>
      <c r="C19">
        <v>67660543</v>
      </c>
    </row>
    <row r="20" spans="2:6">
      <c r="B20" s="463" t="s">
        <v>1101</v>
      </c>
      <c r="C20" s="898">
        <v>26810982</v>
      </c>
    </row>
    <row r="21" spans="2:6">
      <c r="B21" s="463" t="s">
        <v>1130</v>
      </c>
      <c r="C21" s="898">
        <v>67660543</v>
      </c>
      <c r="F21" s="463" t="s">
        <v>564</v>
      </c>
    </row>
    <row r="22" spans="2:6">
      <c r="B22" s="463" t="s">
        <v>1131</v>
      </c>
      <c r="C22" s="898">
        <v>67660543</v>
      </c>
      <c r="F22" s="463" t="s">
        <v>564</v>
      </c>
    </row>
    <row r="23" spans="2:6">
      <c r="B23" s="463" t="s">
        <v>1132</v>
      </c>
      <c r="C23" s="898">
        <v>67660543</v>
      </c>
      <c r="F23" s="463" t="s">
        <v>1133</v>
      </c>
    </row>
  </sheetData>
  <hyperlinks>
    <hyperlink ref="B10" r:id="rId1" xr:uid="{6442E9BF-0ED5-4B65-8921-65586044E7A3}"/>
    <hyperlink ref="B4" r:id="rId2" display="mailto:info@prefabhome.eu" xr:uid="{D913473A-A9D8-48FB-B3DE-B8EDBB9CFA3A}"/>
    <hyperlink ref="B8" r:id="rId3" display="mailto:tatjana@frame-house.eu" xr:uid="{0DD8C67C-D5E8-4457-ABA8-90F5E3564BF1}"/>
    <hyperlink ref="B7" r:id="rId4" display="mailto:tatjana.boffa@prefabhome.eu" xr:uid="{BB88963C-BB65-4AB1-8DDB-3B32E2DD054A}"/>
    <hyperlink ref="B5" r:id="rId5" xr:uid="{31251C82-E16B-44C9-95BA-190A3C0FD4B3}"/>
    <hyperlink ref="B6" r:id="rId6" xr:uid="{5526CE8F-6377-4317-A5AF-F544EDFC7D0D}"/>
    <hyperlink ref="B11" r:id="rId7" xr:uid="{82CAE374-EEFB-4B38-8749-61A06F84A50F}"/>
    <hyperlink ref="B12" r:id="rId8" display="mailto:elena.ozerskaia@prefabhome.eu" xr:uid="{1F7721E2-6C8B-429F-BA67-D10B5E0F510F}"/>
    <hyperlink ref="F1" r:id="rId9" xr:uid="{924D1205-34BD-431B-A3AB-55588386C7E9}"/>
    <hyperlink ref="F2" r:id="rId10" xr:uid="{4DE86B14-250F-4331-9DC8-E86FE5E108D1}"/>
    <hyperlink ref="F3" r:id="rId11" xr:uid="{5868037D-E9E9-4D01-B5DC-9B68FC9E0996}"/>
    <hyperlink ref="B2" r:id="rId12" xr:uid="{6F66CB06-8C39-4ACA-A42B-16D1E229F3BA}"/>
    <hyperlink ref="B9" r:id="rId13" xr:uid="{3ADEFD55-A385-42F5-9D37-FBC466CFB90D}"/>
    <hyperlink ref="B17" r:id="rId14" xr:uid="{2C18E7E9-3D49-498E-B164-E2B1DB861CBC}"/>
    <hyperlink ref="B18" r:id="rId15" xr:uid="{43196702-3C47-4382-A672-C2FA7602711A}"/>
    <hyperlink ref="F4" r:id="rId16" xr:uid="{17A62337-AB0A-438D-81BC-C02D024C0F15}"/>
    <hyperlink ref="B3" r:id="rId17" xr:uid="{63EAEA45-79F5-4E3B-B70B-A2FE75A9588F}"/>
    <hyperlink ref="B13" r:id="rId18" xr:uid="{E27D510E-0CBC-49D8-B7FC-C8339A8A2274}"/>
    <hyperlink ref="B15" r:id="rId19" xr:uid="{30D1D9CA-7950-4211-A578-FC5AA0863104}"/>
    <hyperlink ref="B14" r:id="rId20" xr:uid="{F03BF20D-5B1D-4CA7-9C52-E711B179B390}"/>
    <hyperlink ref="B19" r:id="rId21" xr:uid="{9AF1E990-097B-4435-98F8-51DC2D986B98}"/>
    <hyperlink ref="B20" r:id="rId22" xr:uid="{B90B1C2E-7E32-4B58-8B4B-F7498A344ECE}"/>
    <hyperlink ref="B21" r:id="rId23" display="mailto:giulia.testa@prefabhome.eu" xr:uid="{B49532B0-D331-4026-B99C-27005832CA78}"/>
    <hyperlink ref="F21" r:id="rId24" display="http://www.prefabhome.eu/" xr:uid="{C432E650-1323-4C48-B6A5-A2EF2648D293}"/>
    <hyperlink ref="B22" r:id="rId25" display="mailto:Stanislav.Piskunov@prefabhome.eu" xr:uid="{9E90D21D-C959-4FB5-BE8B-06549EC4925F}"/>
    <hyperlink ref="F22" r:id="rId26" display="http://www.prefabhome.eu/" xr:uid="{DB5F8291-DD3B-4244-9C7D-86B2C06F6658}"/>
    <hyperlink ref="B23" r:id="rId27" xr:uid="{50C5182D-CBF6-4FA9-851C-F15AC72F434C}"/>
    <hyperlink ref="F23" r:id="rId28" display="https://prefabhome.eu/" xr:uid="{36EB6A59-994A-465D-AECB-F3DA752362E0}"/>
  </hyperlinks>
  <pageMargins left="0.7" right="0.7" top="0.75" bottom="0.75" header="0.3" footer="0.3"/>
  <pageSetup paperSize="9" orientation="portrait" r:id="rId2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95B39-65E3-49F6-83B9-81947ED6D1AB}">
  <sheetPr codeName="Sheet25"/>
  <dimension ref="A1:Z1000"/>
  <sheetViews>
    <sheetView showZeros="0" workbookViewId="0">
      <selection activeCell="I51" sqref="I51"/>
    </sheetView>
  </sheetViews>
  <sheetFormatPr defaultColWidth="12.625" defaultRowHeight="15" customHeight="1"/>
  <cols>
    <col min="1" max="1" width="16" customWidth="1"/>
    <col min="2" max="2" width="26.875" customWidth="1"/>
    <col min="3" max="3" width="19.375" customWidth="1"/>
    <col min="4" max="4" width="10.25" customWidth="1"/>
    <col min="5" max="5" width="10.125" customWidth="1"/>
    <col min="6" max="10" width="8" customWidth="1"/>
    <col min="11" max="26" width="7.625" customWidth="1"/>
  </cols>
  <sheetData>
    <row r="1" spans="1:26" ht="12.75" customHeight="1" thickBot="1">
      <c r="A1" s="3" t="s">
        <v>0</v>
      </c>
      <c r="B1" s="5">
        <f ca="1">TODAY()</f>
        <v>46136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3.5" customHeight="1" thickBot="1">
      <c r="A2" s="11" t="s">
        <v>5</v>
      </c>
      <c r="B2" s="12"/>
      <c r="C2" s="474" t="s">
        <v>7</v>
      </c>
      <c r="D2" s="475">
        <f>Description!C4</f>
        <v>121</v>
      </c>
      <c r="E2" s="16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3.5" customHeight="1">
      <c r="A3" s="17" t="s">
        <v>10</v>
      </c>
      <c r="B3" s="18" t="str">
        <f ca="1">Generator!D14</f>
        <v>24-4/2026-VV 018</v>
      </c>
      <c r="C3" s="19" t="s">
        <v>11</v>
      </c>
      <c r="D3" s="21">
        <f>Description!C6</f>
        <v>165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3.5" customHeight="1">
      <c r="A4" s="22" t="s">
        <v>14</v>
      </c>
      <c r="B4" s="23" t="str">
        <f>Generator!D3</f>
        <v>Geom. Andrea Bertoni</v>
      </c>
      <c r="C4" s="19" t="s">
        <v>17</v>
      </c>
      <c r="D4" s="21">
        <f>Description!C7</f>
        <v>78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" customHeight="1" thickBot="1">
      <c r="A5" s="24"/>
      <c r="B5" s="25">
        <f>Generator!D4</f>
        <v>0</v>
      </c>
      <c r="C5" s="19" t="s">
        <v>19</v>
      </c>
      <c r="D5" s="21">
        <f>Description!C8</f>
        <v>34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5.75" customHeight="1">
      <c r="A6" s="26" t="s">
        <v>20</v>
      </c>
      <c r="B6" s="27">
        <f>Generator!D5</f>
        <v>0</v>
      </c>
      <c r="C6" s="19" t="s">
        <v>22</v>
      </c>
      <c r="D6" s="28">
        <f>Description!C9</f>
        <v>140</v>
      </c>
      <c r="E6" s="16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3.5" customHeight="1">
      <c r="A7" s="22" t="s">
        <v>24</v>
      </c>
      <c r="B7" s="29" t="str">
        <f>Generator!D6</f>
        <v>Faenza</v>
      </c>
      <c r="C7" s="19" t="s">
        <v>25</v>
      </c>
      <c r="D7" s="21">
        <f>Description!C10</f>
        <v>83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3.5" customHeight="1">
      <c r="A8" s="22" t="s">
        <v>13</v>
      </c>
      <c r="B8" s="31">
        <f>Generator!D7</f>
        <v>0</v>
      </c>
      <c r="C8" s="453" t="s">
        <v>609</v>
      </c>
      <c r="D8" s="21">
        <f>Description!C12</f>
        <v>6.2</v>
      </c>
      <c r="E8" s="32">
        <f>+'Basic Spec'!B10</f>
        <v>697.5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3.5" customHeight="1" thickBot="1">
      <c r="A9" s="24" t="s">
        <v>15</v>
      </c>
      <c r="B9" s="34" t="str">
        <f>Generator!D8</f>
        <v>Italia</v>
      </c>
      <c r="C9" s="35" t="s">
        <v>29</v>
      </c>
      <c r="D9" s="21">
        <f>Description!C13</f>
        <v>7.3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3.5" customHeight="1">
      <c r="A10" s="17"/>
      <c r="B10" s="36"/>
      <c r="C10" s="17" t="s">
        <v>31</v>
      </c>
      <c r="D10" s="37">
        <f>+C12/D2</f>
        <v>253.78512396694214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3.5" customHeight="1" thickBot="1">
      <c r="A11" s="35"/>
      <c r="B11" s="39"/>
      <c r="C11" s="35" t="s">
        <v>36</v>
      </c>
      <c r="D11" s="40">
        <f>+(C12+C17+C21)/D2</f>
        <v>300.66012396694214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3.5" customHeight="1">
      <c r="A12" s="41"/>
      <c r="B12" s="42" t="s">
        <v>41</v>
      </c>
      <c r="C12" s="43">
        <f>+'Basic Spec'!B16</f>
        <v>30708</v>
      </c>
      <c r="D12" s="44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3.5" customHeight="1">
      <c r="A13" s="41"/>
      <c r="B13" s="42" t="s">
        <v>44</v>
      </c>
      <c r="C13" s="47" t="s">
        <v>629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3.5" customHeight="1">
      <c r="A14" s="41"/>
      <c r="B14" s="42" t="s">
        <v>45</v>
      </c>
      <c r="C14" s="47" t="s">
        <v>629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8.25" customHeight="1" thickBot="1">
      <c r="A15" s="41"/>
      <c r="B15" s="42"/>
      <c r="C15" s="43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3.5" customHeight="1" thickBot="1">
      <c r="A16" s="50" t="s">
        <v>669</v>
      </c>
      <c r="B16" s="48" t="s">
        <v>47</v>
      </c>
      <c r="C16" s="49"/>
      <c r="D16" s="1022"/>
      <c r="E16" s="1023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3.5" customHeight="1">
      <c r="A17" s="50" t="s">
        <v>670</v>
      </c>
      <c r="B17" s="19" t="s">
        <v>667</v>
      </c>
      <c r="C17" s="51">
        <f>+'Ext Walls Adds'!E6</f>
        <v>3093.75</v>
      </c>
      <c r="D17" s="8"/>
      <c r="E17" s="8"/>
      <c r="F17" s="52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3.5" customHeight="1">
      <c r="A18" s="50" t="s">
        <v>671</v>
      </c>
      <c r="B18" s="19" t="s">
        <v>666</v>
      </c>
      <c r="C18" s="51">
        <f>+'Ext Walls Adds'!E7</f>
        <v>2578.125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3.5" customHeight="1">
      <c r="A19" s="50" t="s">
        <v>672</v>
      </c>
      <c r="B19" s="19" t="s">
        <v>665</v>
      </c>
      <c r="C19" s="51">
        <f>+'Ext Walls Adds'!E9</f>
        <v>825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3.5" customHeight="1">
      <c r="A20" s="50" t="s">
        <v>673</v>
      </c>
      <c r="B20" s="19" t="s">
        <v>644</v>
      </c>
      <c r="C20" s="51">
        <f>+'Ext Walls Adds'!E11</f>
        <v>1031.25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3.5" customHeight="1">
      <c r="A21" s="50" t="s">
        <v>674</v>
      </c>
      <c r="B21" s="19" t="s">
        <v>668</v>
      </c>
      <c r="C21" s="51">
        <f>+'Ext Walls Adds'!E13</f>
        <v>2578.125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3.5" customHeight="1">
      <c r="A22" s="50" t="s">
        <v>675</v>
      </c>
      <c r="B22" s="19" t="s">
        <v>662</v>
      </c>
      <c r="C22" s="51">
        <f>+'Ext Walls Adds'!E15</f>
        <v>1031.25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3.5" customHeight="1">
      <c r="A23" s="50" t="s">
        <v>676</v>
      </c>
      <c r="B23" s="19" t="s">
        <v>663</v>
      </c>
      <c r="C23" s="51">
        <f>+'Ext Walls Adds'!E17</f>
        <v>4228.125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3.5" customHeight="1">
      <c r="A24" s="50" t="s">
        <v>677</v>
      </c>
      <c r="B24" s="19" t="s">
        <v>664</v>
      </c>
      <c r="C24" s="51">
        <f>+'Ext Walls Adds'!E19</f>
        <v>6290.625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3.5" customHeight="1">
      <c r="A25" s="50" t="s">
        <v>241</v>
      </c>
      <c r="B25" s="19" t="s">
        <v>645</v>
      </c>
      <c r="C25" s="51">
        <f>+'Ext Walls Adds'!E23</f>
        <v>2268.75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3.5" customHeight="1">
      <c r="A26" s="50" t="s">
        <v>243</v>
      </c>
      <c r="B26" s="19" t="s">
        <v>646</v>
      </c>
      <c r="C26" s="51">
        <f>+'Ext Walls Adds'!E21</f>
        <v>1134.375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3.5" customHeight="1">
      <c r="A27" s="50" t="s">
        <v>678</v>
      </c>
      <c r="B27" s="19" t="s">
        <v>647</v>
      </c>
      <c r="C27" s="51">
        <f>+'Ext Walls Adds'!E21</f>
        <v>1134.375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3.5" customHeight="1" thickBot="1">
      <c r="A28" s="50" t="s">
        <v>679</v>
      </c>
      <c r="B28" s="35" t="s">
        <v>497</v>
      </c>
      <c r="C28" s="40">
        <f>+'Ext Walls Adds'!E25</f>
        <v>5156.25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9.75" customHeight="1" thickBot="1">
      <c r="A29" s="5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3.5" customHeight="1" thickBot="1">
      <c r="A30" s="50" t="s">
        <v>680</v>
      </c>
      <c r="B30" s="54" t="s">
        <v>648</v>
      </c>
      <c r="C30" s="55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3.5" customHeight="1">
      <c r="A31" s="50" t="s">
        <v>681</v>
      </c>
      <c r="B31" s="17" t="s">
        <v>661</v>
      </c>
      <c r="C31" s="37">
        <f>+'Int Walls Adds'!F8</f>
        <v>2465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3.5" customHeight="1">
      <c r="A32" s="50" t="s">
        <v>682</v>
      </c>
      <c r="B32" s="19" t="s">
        <v>659</v>
      </c>
      <c r="C32" s="51">
        <f>+'Int Walls Adds'!F10</f>
        <v>1218.75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3.5" customHeight="1">
      <c r="A33" s="50" t="s">
        <v>683</v>
      </c>
      <c r="B33" s="19" t="s">
        <v>660</v>
      </c>
      <c r="C33" s="51">
        <f>+'Int Walls Adds'!F12</f>
        <v>361.25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3.5" customHeight="1">
      <c r="A34" s="50" t="s">
        <v>684</v>
      </c>
      <c r="B34" s="19" t="s">
        <v>657</v>
      </c>
      <c r="C34" s="51">
        <f>+'Int Walls Adds'!F14</f>
        <v>975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3.5" customHeight="1" thickBot="1">
      <c r="A35" s="50" t="s">
        <v>685</v>
      </c>
      <c r="B35" s="35" t="s">
        <v>658</v>
      </c>
      <c r="C35" s="40">
        <f>+'Int Walls Adds'!F16</f>
        <v>425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9.75" customHeight="1" thickBo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3.5" customHeight="1" thickBot="1">
      <c r="A37" s="50" t="s">
        <v>686</v>
      </c>
      <c r="B37" s="48" t="s">
        <v>75</v>
      </c>
      <c r="C37" s="49"/>
      <c r="D37" s="56" t="s">
        <v>76</v>
      </c>
      <c r="E37" s="57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3.5" customHeight="1">
      <c r="A38" s="50" t="s">
        <v>687</v>
      </c>
      <c r="B38" s="17" t="s">
        <v>569</v>
      </c>
      <c r="C38" s="434">
        <f>+'Rafters Adds'!F6</f>
        <v>5064.375</v>
      </c>
      <c r="D38" s="58" t="s">
        <v>78</v>
      </c>
      <c r="E38" s="59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3.5" customHeight="1">
      <c r="A39" s="50" t="s">
        <v>688</v>
      </c>
      <c r="B39" s="60" t="s">
        <v>159</v>
      </c>
      <c r="C39" s="51">
        <f>+'Rafters Adds'!F8</f>
        <v>1734.375</v>
      </c>
      <c r="D39" s="61"/>
      <c r="E39" s="62">
        <f>+'Rafters Adds'!F20</f>
        <v>4375</v>
      </c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3.5" customHeight="1">
      <c r="A40" s="50" t="s">
        <v>689</v>
      </c>
      <c r="B40" s="60" t="s">
        <v>161</v>
      </c>
      <c r="C40" s="51">
        <f>+'Rafters Adds'!F9</f>
        <v>3399.375</v>
      </c>
      <c r="D40" s="63" t="s">
        <v>81</v>
      </c>
      <c r="E40" s="64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3.5" customHeight="1">
      <c r="A41" s="50" t="s">
        <v>690</v>
      </c>
      <c r="B41" s="60" t="s">
        <v>656</v>
      </c>
      <c r="C41" s="51">
        <f>+'Rafters Adds'!F11</f>
        <v>875</v>
      </c>
      <c r="D41" s="61"/>
      <c r="E41" s="62">
        <f>+'Rafters Adds'!F21</f>
        <v>1925</v>
      </c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3.5" customHeight="1">
      <c r="A42" s="50" t="s">
        <v>691</v>
      </c>
      <c r="B42" s="60" t="s">
        <v>655</v>
      </c>
      <c r="C42" s="51">
        <f>+'Rafters Adds'!F12</f>
        <v>555</v>
      </c>
      <c r="D42" s="65" t="s">
        <v>84</v>
      </c>
      <c r="E42" s="66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3.5" customHeight="1" thickBot="1">
      <c r="A43" s="50" t="s">
        <v>692</v>
      </c>
      <c r="B43" s="60" t="s">
        <v>649</v>
      </c>
      <c r="C43" s="51">
        <f>+'Rafters Adds'!F14</f>
        <v>1225</v>
      </c>
      <c r="D43" s="67"/>
      <c r="E43" s="68">
        <f>+'Rafters Adds'!F22</f>
        <v>1137.5</v>
      </c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3.5" customHeight="1">
      <c r="A44" s="50" t="s">
        <v>693</v>
      </c>
      <c r="B44" s="60" t="s">
        <v>650</v>
      </c>
      <c r="C44" s="51">
        <f>+'Rafters Adds'!F15</f>
        <v>971.25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3.5" customHeight="1">
      <c r="A45" s="50" t="s">
        <v>694</v>
      </c>
      <c r="B45" s="60" t="s">
        <v>651</v>
      </c>
      <c r="C45" s="51">
        <f>+'Rafters Adds'!F16</f>
        <v>3237.5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3.5" customHeight="1">
      <c r="A46" s="50" t="s">
        <v>695</v>
      </c>
      <c r="B46" s="60" t="s">
        <v>652</v>
      </c>
      <c r="C46" s="51">
        <f>+'Rafters Adds'!F17</f>
        <v>1387.5</v>
      </c>
      <c r="D46" s="8"/>
      <c r="E46" s="43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3.5" customHeight="1" thickBot="1">
      <c r="A47" s="50" t="s">
        <v>696</v>
      </c>
      <c r="B47" s="35" t="s">
        <v>574</v>
      </c>
      <c r="C47" s="40">
        <f>+'Rafters Adds'!F18</f>
        <v>693.75</v>
      </c>
      <c r="D47" s="8"/>
      <c r="E47" s="43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9" customHeight="1" thickBot="1">
      <c r="A48" s="53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3.5" customHeight="1" thickBot="1">
      <c r="A49" s="50" t="s">
        <v>697</v>
      </c>
      <c r="B49" s="48" t="s">
        <v>91</v>
      </c>
      <c r="C49" s="49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3.5" customHeight="1">
      <c r="A50" s="50" t="s">
        <v>698</v>
      </c>
      <c r="B50" s="19" t="s">
        <v>503</v>
      </c>
      <c r="C50" s="69">
        <f>IF(Description!C10=0,'Joists Adds'!E7,'Joists Adds'!F7)</f>
        <v>1919.375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>
      <c r="A51" s="50" t="s">
        <v>699</v>
      </c>
      <c r="B51" s="19" t="s">
        <v>327</v>
      </c>
      <c r="C51" s="69">
        <f>IF(Description!C10=0,'Joists Adds'!E9,'Joists Adds'!F9)</f>
        <v>1037.5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3.5" customHeight="1">
      <c r="A52" s="50" t="s">
        <v>700</v>
      </c>
      <c r="B52" s="19" t="s">
        <v>653</v>
      </c>
      <c r="C52" s="69">
        <f>IF(Description!C10=0,'Joists Adds'!E15,'Joists Adds'!F15)</f>
        <v>1296.875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3.5" customHeight="1">
      <c r="A53" s="50" t="s">
        <v>701</v>
      </c>
      <c r="B53" s="19" t="s">
        <v>574</v>
      </c>
      <c r="C53" s="69">
        <f>IF(Description!C10=0,'Joists Adds'!E11,'Joists Adds'!F11)</f>
        <v>518.75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3.5" customHeight="1" thickBot="1">
      <c r="A54" s="50" t="s">
        <v>702</v>
      </c>
      <c r="B54" s="35" t="s">
        <v>654</v>
      </c>
      <c r="C54" s="70">
        <f>IF(Description!C10=0,'Joists Adds'!E13,'Joists Adds'!F13)</f>
        <v>726.25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3.5" customHeight="1">
      <c r="A55" s="5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0.5" customHeight="1" thickBo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 thickBot="1">
      <c r="A57" s="50" t="s">
        <v>703</v>
      </c>
      <c r="B57" s="11" t="s">
        <v>99</v>
      </c>
      <c r="C57" s="71">
        <f>+'Basic Spec'!B14</f>
        <v>1535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 thickBot="1">
      <c r="A58" s="53"/>
      <c r="B58" s="8"/>
      <c r="C58" s="8"/>
      <c r="D58" s="72" t="s">
        <v>946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3.5" customHeight="1" thickBot="1">
      <c r="A59" s="3"/>
      <c r="B59" s="11" t="s">
        <v>945</v>
      </c>
      <c r="C59" s="71">
        <f>Description!$B$15</f>
        <v>3600</v>
      </c>
      <c r="D59" s="74">
        <f>+Description!D4</f>
        <v>2</v>
      </c>
      <c r="E59" s="43">
        <f>C59*D59</f>
        <v>7200</v>
      </c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9.75" customHeight="1" thickBo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3.5" customHeight="1" thickBot="1">
      <c r="A61" s="8"/>
      <c r="B61" s="11" t="s">
        <v>101</v>
      </c>
      <c r="C61" s="12">
        <f>+Description!D7</f>
        <v>5</v>
      </c>
      <c r="D61" s="539">
        <f>-Description!E7</f>
        <v>-7</v>
      </c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3.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3.5" customHeight="1">
      <c r="A63" s="50"/>
      <c r="B63" s="8"/>
      <c r="C63" s="43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3.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3.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3.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3.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3.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3.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3.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3.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3.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3.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3.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3.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3.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3.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3.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3.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3.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3.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3.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3.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3.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3.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3.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3.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3.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3.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3.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3.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3.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3.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3.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3.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3.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3.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3.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3.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3.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3.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3.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3.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3.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3.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3.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3.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3.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3.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3.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3.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3.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3.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3.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3.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3.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3.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3.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3.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3.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3.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3.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3.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3.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3.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3.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3.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3.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3.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3.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3.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3.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3.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3.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3.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3.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3.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3.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3.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3.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3.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3.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3.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3.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3.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3.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3.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3.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3.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3.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3.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3.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3.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3.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3.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3.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3.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3.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3.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3.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3.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3.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3.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3.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3.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3.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3.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3.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3.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3.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3.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3.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3.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3.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3.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3.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3.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3.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3.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3.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3.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3.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3.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3.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3.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3.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3.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3.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3.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3.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3.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3.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3.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3.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3.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3.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3.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3.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3.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3.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3.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3.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3.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3.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3.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3.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3.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3.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3.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3.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3.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3.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3.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3.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3.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3.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3.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3.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3.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3.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3.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3.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3.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3.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3.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3.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3.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3.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3.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3.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3.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3.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3.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3.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3.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3.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3.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3.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3.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3.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3.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3.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3.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3.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3.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3.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3.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3.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3.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3.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3.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3.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3.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3.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3.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3.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3.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3.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3.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3.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3.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3.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3.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3.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3.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3.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3.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3.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3.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3.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3.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3.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3.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3.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3.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3.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3.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3.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3.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3.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3.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3.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3.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3.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3.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3.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3.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3.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3.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3.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3.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3.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3.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3.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3.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3.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3.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3.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3.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3.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3.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3.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3.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3.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3.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3.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3.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3.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3.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3.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3.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3.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3.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3.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3.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3.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3.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3.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3.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3.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3.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3.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3.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3.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3.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3.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3.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3.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3.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3.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3.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3.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3.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3.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3.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3.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3.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3.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3.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3.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3.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3.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3.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3.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3.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3.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3.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3.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3.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3.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3.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3.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3.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3.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3.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3.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3.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3.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3.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3.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3.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3.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3.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3.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3.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3.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3.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3.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3.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3.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3.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3.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3.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3.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3.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3.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3.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3.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3.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3.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3.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3.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3.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3.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3.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3.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3.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3.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3.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3.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3.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3.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3.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3.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3.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3.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3.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3.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3.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3.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3.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3.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3.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3.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3.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3.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3.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3.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3.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3.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3.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3.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3.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3.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3.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3.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3.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3.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3.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3.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3.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3.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3.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3.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3.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3.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3.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3.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3.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3.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3.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3.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3.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3.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3.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3.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3.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3.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3.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3.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3.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3.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3.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3.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3.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3.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3.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3.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3.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3.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3.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3.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3.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3.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3.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3.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3.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3.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3.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3.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3.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3.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3.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3.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3.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3.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3.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3.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3.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3.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3.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3.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3.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3.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3.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3.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3.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3.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3.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3.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3.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3.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3.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3.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3.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3.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3.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3.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3.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3.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3.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3.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3.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3.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3.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3.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3.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3.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3.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3.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3.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3.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3.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3.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3.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3.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3.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3.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3.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3.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3.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3.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3.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3.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3.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3.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3.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3.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3.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3.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3.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3.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3.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3.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3.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3.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3.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3.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3.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3.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3.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3.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3.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3.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3.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3.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3.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3.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3.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3.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3.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3.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3.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3.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3.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3.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3.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3.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3.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3.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3.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3.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3.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3.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3.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3.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3.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3.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3.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3.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3.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3.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3.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3.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3.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3.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3.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3.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3.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3.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3.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3.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3.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3.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3.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3.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3.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3.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3.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3.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3.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3.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3.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3.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3.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3.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3.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3.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3.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3.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3.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3.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3.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3.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3.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3.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3.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3.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3.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3.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3.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3.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3.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3.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3.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3.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3.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3.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3.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3.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3.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3.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3.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3.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3.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3.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3.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3.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3.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3.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3.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3.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3.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3.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3.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3.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3.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3.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3.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3.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3.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3.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3.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3.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3.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3.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3.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3.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3.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3.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3.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3.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3.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3.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3.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3.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3.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3.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3.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3.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3.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3.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3.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3.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3.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3.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3.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3.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3.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3.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3.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3.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3.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3.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3.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3.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3.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3.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3.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3.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3.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3.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3.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3.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3.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3.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3.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3.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3.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3.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3.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3.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3.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3.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3.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3.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3.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3.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3.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3.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3.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3.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3.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3.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3.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3.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3.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3.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3.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3.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3.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3.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3.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3.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3.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3.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3.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3.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3.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3.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3.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3.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3.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3.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3.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3.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3.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3.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3.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3.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3.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3.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3.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3.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3.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3.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3.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3.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3.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3.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3.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3.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3.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3.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3.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3.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3.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3.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3.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3.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3.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3.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3.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3.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3.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3.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3.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3.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3.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3.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3.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3.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3.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3.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3.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3.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3.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3.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3.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3.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3.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3.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3.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3.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3.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3.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3.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3.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3.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3.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3.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3.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3.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3.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3.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3.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3.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3.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3.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3.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3.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3.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3.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3.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3.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3.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3.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3.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3.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3.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3.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3.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3.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3.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3.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3.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3.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3.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3.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3.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3.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3.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3.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3.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3.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3.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3.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3.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3.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3.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3.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3.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3.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3.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3.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3.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3.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3.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3.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3.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3.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3.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3.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3.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3.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3.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3.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3.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3.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3.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3.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3.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3.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3.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3.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3.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3.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3.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3.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3.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3.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3.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3.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3.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3.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3.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3.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3.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3.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3.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3.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3.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3.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3.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3.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3.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3.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3.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3.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3.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3.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3.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3.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3.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3.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3.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3.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3.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3.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3.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3.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3.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3.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3.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3.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3.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3.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3.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3.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3.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3.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3.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3.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3.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3.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3.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3.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3.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3.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3.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3.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3.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3.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3.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3.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3.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3.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3.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3.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3.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3.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3.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3.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3.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3.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3.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3.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3.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3.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3.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3.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3.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3.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3.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3.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3.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3.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3.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3.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3.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3.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3.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3.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3.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3.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3.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3.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3.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3.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3.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3.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3.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3.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3.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3.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3.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3.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3.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3.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3.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3.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3.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3.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3.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3.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3.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3.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3.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3.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3.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3.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3.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3.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3.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3.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3.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3.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3.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3.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3.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3.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3.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3.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3.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3.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3.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3.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3.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3.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3.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3.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3.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3.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3.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3.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3.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3.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3.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3.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3.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3.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3.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3.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3.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3.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3.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3.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3.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3.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3.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3.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3.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3.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3.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3.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3.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">
    <mergeCell ref="D16:E16"/>
  </mergeCells>
  <pageMargins left="0.51181102362204722" right="0.31496062992125984" top="0.35433070866141736" bottom="0.35433070866141736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L1001"/>
  <sheetViews>
    <sheetView showZeros="0" topLeftCell="E1" zoomScale="175" zoomScaleNormal="175" workbookViewId="0">
      <selection activeCell="I3" sqref="I3"/>
    </sheetView>
  </sheetViews>
  <sheetFormatPr defaultColWidth="12.625" defaultRowHeight="15" customHeight="1"/>
  <cols>
    <col min="1" max="1" width="8" style="478" customWidth="1"/>
    <col min="2" max="2" width="11.125" style="478" customWidth="1"/>
    <col min="3" max="3" width="2" style="478" customWidth="1"/>
    <col min="4" max="4" width="34.125" style="478" customWidth="1"/>
    <col min="5" max="5" width="33.625" style="478" customWidth="1"/>
    <col min="6" max="6" width="30.625" style="478" customWidth="1"/>
    <col min="7" max="8" width="7.625" style="478" customWidth="1"/>
    <col min="9" max="9" width="31.125" style="478" bestFit="1" customWidth="1"/>
    <col min="10" max="10" width="29.125" style="478" customWidth="1"/>
    <col min="11" max="11" width="30.375" style="478" customWidth="1"/>
    <col min="12" max="12" width="23.25" style="478" bestFit="1" customWidth="1"/>
    <col min="13" max="26" width="7.625" style="478" customWidth="1"/>
    <col min="27" max="16384" width="12.625" style="478"/>
  </cols>
  <sheetData>
    <row r="1" spans="1:12">
      <c r="A1" s="804"/>
    </row>
    <row r="2" spans="1:12" ht="15" customHeight="1">
      <c r="A2" s="1026" t="s">
        <v>1065</v>
      </c>
      <c r="B2" s="1027"/>
      <c r="C2" s="479" t="s">
        <v>3</v>
      </c>
      <c r="D2" s="898" t="s">
        <v>1135</v>
      </c>
      <c r="E2" s="496" t="s">
        <v>708</v>
      </c>
      <c r="F2" s="486" t="s">
        <v>709</v>
      </c>
      <c r="I2" s="480"/>
      <c r="J2" s="496" t="s">
        <v>708</v>
      </c>
      <c r="K2" s="486" t="s">
        <v>709</v>
      </c>
    </row>
    <row r="3" spans="1:12" ht="20.25">
      <c r="A3" s="1027" t="s">
        <v>581</v>
      </c>
      <c r="B3" s="1028"/>
      <c r="C3" s="479" t="s">
        <v>3</v>
      </c>
      <c r="D3" s="898" t="s">
        <v>1135</v>
      </c>
      <c r="E3" s="895" t="str">
        <f>D3</f>
        <v>Geom. Andrea Bertoni</v>
      </c>
      <c r="F3" s="495" t="str">
        <f>D3</f>
        <v>Geom. Andrea Bertoni</v>
      </c>
      <c r="H3" s="481" t="s">
        <v>8</v>
      </c>
      <c r="I3" s="899" t="s">
        <v>1131</v>
      </c>
      <c r="J3" s="494" t="str">
        <f>I3</f>
        <v>Stanislav.Piskunov@prefabhome.eu</v>
      </c>
      <c r="K3" s="497" t="str">
        <f>I3</f>
        <v>Stanislav.Piskunov@prefabhome.eu</v>
      </c>
      <c r="L3" s="493"/>
    </row>
    <row r="4" spans="1:12" ht="20.25">
      <c r="A4" s="1027" t="s">
        <v>643</v>
      </c>
      <c r="B4" s="1028"/>
      <c r="C4" s="479" t="s">
        <v>3</v>
      </c>
      <c r="D4" s="927"/>
      <c r="E4" s="895">
        <f>D4</f>
        <v>0</v>
      </c>
      <c r="F4" s="476"/>
      <c r="H4" s="481" t="s">
        <v>9</v>
      </c>
      <c r="I4" s="482">
        <v>67660543</v>
      </c>
      <c r="J4" s="497">
        <f>I4</f>
        <v>67660543</v>
      </c>
      <c r="K4" s="497">
        <f>I4</f>
        <v>67660543</v>
      </c>
      <c r="L4" s="493"/>
    </row>
    <row r="5" spans="1:12" ht="18.75">
      <c r="A5" s="1027" t="s">
        <v>585</v>
      </c>
      <c r="B5" s="1028"/>
      <c r="C5" s="479" t="s">
        <v>3</v>
      </c>
      <c r="D5" s="898"/>
      <c r="E5" s="897">
        <f>IF(D5=" ",D6,D5)</f>
        <v>0</v>
      </c>
      <c r="F5" s="477"/>
      <c r="H5" s="481" t="s">
        <v>12</v>
      </c>
      <c r="I5" s="482" t="s">
        <v>564</v>
      </c>
      <c r="J5" s="494" t="str">
        <f>I5</f>
        <v>www.prefabhome.eu</v>
      </c>
      <c r="K5" s="497" t="str">
        <f>I5</f>
        <v>www.prefabhome.eu</v>
      </c>
      <c r="L5" s="493"/>
    </row>
    <row r="6" spans="1:12" ht="18.75">
      <c r="A6" s="1027" t="s">
        <v>586</v>
      </c>
      <c r="B6" s="1028"/>
      <c r="C6" s="479" t="s">
        <v>3</v>
      </c>
      <c r="D6" s="898" t="s">
        <v>1136</v>
      </c>
      <c r="E6" s="897" t="str">
        <f>IF(D6=E5,D8,D6)</f>
        <v>Faenza</v>
      </c>
      <c r="F6" s="477"/>
      <c r="I6" s="483"/>
      <c r="J6" s="483"/>
    </row>
    <row r="7" spans="1:12" ht="18.75">
      <c r="A7" s="1027" t="s">
        <v>587</v>
      </c>
      <c r="B7" s="1028"/>
      <c r="C7" s="479" t="s">
        <v>3</v>
      </c>
      <c r="D7" s="488"/>
      <c r="E7" s="896"/>
      <c r="F7" s="477"/>
      <c r="I7" s="483">
        <v>0</v>
      </c>
      <c r="J7" s="483"/>
    </row>
    <row r="8" spans="1:12" ht="18.75">
      <c r="A8" s="1027" t="s">
        <v>588</v>
      </c>
      <c r="B8" s="1028"/>
      <c r="C8" s="479" t="s">
        <v>3</v>
      </c>
      <c r="D8" s="898" t="s">
        <v>1134</v>
      </c>
      <c r="E8" s="897" t="str">
        <f>IF(D6=E5," ",D8)</f>
        <v>Italia</v>
      </c>
      <c r="F8" s="477"/>
      <c r="I8" s="483"/>
      <c r="J8" s="483"/>
    </row>
    <row r="9" spans="1:12">
      <c r="A9" s="484"/>
      <c r="B9" s="484" t="s">
        <v>18</v>
      </c>
      <c r="C9" s="485" t="s">
        <v>3</v>
      </c>
      <c r="D9" s="484" t="s">
        <v>6</v>
      </c>
      <c r="I9" s="483"/>
      <c r="J9" s="483"/>
    </row>
    <row r="10" spans="1:12">
      <c r="A10" s="484"/>
      <c r="B10" s="484"/>
      <c r="C10" s="485"/>
      <c r="D10" s="484"/>
      <c r="I10" s="483"/>
      <c r="J10" s="483"/>
    </row>
    <row r="11" spans="1:12">
      <c r="A11" s="1035" t="s">
        <v>21</v>
      </c>
      <c r="B11" s="1030"/>
      <c r="C11" s="485"/>
      <c r="D11" s="484" t="s">
        <v>6</v>
      </c>
    </row>
    <row r="12" spans="1:12">
      <c r="A12" s="1031" t="s">
        <v>23</v>
      </c>
      <c r="B12" s="1032"/>
      <c r="C12" s="486"/>
      <c r="D12" s="487" t="str">
        <f>CONCATENATE(D3,D11,D4)</f>
        <v xml:space="preserve">Geom. Andrea Bertoni </v>
      </c>
    </row>
    <row r="13" spans="1:12">
      <c r="A13" s="1033" t="s">
        <v>27</v>
      </c>
      <c r="B13" s="1034"/>
      <c r="C13" s="479" t="s">
        <v>3</v>
      </c>
      <c r="D13" s="488" t="s">
        <v>1137</v>
      </c>
      <c r="E13" s="489"/>
    </row>
    <row r="14" spans="1:12">
      <c r="A14" s="1035" t="s">
        <v>28</v>
      </c>
      <c r="B14" s="1030"/>
      <c r="C14" s="485" t="s">
        <v>3</v>
      </c>
      <c r="D14" s="490" t="str">
        <f ca="1">CONCATENATE(D16,D17,D18,D19,D20,D21,D13)</f>
        <v>24-4/2026-VV 018</v>
      </c>
      <c r="I14" s="484"/>
      <c r="J14" s="484"/>
      <c r="K14" s="484"/>
      <c r="L14" s="484"/>
    </row>
    <row r="15" spans="1:12">
      <c r="A15" s="1035" t="s">
        <v>30</v>
      </c>
      <c r="B15" s="1030"/>
      <c r="C15" s="485" t="s">
        <v>3</v>
      </c>
      <c r="D15" s="491" t="str">
        <f>CONCATENATE(D5,D9,D6,D9,D7)</f>
        <v xml:space="preserve"> Faenza </v>
      </c>
    </row>
    <row r="16" spans="1:12">
      <c r="A16" s="1035" t="s">
        <v>32</v>
      </c>
      <c r="B16" s="1030"/>
      <c r="C16" s="485" t="s">
        <v>3</v>
      </c>
      <c r="D16" s="492">
        <f ca="1">DAY(TODAY())</f>
        <v>24</v>
      </c>
      <c r="E16" s="484"/>
      <c r="F16" s="484"/>
      <c r="G16" s="484"/>
      <c r="H16" s="484"/>
      <c r="I16" s="484"/>
      <c r="J16" s="484"/>
      <c r="K16" s="484"/>
      <c r="L16" s="484"/>
    </row>
    <row r="17" spans="1:12">
      <c r="A17" s="1035" t="s">
        <v>34</v>
      </c>
      <c r="B17" s="1030"/>
      <c r="C17" s="485" t="s">
        <v>3</v>
      </c>
      <c r="D17" s="492" t="s">
        <v>35</v>
      </c>
      <c r="E17" s="484"/>
      <c r="F17" s="484"/>
      <c r="G17" s="484"/>
      <c r="H17" s="484"/>
      <c r="I17" s="484"/>
      <c r="J17" s="484"/>
      <c r="K17" s="484"/>
      <c r="L17" s="484"/>
    </row>
    <row r="18" spans="1:12">
      <c r="A18" s="1035" t="s">
        <v>37</v>
      </c>
      <c r="B18" s="1030"/>
      <c r="C18" s="485" t="s">
        <v>3</v>
      </c>
      <c r="D18" s="492">
        <f ca="1">MONTH(TODAY())</f>
        <v>4</v>
      </c>
      <c r="E18" s="484"/>
      <c r="F18" s="484"/>
      <c r="G18" s="484"/>
      <c r="H18" s="484"/>
      <c r="I18" s="484"/>
      <c r="J18" s="484"/>
      <c r="K18" s="484"/>
      <c r="L18" s="484"/>
    </row>
    <row r="19" spans="1:12">
      <c r="A19" s="1035" t="s">
        <v>38</v>
      </c>
      <c r="B19" s="1030"/>
      <c r="C19" s="485" t="s">
        <v>3</v>
      </c>
      <c r="D19" s="492" t="s">
        <v>40</v>
      </c>
      <c r="E19" s="484"/>
      <c r="F19" s="484"/>
      <c r="G19" s="484"/>
      <c r="H19" s="484"/>
      <c r="I19" s="484"/>
      <c r="J19" s="484"/>
      <c r="K19" s="484"/>
      <c r="L19" s="484"/>
    </row>
    <row r="20" spans="1:12">
      <c r="A20" s="1035" t="s">
        <v>42</v>
      </c>
      <c r="B20" s="1030"/>
      <c r="C20" s="485" t="s">
        <v>3</v>
      </c>
      <c r="D20" s="492">
        <f ca="1">YEAR(TODAY())</f>
        <v>2026</v>
      </c>
      <c r="E20" s="484"/>
      <c r="F20" s="484"/>
      <c r="G20" s="484"/>
      <c r="H20" s="484"/>
      <c r="I20" s="484"/>
      <c r="J20" s="484"/>
      <c r="K20" s="484"/>
      <c r="L20" s="484"/>
    </row>
    <row r="21" spans="1:12" ht="15.75" customHeight="1">
      <c r="A21" s="1035" t="s">
        <v>34</v>
      </c>
      <c r="B21" s="1030"/>
      <c r="C21" s="485" t="s">
        <v>3</v>
      </c>
      <c r="D21" s="492" t="s">
        <v>35</v>
      </c>
      <c r="E21" s="484"/>
      <c r="F21" s="484"/>
      <c r="G21" s="484"/>
      <c r="H21" s="484"/>
      <c r="I21" s="484"/>
      <c r="J21" s="484"/>
      <c r="K21" s="484"/>
      <c r="L21" s="484"/>
    </row>
    <row r="22" spans="1:12">
      <c r="A22" s="1035" t="s">
        <v>949</v>
      </c>
      <c r="B22" s="1030"/>
      <c r="C22" s="485" t="s">
        <v>3</v>
      </c>
      <c r="D22" s="487" t="str">
        <f ca="1">CONCATENATE(D23,D21,D13)</f>
        <v>01-07/2023-VV 018</v>
      </c>
      <c r="I22" s="484"/>
      <c r="J22" s="484"/>
      <c r="K22" s="484"/>
      <c r="L22" s="484"/>
    </row>
    <row r="23" spans="1:12" ht="15.75" customHeight="1">
      <c r="D23" s="487" t="str">
        <f ca="1">REPLACE(REPLACE(D24,6,1,"/"),3,1,"-")</f>
        <v>01-07/2023</v>
      </c>
    </row>
    <row r="24" spans="1:12" ht="15.75" customHeight="1">
      <c r="A24" s="491" t="s">
        <v>948</v>
      </c>
      <c r="B24" s="491"/>
      <c r="C24" s="485" t="s">
        <v>3</v>
      </c>
      <c r="D24" s="491" t="str">
        <f ca="1">RIGHT(LEFT(D25,FIND(".xlsm",D25)-1),10)</f>
        <v>01.07.2023</v>
      </c>
    </row>
    <row r="25" spans="1:12" ht="15.75" hidden="1" customHeight="1">
      <c r="A25" s="1029"/>
      <c r="B25" s="1030"/>
      <c r="D25" s="487" t="str">
        <f ca="1">CELL("Filename")</f>
        <v>C:\specification\[Specification 01.07.2023.xlsm]Generator</v>
      </c>
    </row>
    <row r="26" spans="1:12" ht="15.75" customHeight="1">
      <c r="A26" s="491" t="s">
        <v>986</v>
      </c>
      <c r="B26" s="491"/>
      <c r="C26" s="485" t="s">
        <v>3</v>
      </c>
      <c r="D26" s="986">
        <f ca="1">TODAY()</f>
        <v>46136</v>
      </c>
    </row>
    <row r="27" spans="1:12" ht="15.75" customHeight="1">
      <c r="A27" s="491" t="s">
        <v>1071</v>
      </c>
      <c r="B27" s="491"/>
      <c r="C27" s="485" t="s">
        <v>3</v>
      </c>
      <c r="D27" s="986">
        <f ca="1">TODAY()</f>
        <v>46136</v>
      </c>
    </row>
    <row r="28" spans="1:12" ht="15.75" customHeight="1">
      <c r="A28" s="1025" t="s">
        <v>1072</v>
      </c>
      <c r="B28" s="1025"/>
      <c r="C28" s="485" t="s">
        <v>3</v>
      </c>
      <c r="D28" s="986">
        <f ca="1">TODAY()</f>
        <v>46136</v>
      </c>
    </row>
    <row r="29" spans="1:12" ht="15.75" customHeight="1">
      <c r="A29" s="1024"/>
      <c r="B29" s="1024"/>
      <c r="C29" s="485" t="s">
        <v>3</v>
      </c>
      <c r="D29" s="986">
        <f ca="1">TODAY()</f>
        <v>46136</v>
      </c>
    </row>
    <row r="30" spans="1:12" ht="15.75" customHeight="1">
      <c r="A30" s="484"/>
      <c r="B30" s="484"/>
      <c r="C30" s="485"/>
      <c r="D30" s="492"/>
    </row>
    <row r="31" spans="1:12" ht="15.75" customHeight="1">
      <c r="A31" s="484"/>
      <c r="B31" s="484"/>
      <c r="C31" s="485"/>
      <c r="D31" s="492"/>
    </row>
    <row r="32" spans="1:12" ht="15.75" customHeight="1">
      <c r="A32" s="484"/>
      <c r="B32" s="484"/>
      <c r="C32" s="485"/>
      <c r="D32" s="492"/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2">
    <mergeCell ref="A22:B22"/>
    <mergeCell ref="A17:B17"/>
    <mergeCell ref="A18:B18"/>
    <mergeCell ref="A19:B19"/>
    <mergeCell ref="A20:B20"/>
    <mergeCell ref="A21:B21"/>
    <mergeCell ref="A29:B29"/>
    <mergeCell ref="A28:B28"/>
    <mergeCell ref="A2:B2"/>
    <mergeCell ref="A5:B5"/>
    <mergeCell ref="A6:B6"/>
    <mergeCell ref="A3:B3"/>
    <mergeCell ref="A4:B4"/>
    <mergeCell ref="A25:B25"/>
    <mergeCell ref="A12:B12"/>
    <mergeCell ref="A13:B13"/>
    <mergeCell ref="A14:B14"/>
    <mergeCell ref="A7:B7"/>
    <mergeCell ref="A8:B8"/>
    <mergeCell ref="A11:B11"/>
    <mergeCell ref="A15:B15"/>
    <mergeCell ref="A16:B16"/>
  </mergeCells>
  <hyperlinks>
    <hyperlink ref="I3" r:id="rId1" display="plandi.banza@prefabhome.eu" xr:uid="{5D7C1FCF-7BD1-4369-AA08-5C37E696BF29}"/>
  </hyperlinks>
  <pageMargins left="0.7" right="0.7" top="0.75" bottom="0.75" header="0" footer="0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BA0F1C0-8FE9-4925-A626-FE85A3562B0C}">
          <x14:formula1>
            <xm:f>Колонтитул!$B$2:$B$40</xm:f>
          </x14:formula1>
          <xm:sqref>I3</xm:sqref>
        </x14:dataValidation>
        <x14:dataValidation type="list" allowBlank="1" showInputMessage="1" showErrorMessage="1" xr:uid="{D58A0A05-4A6F-4DA4-A45C-25C8BDC504BC}">
          <x14:formula1>
            <xm:f>Колонтитул!$F$1:$F$18</xm:f>
          </x14:formula1>
          <xm:sqref>I5</xm:sqref>
        </x14:dataValidation>
        <x14:dataValidation type="list" allowBlank="1" showInputMessage="1" showErrorMessage="1" xr:uid="{36AECCBD-133B-47BD-A2A5-6CAA89309107}">
          <x14:formula1>
            <xm:f>Колонтитул!$C$2:$C$40</xm:f>
          </x14:formula1>
          <xm:sqref>I4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"/>
  <dimension ref="A1:Z1000"/>
  <sheetViews>
    <sheetView workbookViewId="0">
      <selection activeCell="F14" sqref="F14"/>
    </sheetView>
  </sheetViews>
  <sheetFormatPr defaultColWidth="12.625" defaultRowHeight="15" customHeight="1"/>
  <cols>
    <col min="1" max="1" width="31.5" customWidth="1"/>
    <col min="2" max="2" width="17.375" customWidth="1"/>
    <col min="3" max="26" width="10.75" customWidth="1"/>
  </cols>
  <sheetData>
    <row r="1" spans="1:26">
      <c r="G1" s="4"/>
      <c r="R1" s="4"/>
    </row>
    <row r="2" spans="1:26">
      <c r="A2" s="1"/>
      <c r="G2" s="4"/>
    </row>
    <row r="3" spans="1:26">
      <c r="A3" s="356"/>
      <c r="B3" s="4"/>
      <c r="G3" s="4"/>
    </row>
    <row r="4" spans="1:26">
      <c r="A4" s="381"/>
      <c r="B4" s="357" t="s">
        <v>485</v>
      </c>
      <c r="C4" s="472" t="s">
        <v>486</v>
      </c>
      <c r="E4" s="358"/>
      <c r="G4" s="4"/>
    </row>
    <row r="5" spans="1:26">
      <c r="A5" s="469" t="s">
        <v>11</v>
      </c>
      <c r="B5" s="470">
        <f>+Description!B6*C5</f>
        <v>15262.5</v>
      </c>
      <c r="C5" s="471">
        <v>74</v>
      </c>
      <c r="G5" s="4"/>
    </row>
    <row r="6" spans="1:26">
      <c r="A6" s="469" t="s">
        <v>17</v>
      </c>
      <c r="B6" s="470">
        <f>+Description!B7*C6</f>
        <v>5947.5</v>
      </c>
      <c r="C6" s="471">
        <v>61</v>
      </c>
      <c r="G6" s="4"/>
    </row>
    <row r="7" spans="1:26">
      <c r="A7" s="469" t="s">
        <v>19</v>
      </c>
      <c r="B7" s="470">
        <f>Description!B8*C7</f>
        <v>2465</v>
      </c>
      <c r="C7" s="471">
        <v>58</v>
      </c>
      <c r="G7" s="4"/>
    </row>
    <row r="8" spans="1:26">
      <c r="A8" s="469" t="s">
        <v>22</v>
      </c>
      <c r="B8" s="470">
        <f>Description!B9*Description!D9*C8</f>
        <v>5250</v>
      </c>
      <c r="C8" s="471">
        <v>30</v>
      </c>
      <c r="G8" s="4"/>
    </row>
    <row r="9" spans="1:26">
      <c r="A9" s="469" t="s">
        <v>25</v>
      </c>
      <c r="B9" s="470">
        <f>+Description!B10*Description!D10*C9</f>
        <v>3112.5</v>
      </c>
      <c r="C9" s="471">
        <v>30</v>
      </c>
      <c r="G9" s="4"/>
    </row>
    <row r="10" spans="1:26">
      <c r="A10" s="469" t="s">
        <v>26</v>
      </c>
      <c r="B10" s="470">
        <f>+Description!B12*C10</f>
        <v>697.5</v>
      </c>
      <c r="C10" s="471">
        <v>90</v>
      </c>
      <c r="D10" s="1"/>
      <c r="E10" s="1"/>
      <c r="F10" s="1"/>
      <c r="G10" s="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359" t="s">
        <v>29</v>
      </c>
      <c r="B11" s="360">
        <f>+Description!B13*C11</f>
        <v>438</v>
      </c>
      <c r="C11" s="361">
        <v>48</v>
      </c>
      <c r="G11" s="4"/>
    </row>
    <row r="12" spans="1:26">
      <c r="B12" s="362">
        <f>SUM(B5:B6,B8:B11)</f>
        <v>30708</v>
      </c>
      <c r="G12" s="4"/>
    </row>
    <row r="13" spans="1:26">
      <c r="G13" s="4"/>
    </row>
    <row r="14" spans="1:26">
      <c r="A14" s="10" t="s">
        <v>487</v>
      </c>
      <c r="B14" s="473">
        <f>ROUND(+B16*0.05,0)</f>
        <v>1535</v>
      </c>
      <c r="G14" s="4"/>
    </row>
    <row r="15" spans="1:26">
      <c r="G15" s="4"/>
    </row>
    <row r="16" spans="1:26" ht="18.75">
      <c r="A16" s="363" t="s">
        <v>488</v>
      </c>
      <c r="B16" s="364">
        <f>IF(G4&gt;B12,G4,B12)</f>
        <v>30708</v>
      </c>
      <c r="G16" s="4"/>
    </row>
    <row r="17" spans="2:7">
      <c r="G17" s="4"/>
    </row>
    <row r="18" spans="2:7">
      <c r="B18" s="358"/>
      <c r="G18" s="4"/>
    </row>
    <row r="19" spans="2:7">
      <c r="G19" s="4"/>
    </row>
    <row r="20" spans="2:7">
      <c r="G20" s="4"/>
    </row>
    <row r="21" spans="2:7" ht="15.75" customHeight="1">
      <c r="G21" s="4"/>
    </row>
    <row r="22" spans="2:7" ht="15.75" customHeight="1">
      <c r="G22" s="4"/>
    </row>
    <row r="23" spans="2:7" ht="15.75" customHeight="1">
      <c r="G23" s="4"/>
    </row>
    <row r="24" spans="2:7" ht="15.75" customHeight="1">
      <c r="G24" s="4"/>
    </row>
    <row r="25" spans="2:7" ht="15.75" customHeight="1">
      <c r="G25" s="4"/>
    </row>
    <row r="26" spans="2:7" ht="15.75" customHeight="1">
      <c r="G26" s="4"/>
    </row>
    <row r="27" spans="2:7" ht="15.75" customHeight="1">
      <c r="G27" s="4"/>
    </row>
    <row r="28" spans="2:7" ht="15.75" customHeight="1">
      <c r="G28" s="4"/>
    </row>
    <row r="29" spans="2:7" ht="15.75" customHeight="1">
      <c r="G29" s="4"/>
    </row>
    <row r="30" spans="2:7" ht="15.75" customHeight="1">
      <c r="G30" s="4"/>
    </row>
    <row r="31" spans="2:7" ht="15.75" customHeight="1">
      <c r="G31" s="4"/>
    </row>
    <row r="32" spans="2:7" ht="15.75" customHeight="1">
      <c r="G32" s="4"/>
    </row>
    <row r="33" spans="7:7" ht="15.75" customHeight="1">
      <c r="G33" s="4"/>
    </row>
    <row r="34" spans="7:7" ht="15.75" customHeight="1">
      <c r="G34" s="4"/>
    </row>
    <row r="35" spans="7:7" ht="15.75" customHeight="1">
      <c r="G35" s="4"/>
    </row>
    <row r="36" spans="7:7" ht="15.75" customHeight="1">
      <c r="G36" s="4"/>
    </row>
    <row r="37" spans="7:7" ht="15.75" customHeight="1">
      <c r="G37" s="4"/>
    </row>
    <row r="38" spans="7:7" ht="15.75" customHeight="1">
      <c r="G38" s="4"/>
    </row>
    <row r="39" spans="7:7" ht="15.75" customHeight="1">
      <c r="G39" s="4"/>
    </row>
    <row r="40" spans="7:7" ht="15.75" customHeight="1">
      <c r="G40" s="4"/>
    </row>
    <row r="41" spans="7:7" ht="15.75" customHeight="1">
      <c r="G41" s="4"/>
    </row>
    <row r="42" spans="7:7" ht="15.75" customHeight="1">
      <c r="G42" s="4"/>
    </row>
    <row r="43" spans="7:7" ht="15.75" customHeight="1">
      <c r="G43" s="4"/>
    </row>
    <row r="44" spans="7:7" ht="15.75" customHeight="1">
      <c r="G44" s="4"/>
    </row>
    <row r="45" spans="7:7" ht="15.75" customHeight="1">
      <c r="G45" s="4"/>
    </row>
    <row r="46" spans="7:7" ht="15.75" customHeight="1">
      <c r="G46" s="4"/>
    </row>
    <row r="47" spans="7:7" ht="15.75" customHeight="1">
      <c r="G47" s="4"/>
    </row>
    <row r="48" spans="7:7" ht="15.75" customHeight="1">
      <c r="G48" s="4"/>
    </row>
    <row r="49" spans="7:7" ht="15.75" customHeight="1">
      <c r="G49" s="4"/>
    </row>
    <row r="50" spans="7:7" ht="15.75" customHeight="1">
      <c r="G50" s="4"/>
    </row>
    <row r="51" spans="7:7" ht="15.75" customHeight="1">
      <c r="G51" s="4"/>
    </row>
    <row r="52" spans="7:7" ht="15.75" customHeight="1">
      <c r="G52" s="4"/>
    </row>
    <row r="53" spans="7:7" ht="15.75" customHeight="1">
      <c r="G53" s="4"/>
    </row>
    <row r="54" spans="7:7" ht="15.75" customHeight="1">
      <c r="G54" s="4"/>
    </row>
    <row r="55" spans="7:7" ht="15.75" customHeight="1">
      <c r="G55" s="4"/>
    </row>
    <row r="56" spans="7:7" ht="15.75" customHeight="1">
      <c r="G56" s="4"/>
    </row>
    <row r="57" spans="7:7" ht="15.75" customHeight="1">
      <c r="G57" s="4"/>
    </row>
    <row r="58" spans="7:7" ht="15.75" customHeight="1">
      <c r="G58" s="4"/>
    </row>
    <row r="59" spans="7:7" ht="15.75" customHeight="1">
      <c r="G59" s="4"/>
    </row>
    <row r="60" spans="7:7" ht="15.75" customHeight="1">
      <c r="G60" s="4"/>
    </row>
    <row r="61" spans="7:7" ht="15.75" customHeight="1">
      <c r="G61" s="4"/>
    </row>
    <row r="62" spans="7:7" ht="15.75" customHeight="1">
      <c r="G62" s="4"/>
    </row>
    <row r="63" spans="7:7" ht="15.75" customHeight="1">
      <c r="G63" s="4"/>
    </row>
    <row r="64" spans="7:7" ht="15.75" customHeight="1">
      <c r="G64" s="4"/>
    </row>
    <row r="65" spans="1:21" ht="15.75" customHeight="1">
      <c r="G65" s="4"/>
    </row>
    <row r="66" spans="1:21" ht="15.75" customHeight="1">
      <c r="G66" s="4"/>
    </row>
    <row r="67" spans="1:21" ht="15.75" customHeight="1">
      <c r="G67" s="4"/>
    </row>
    <row r="68" spans="1:21" ht="15.75" customHeight="1">
      <c r="G68" s="4"/>
    </row>
    <row r="69" spans="1:21" ht="15.75" customHeight="1">
      <c r="G69" s="4"/>
    </row>
    <row r="70" spans="1:21" ht="15.75" customHeight="1">
      <c r="G70" s="4"/>
    </row>
    <row r="71" spans="1:21" ht="15.75" customHeight="1">
      <c r="G71" s="4"/>
    </row>
    <row r="72" spans="1:21" ht="15.75" customHeight="1">
      <c r="G72" s="4"/>
    </row>
    <row r="73" spans="1:21" ht="15.75" customHeight="1">
      <c r="G73" s="4"/>
    </row>
    <row r="74" spans="1:21" ht="15.75" customHeight="1">
      <c r="G74" s="4"/>
    </row>
    <row r="75" spans="1:21" ht="15.75" customHeight="1">
      <c r="G75" s="4"/>
    </row>
    <row r="76" spans="1:21" ht="15.75" customHeight="1">
      <c r="A76" s="365"/>
      <c r="B76" s="366" t="s">
        <v>489</v>
      </c>
      <c r="C76" s="365"/>
      <c r="D76" s="365"/>
      <c r="E76" s="365"/>
      <c r="F76" s="365"/>
      <c r="G76" s="367"/>
      <c r="H76" s="365"/>
      <c r="I76" s="365"/>
      <c r="J76" s="365"/>
      <c r="K76" s="365"/>
      <c r="L76" s="365"/>
      <c r="M76" s="365"/>
      <c r="N76" s="365"/>
      <c r="O76" s="365"/>
      <c r="P76" s="365"/>
      <c r="Q76" s="365"/>
      <c r="R76" s="365"/>
      <c r="S76" s="365"/>
      <c r="T76" s="368" t="s">
        <v>490</v>
      </c>
      <c r="U76" s="369">
        <v>4</v>
      </c>
    </row>
    <row r="77" spans="1:21" ht="15.75" customHeight="1">
      <c r="G77" s="4"/>
    </row>
    <row r="78" spans="1:21" ht="15.75" customHeight="1">
      <c r="G78" s="4"/>
    </row>
    <row r="79" spans="1:21" ht="15.75" customHeight="1">
      <c r="G79" s="4"/>
    </row>
    <row r="80" spans="1:21" ht="15.75" customHeight="1">
      <c r="G80" s="4"/>
    </row>
    <row r="81" spans="7:7" ht="15.75" customHeight="1">
      <c r="G81" s="4"/>
    </row>
    <row r="82" spans="7:7" ht="15.75" customHeight="1">
      <c r="G82" s="4"/>
    </row>
    <row r="83" spans="7:7" ht="15.75" customHeight="1">
      <c r="G83" s="4"/>
    </row>
    <row r="84" spans="7:7" ht="15.75" customHeight="1">
      <c r="G84" s="4"/>
    </row>
    <row r="85" spans="7:7" ht="15.75" customHeight="1">
      <c r="G85" s="4"/>
    </row>
    <row r="86" spans="7:7" ht="15.75" customHeight="1">
      <c r="G86" s="4"/>
    </row>
    <row r="87" spans="7:7" ht="15.75" customHeight="1">
      <c r="G87" s="4"/>
    </row>
    <row r="88" spans="7:7" ht="15.75" customHeight="1">
      <c r="G88" s="4"/>
    </row>
    <row r="89" spans="7:7" ht="15.75" customHeight="1">
      <c r="G89" s="4"/>
    </row>
    <row r="90" spans="7:7" ht="15.75" customHeight="1">
      <c r="G90" s="4"/>
    </row>
    <row r="91" spans="7:7" ht="15.75" customHeight="1">
      <c r="G91" s="4"/>
    </row>
    <row r="92" spans="7:7" ht="15.75" customHeight="1">
      <c r="G92" s="4"/>
    </row>
    <row r="93" spans="7:7" ht="15.75" customHeight="1">
      <c r="G93" s="4"/>
    </row>
    <row r="94" spans="7:7" ht="15.75" customHeight="1">
      <c r="G94" s="4"/>
    </row>
    <row r="95" spans="7:7" ht="15.75" customHeight="1">
      <c r="G95" s="4"/>
    </row>
    <row r="96" spans="7:7" ht="15.75" customHeight="1">
      <c r="G96" s="4"/>
    </row>
    <row r="97" spans="7:7" ht="15.75" customHeight="1">
      <c r="G97" s="4"/>
    </row>
    <row r="98" spans="7:7" ht="15.75" customHeight="1">
      <c r="G98" s="4"/>
    </row>
    <row r="99" spans="7:7" ht="15.75" customHeight="1">
      <c r="G99" s="4"/>
    </row>
    <row r="100" spans="7:7" ht="15.75" customHeight="1">
      <c r="G100" s="4"/>
    </row>
    <row r="101" spans="7:7" ht="15.75" customHeight="1">
      <c r="G101" s="4"/>
    </row>
    <row r="102" spans="7:7" ht="15.75" customHeight="1">
      <c r="G102" s="4"/>
    </row>
    <row r="103" spans="7:7" ht="15.75" customHeight="1">
      <c r="G103" s="4"/>
    </row>
    <row r="104" spans="7:7" ht="15.75" customHeight="1">
      <c r="G104" s="4"/>
    </row>
    <row r="105" spans="7:7" ht="15.75" customHeight="1">
      <c r="G105" s="4"/>
    </row>
    <row r="106" spans="7:7" ht="15.75" customHeight="1">
      <c r="G106" s="4"/>
    </row>
    <row r="107" spans="7:7" ht="15.75" customHeight="1">
      <c r="G107" s="4"/>
    </row>
    <row r="108" spans="7:7" ht="15.75" customHeight="1">
      <c r="G108" s="4"/>
    </row>
    <row r="109" spans="7:7" ht="15.75" customHeight="1">
      <c r="G109" s="4"/>
    </row>
    <row r="110" spans="7:7" ht="15.75" customHeight="1">
      <c r="G110" s="4"/>
    </row>
    <row r="111" spans="7:7" ht="15.75" customHeight="1">
      <c r="G111" s="4"/>
    </row>
    <row r="112" spans="7:7" ht="15.75" customHeight="1">
      <c r="G112" s="4"/>
    </row>
    <row r="113" spans="7:7" ht="15.75" customHeight="1">
      <c r="G113" s="4"/>
    </row>
    <row r="114" spans="7:7" ht="15.75" customHeight="1">
      <c r="G114" s="4"/>
    </row>
    <row r="115" spans="7:7" ht="15.75" customHeight="1">
      <c r="G115" s="4"/>
    </row>
    <row r="116" spans="7:7" ht="15.75" customHeight="1">
      <c r="G116" s="4"/>
    </row>
    <row r="117" spans="7:7" ht="15.75" customHeight="1">
      <c r="G117" s="4"/>
    </row>
    <row r="118" spans="7:7" ht="15.75" customHeight="1">
      <c r="G118" s="4"/>
    </row>
    <row r="119" spans="7:7" ht="15.75" customHeight="1">
      <c r="G119" s="4"/>
    </row>
    <row r="120" spans="7:7" ht="15.75" customHeight="1">
      <c r="G120" s="4"/>
    </row>
    <row r="121" spans="7:7" ht="15.75" customHeight="1">
      <c r="G121" s="4"/>
    </row>
    <row r="122" spans="7:7" ht="15.75" customHeight="1">
      <c r="G122" s="4"/>
    </row>
    <row r="123" spans="7:7" ht="15.75" customHeight="1">
      <c r="G123" s="4"/>
    </row>
    <row r="124" spans="7:7" ht="15.75" customHeight="1">
      <c r="G124" s="4"/>
    </row>
    <row r="125" spans="7:7" ht="15.75" customHeight="1">
      <c r="G125" s="4"/>
    </row>
    <row r="126" spans="7:7" ht="15.75" customHeight="1">
      <c r="G126" s="4"/>
    </row>
    <row r="127" spans="7:7" ht="15.75" customHeight="1">
      <c r="G127" s="4"/>
    </row>
    <row r="128" spans="7:7" ht="15.75" customHeight="1">
      <c r="G128" s="4"/>
    </row>
    <row r="129" spans="7:7" ht="15.75" customHeight="1">
      <c r="G129" s="4"/>
    </row>
    <row r="130" spans="7:7" ht="15.75" customHeight="1">
      <c r="G130" s="4"/>
    </row>
    <row r="131" spans="7:7" ht="15.75" customHeight="1">
      <c r="G131" s="4"/>
    </row>
    <row r="132" spans="7:7" ht="15.75" customHeight="1">
      <c r="G132" s="4"/>
    </row>
    <row r="133" spans="7:7" ht="15.75" customHeight="1">
      <c r="G133" s="4"/>
    </row>
    <row r="134" spans="7:7" ht="15.75" customHeight="1">
      <c r="G134" s="4"/>
    </row>
    <row r="135" spans="7:7" ht="15.75" customHeight="1">
      <c r="G135" s="4"/>
    </row>
    <row r="136" spans="7:7" ht="15.75" customHeight="1">
      <c r="G136" s="4"/>
    </row>
    <row r="137" spans="7:7" ht="15.75" customHeight="1">
      <c r="G137" s="4"/>
    </row>
    <row r="138" spans="7:7" ht="15.75" customHeight="1">
      <c r="G138" s="4"/>
    </row>
    <row r="139" spans="7:7" ht="15.75" customHeight="1">
      <c r="G139" s="4"/>
    </row>
    <row r="140" spans="7:7" ht="15.75" customHeight="1">
      <c r="G140" s="4"/>
    </row>
    <row r="141" spans="7:7" ht="15.75" customHeight="1">
      <c r="G141" s="4"/>
    </row>
    <row r="142" spans="7:7" ht="15.75" customHeight="1">
      <c r="G142" s="4"/>
    </row>
    <row r="143" spans="7:7" ht="15.75" customHeight="1">
      <c r="G143" s="4"/>
    </row>
    <row r="144" spans="7:7" ht="15.75" customHeight="1">
      <c r="G144" s="4"/>
    </row>
    <row r="145" spans="7:7" ht="15.75" customHeight="1">
      <c r="G145" s="4"/>
    </row>
    <row r="146" spans="7:7" ht="15.75" customHeight="1">
      <c r="G146" s="4"/>
    </row>
    <row r="147" spans="7:7" ht="15.75" customHeight="1">
      <c r="G147" s="4"/>
    </row>
    <row r="148" spans="7:7" ht="15.75" customHeight="1">
      <c r="G148" s="4"/>
    </row>
    <row r="149" spans="7:7" ht="15.75" customHeight="1">
      <c r="G149" s="4"/>
    </row>
    <row r="150" spans="7:7" ht="15.75" customHeight="1">
      <c r="G150" s="4"/>
    </row>
    <row r="151" spans="7:7" ht="15.75" customHeight="1">
      <c r="G151" s="4"/>
    </row>
    <row r="152" spans="7:7" ht="15.75" customHeight="1">
      <c r="G152" s="4"/>
    </row>
    <row r="153" spans="7:7" ht="15.75" customHeight="1">
      <c r="G153" s="4"/>
    </row>
    <row r="154" spans="7:7" ht="15.75" customHeight="1">
      <c r="G154" s="4"/>
    </row>
    <row r="155" spans="7:7" ht="15.75" customHeight="1">
      <c r="G155" s="4"/>
    </row>
    <row r="156" spans="7:7" ht="15.75" customHeight="1">
      <c r="G156" s="4"/>
    </row>
    <row r="157" spans="7:7" ht="15.75" customHeight="1">
      <c r="G157" s="4"/>
    </row>
    <row r="158" spans="7:7" ht="15.75" customHeight="1">
      <c r="G158" s="4"/>
    </row>
    <row r="159" spans="7:7" ht="15.75" customHeight="1">
      <c r="G159" s="4"/>
    </row>
    <row r="160" spans="7:7" ht="15.75" customHeight="1">
      <c r="G160" s="4"/>
    </row>
    <row r="161" spans="7:7" ht="15.75" customHeight="1">
      <c r="G161" s="4"/>
    </row>
    <row r="162" spans="7:7" ht="15.75" customHeight="1">
      <c r="G162" s="4"/>
    </row>
    <row r="163" spans="7:7" ht="15.75" customHeight="1">
      <c r="G163" s="4"/>
    </row>
    <row r="164" spans="7:7" ht="15.75" customHeight="1">
      <c r="G164" s="4"/>
    </row>
    <row r="165" spans="7:7" ht="15.75" customHeight="1">
      <c r="G165" s="4"/>
    </row>
    <row r="166" spans="7:7" ht="15.75" customHeight="1">
      <c r="G166" s="4"/>
    </row>
    <row r="167" spans="7:7" ht="15.75" customHeight="1">
      <c r="G167" s="4"/>
    </row>
    <row r="168" spans="7:7" ht="15.75" customHeight="1">
      <c r="G168" s="4"/>
    </row>
    <row r="169" spans="7:7" ht="15.75" customHeight="1">
      <c r="G169" s="4"/>
    </row>
    <row r="170" spans="7:7" ht="15.75" customHeight="1">
      <c r="G170" s="4"/>
    </row>
    <row r="171" spans="7:7" ht="15.75" customHeight="1">
      <c r="G171" s="4"/>
    </row>
    <row r="172" spans="7:7" ht="15.75" customHeight="1">
      <c r="G172" s="4"/>
    </row>
    <row r="173" spans="7:7" ht="15.75" customHeight="1">
      <c r="G173" s="4"/>
    </row>
    <row r="174" spans="7:7" ht="15.75" customHeight="1">
      <c r="G174" s="4"/>
    </row>
    <row r="175" spans="7:7" ht="15.75" customHeight="1">
      <c r="G175" s="4"/>
    </row>
    <row r="176" spans="7:7" ht="15.75" customHeight="1">
      <c r="G176" s="4"/>
    </row>
    <row r="177" spans="7:7" ht="15.75" customHeight="1">
      <c r="G177" s="4"/>
    </row>
    <row r="178" spans="7:7" ht="15.75" customHeight="1">
      <c r="G178" s="4"/>
    </row>
    <row r="179" spans="7:7" ht="15.75" customHeight="1">
      <c r="G179" s="4"/>
    </row>
    <row r="180" spans="7:7" ht="15.75" customHeight="1">
      <c r="G180" s="4"/>
    </row>
    <row r="181" spans="7:7" ht="15.75" customHeight="1">
      <c r="G181" s="4"/>
    </row>
    <row r="182" spans="7:7" ht="15.75" customHeight="1">
      <c r="G182" s="4"/>
    </row>
    <row r="183" spans="7:7" ht="15.75" customHeight="1">
      <c r="G183" s="4"/>
    </row>
    <row r="184" spans="7:7" ht="15.75" customHeight="1">
      <c r="G184" s="4"/>
    </row>
    <row r="185" spans="7:7" ht="15.75" customHeight="1">
      <c r="G185" s="4"/>
    </row>
    <row r="186" spans="7:7" ht="15.75" customHeight="1">
      <c r="G186" s="4"/>
    </row>
    <row r="187" spans="7:7" ht="15.75" customHeight="1">
      <c r="G187" s="4"/>
    </row>
    <row r="188" spans="7:7" ht="15.75" customHeight="1">
      <c r="G188" s="4"/>
    </row>
    <row r="189" spans="7:7" ht="15.75" customHeight="1">
      <c r="G189" s="4"/>
    </row>
    <row r="190" spans="7:7" ht="15.75" customHeight="1">
      <c r="G190" s="4"/>
    </row>
    <row r="191" spans="7:7" ht="15.75" customHeight="1">
      <c r="G191" s="4"/>
    </row>
    <row r="192" spans="7:7" ht="15.75" customHeight="1">
      <c r="G192" s="4"/>
    </row>
    <row r="193" spans="7:7" ht="15.75" customHeight="1">
      <c r="G193" s="4"/>
    </row>
    <row r="194" spans="7:7" ht="15.75" customHeight="1">
      <c r="G194" s="4"/>
    </row>
    <row r="195" spans="7:7" ht="15.75" customHeight="1">
      <c r="G195" s="4"/>
    </row>
    <row r="196" spans="7:7" ht="15.75" customHeight="1">
      <c r="G196" s="4"/>
    </row>
    <row r="197" spans="7:7" ht="15.75" customHeight="1">
      <c r="G197" s="4"/>
    </row>
    <row r="198" spans="7:7" ht="15.75" customHeight="1">
      <c r="G198" s="4"/>
    </row>
    <row r="199" spans="7:7" ht="15.75" customHeight="1">
      <c r="G199" s="4"/>
    </row>
    <row r="200" spans="7:7" ht="15.75" customHeight="1">
      <c r="G200" s="4"/>
    </row>
    <row r="201" spans="7:7" ht="15.75" customHeight="1">
      <c r="G201" s="4"/>
    </row>
    <row r="202" spans="7:7" ht="15.75" customHeight="1">
      <c r="G202" s="4"/>
    </row>
    <row r="203" spans="7:7" ht="15.75" customHeight="1">
      <c r="G203" s="4"/>
    </row>
    <row r="204" spans="7:7" ht="15.75" customHeight="1">
      <c r="G204" s="4"/>
    </row>
    <row r="205" spans="7:7" ht="15.75" customHeight="1">
      <c r="G205" s="4"/>
    </row>
    <row r="206" spans="7:7" ht="15.75" customHeight="1">
      <c r="G206" s="4"/>
    </row>
    <row r="207" spans="7:7" ht="15.75" customHeight="1">
      <c r="G207" s="4"/>
    </row>
    <row r="208" spans="7:7" ht="15.75" customHeight="1">
      <c r="G208" s="4"/>
    </row>
    <row r="209" spans="7:7" ht="15.75" customHeight="1">
      <c r="G209" s="4"/>
    </row>
    <row r="210" spans="7:7" ht="15.75" customHeight="1">
      <c r="G210" s="4"/>
    </row>
    <row r="211" spans="7:7" ht="15.75" customHeight="1">
      <c r="G211" s="4"/>
    </row>
    <row r="212" spans="7:7" ht="15.75" customHeight="1">
      <c r="G212" s="4"/>
    </row>
    <row r="213" spans="7:7" ht="15.75" customHeight="1">
      <c r="G213" s="4"/>
    </row>
    <row r="214" spans="7:7" ht="15.75" customHeight="1">
      <c r="G214" s="4"/>
    </row>
    <row r="215" spans="7:7" ht="15.75" customHeight="1">
      <c r="G215" s="4"/>
    </row>
    <row r="216" spans="7:7" ht="15.75" customHeight="1">
      <c r="G216" s="4"/>
    </row>
    <row r="217" spans="7:7" ht="15.75" customHeight="1">
      <c r="G217" s="4"/>
    </row>
    <row r="218" spans="7:7" ht="15.75" customHeight="1">
      <c r="G218" s="4"/>
    </row>
    <row r="219" spans="7:7" ht="15.75" customHeight="1">
      <c r="G219" s="4"/>
    </row>
    <row r="220" spans="7:7" ht="15.75" customHeight="1">
      <c r="G220" s="4"/>
    </row>
    <row r="221" spans="7:7" ht="15.75" customHeight="1">
      <c r="G221" s="4"/>
    </row>
    <row r="222" spans="7:7" ht="15.75" customHeight="1">
      <c r="G222" s="4"/>
    </row>
    <row r="223" spans="7:7" ht="15.75" customHeight="1">
      <c r="G223" s="4"/>
    </row>
    <row r="224" spans="7:7" ht="15.75" customHeight="1">
      <c r="G224" s="4"/>
    </row>
    <row r="225" spans="7:7" ht="15.75" customHeight="1">
      <c r="G225" s="4"/>
    </row>
    <row r="226" spans="7:7" ht="15.75" customHeight="1">
      <c r="G226" s="4"/>
    </row>
    <row r="227" spans="7:7" ht="15.75" customHeight="1">
      <c r="G227" s="4"/>
    </row>
    <row r="228" spans="7:7" ht="15.75" customHeight="1">
      <c r="G228" s="4"/>
    </row>
    <row r="229" spans="7:7" ht="15.75" customHeight="1">
      <c r="G229" s="4"/>
    </row>
    <row r="230" spans="7:7" ht="15.75" customHeight="1">
      <c r="G230" s="4"/>
    </row>
    <row r="231" spans="7:7" ht="15.75" customHeight="1">
      <c r="G231" s="4"/>
    </row>
    <row r="232" spans="7:7" ht="15.75" customHeight="1">
      <c r="G232" s="4"/>
    </row>
    <row r="233" spans="7:7" ht="15.75" customHeight="1">
      <c r="G233" s="4"/>
    </row>
    <row r="234" spans="7:7" ht="15.75" customHeight="1">
      <c r="G234" s="4"/>
    </row>
    <row r="235" spans="7:7" ht="15.75" customHeight="1">
      <c r="G235" s="4"/>
    </row>
    <row r="236" spans="7:7" ht="15.75" customHeight="1">
      <c r="G236" s="4"/>
    </row>
    <row r="237" spans="7:7" ht="15.75" customHeight="1">
      <c r="G237" s="4"/>
    </row>
    <row r="238" spans="7:7" ht="15.75" customHeight="1">
      <c r="G238" s="4"/>
    </row>
    <row r="239" spans="7:7" ht="15.75" customHeight="1">
      <c r="G239" s="4"/>
    </row>
    <row r="240" spans="7:7" ht="15.75" customHeight="1">
      <c r="G240" s="4"/>
    </row>
    <row r="241" spans="7:7" ht="15.75" customHeight="1">
      <c r="G241" s="4"/>
    </row>
    <row r="242" spans="7:7" ht="15.75" customHeight="1">
      <c r="G242" s="4"/>
    </row>
    <row r="243" spans="7:7" ht="15.75" customHeight="1">
      <c r="G243" s="4"/>
    </row>
    <row r="244" spans="7:7" ht="15.75" customHeight="1">
      <c r="G244" s="4"/>
    </row>
    <row r="245" spans="7:7" ht="15.75" customHeight="1">
      <c r="G245" s="4"/>
    </row>
    <row r="246" spans="7:7" ht="15.75" customHeight="1">
      <c r="G246" s="4"/>
    </row>
    <row r="247" spans="7:7" ht="15.75" customHeight="1">
      <c r="G247" s="4"/>
    </row>
    <row r="248" spans="7:7" ht="15.75" customHeight="1">
      <c r="G248" s="4"/>
    </row>
    <row r="249" spans="7:7" ht="15.75" customHeight="1">
      <c r="G249" s="4"/>
    </row>
    <row r="250" spans="7:7" ht="15.75" customHeight="1">
      <c r="G250" s="4"/>
    </row>
    <row r="251" spans="7:7" ht="15.75" customHeight="1">
      <c r="G251" s="4"/>
    </row>
    <row r="252" spans="7:7" ht="15.75" customHeight="1">
      <c r="G252" s="4"/>
    </row>
    <row r="253" spans="7:7" ht="15.75" customHeight="1">
      <c r="G253" s="4"/>
    </row>
    <row r="254" spans="7:7" ht="15.75" customHeight="1">
      <c r="G254" s="4"/>
    </row>
    <row r="255" spans="7:7" ht="15.75" customHeight="1">
      <c r="G255" s="4"/>
    </row>
    <row r="256" spans="7:7" ht="15.75" customHeight="1">
      <c r="G256" s="4"/>
    </row>
    <row r="257" spans="7:7" ht="15.75" customHeight="1">
      <c r="G257" s="4"/>
    </row>
    <row r="258" spans="7:7" ht="15.75" customHeight="1">
      <c r="G258" s="4"/>
    </row>
    <row r="259" spans="7:7" ht="15.75" customHeight="1">
      <c r="G259" s="4"/>
    </row>
    <row r="260" spans="7:7" ht="15.75" customHeight="1">
      <c r="G260" s="4"/>
    </row>
    <row r="261" spans="7:7" ht="15.75" customHeight="1">
      <c r="G261" s="4"/>
    </row>
    <row r="262" spans="7:7" ht="15.75" customHeight="1">
      <c r="G262" s="4"/>
    </row>
    <row r="263" spans="7:7" ht="15.75" customHeight="1">
      <c r="G263" s="4"/>
    </row>
    <row r="264" spans="7:7" ht="15.75" customHeight="1">
      <c r="G264" s="4"/>
    </row>
    <row r="265" spans="7:7" ht="15.75" customHeight="1">
      <c r="G265" s="4"/>
    </row>
    <row r="266" spans="7:7" ht="15.75" customHeight="1">
      <c r="G266" s="4"/>
    </row>
    <row r="267" spans="7:7" ht="15.75" customHeight="1">
      <c r="G267" s="4"/>
    </row>
    <row r="268" spans="7:7" ht="15.75" customHeight="1">
      <c r="G268" s="4"/>
    </row>
    <row r="269" spans="7:7" ht="15.75" customHeight="1">
      <c r="G269" s="4"/>
    </row>
    <row r="270" spans="7:7" ht="15.75" customHeight="1">
      <c r="G270" s="4"/>
    </row>
    <row r="271" spans="7:7" ht="15.75" customHeight="1">
      <c r="G271" s="4"/>
    </row>
    <row r="272" spans="7:7" ht="15.75" customHeight="1">
      <c r="G272" s="4"/>
    </row>
    <row r="273" spans="7:7" ht="15.75" customHeight="1">
      <c r="G273" s="4"/>
    </row>
    <row r="274" spans="7:7" ht="15.75" customHeight="1">
      <c r="G274" s="4"/>
    </row>
    <row r="275" spans="7:7" ht="15.75" customHeight="1">
      <c r="G275" s="4"/>
    </row>
    <row r="276" spans="7:7" ht="15.75" customHeight="1">
      <c r="G276" s="4"/>
    </row>
    <row r="277" spans="7:7" ht="15.75" customHeight="1">
      <c r="G277" s="4"/>
    </row>
    <row r="278" spans="7:7" ht="15.75" customHeight="1">
      <c r="G278" s="4"/>
    </row>
    <row r="279" spans="7:7" ht="15.75" customHeight="1">
      <c r="G279" s="4"/>
    </row>
    <row r="280" spans="7:7" ht="15.75" customHeight="1">
      <c r="G280" s="4"/>
    </row>
    <row r="281" spans="7:7" ht="15.75" customHeight="1">
      <c r="G281" s="4"/>
    </row>
    <row r="282" spans="7:7" ht="15.75" customHeight="1">
      <c r="G282" s="4"/>
    </row>
    <row r="283" spans="7:7" ht="15.75" customHeight="1">
      <c r="G283" s="4"/>
    </row>
    <row r="284" spans="7:7" ht="15.75" customHeight="1">
      <c r="G284" s="4"/>
    </row>
    <row r="285" spans="7:7" ht="15.75" customHeight="1">
      <c r="G285" s="4"/>
    </row>
    <row r="286" spans="7:7" ht="15.75" customHeight="1">
      <c r="G286" s="4"/>
    </row>
    <row r="287" spans="7:7" ht="15.75" customHeight="1">
      <c r="G287" s="4"/>
    </row>
    <row r="288" spans="7:7" ht="15.75" customHeight="1">
      <c r="G288" s="4"/>
    </row>
    <row r="289" spans="7:7" ht="15.75" customHeight="1">
      <c r="G289" s="4"/>
    </row>
    <row r="290" spans="7:7" ht="15.75" customHeight="1">
      <c r="G290" s="4"/>
    </row>
    <row r="291" spans="7:7" ht="15.75" customHeight="1">
      <c r="G291" s="4"/>
    </row>
    <row r="292" spans="7:7" ht="15.75" customHeight="1">
      <c r="G292" s="4"/>
    </row>
    <row r="293" spans="7:7" ht="15.75" customHeight="1">
      <c r="G293" s="4"/>
    </row>
    <row r="294" spans="7:7" ht="15.75" customHeight="1">
      <c r="G294" s="4"/>
    </row>
    <row r="295" spans="7:7" ht="15.75" customHeight="1">
      <c r="G295" s="4"/>
    </row>
    <row r="296" spans="7:7" ht="15.75" customHeight="1">
      <c r="G296" s="4"/>
    </row>
    <row r="297" spans="7:7" ht="15.75" customHeight="1">
      <c r="G297" s="4"/>
    </row>
    <row r="298" spans="7:7" ht="15.75" customHeight="1">
      <c r="G298" s="4"/>
    </row>
    <row r="299" spans="7:7" ht="15.75" customHeight="1">
      <c r="G299" s="4"/>
    </row>
    <row r="300" spans="7:7" ht="15.75" customHeight="1">
      <c r="G300" s="4"/>
    </row>
    <row r="301" spans="7:7" ht="15.75" customHeight="1">
      <c r="G301" s="4"/>
    </row>
    <row r="302" spans="7:7" ht="15.75" customHeight="1">
      <c r="G302" s="4"/>
    </row>
    <row r="303" spans="7:7" ht="15.75" customHeight="1">
      <c r="G303" s="4"/>
    </row>
    <row r="304" spans="7:7" ht="15.75" customHeight="1">
      <c r="G304" s="4"/>
    </row>
    <row r="305" spans="7:7" ht="15.75" customHeight="1">
      <c r="G305" s="4"/>
    </row>
    <row r="306" spans="7:7" ht="15.75" customHeight="1">
      <c r="G306" s="4"/>
    </row>
    <row r="307" spans="7:7" ht="15.75" customHeight="1">
      <c r="G307" s="4"/>
    </row>
    <row r="308" spans="7:7" ht="15.75" customHeight="1">
      <c r="G308" s="4"/>
    </row>
    <row r="309" spans="7:7" ht="15.75" customHeight="1">
      <c r="G309" s="4"/>
    </row>
    <row r="310" spans="7:7" ht="15.75" customHeight="1">
      <c r="G310" s="4"/>
    </row>
    <row r="311" spans="7:7" ht="15.75" customHeight="1">
      <c r="G311" s="4"/>
    </row>
    <row r="312" spans="7:7" ht="15.75" customHeight="1">
      <c r="G312" s="4"/>
    </row>
    <row r="313" spans="7:7" ht="15.75" customHeight="1">
      <c r="G313" s="4"/>
    </row>
    <row r="314" spans="7:7" ht="15.75" customHeight="1">
      <c r="G314" s="4"/>
    </row>
    <row r="315" spans="7:7" ht="15.75" customHeight="1">
      <c r="G315" s="4"/>
    </row>
    <row r="316" spans="7:7" ht="15.75" customHeight="1">
      <c r="G316" s="4"/>
    </row>
    <row r="317" spans="7:7" ht="15.75" customHeight="1">
      <c r="G317" s="4"/>
    </row>
    <row r="318" spans="7:7" ht="15.75" customHeight="1">
      <c r="G318" s="4"/>
    </row>
    <row r="319" spans="7:7" ht="15.75" customHeight="1">
      <c r="G319" s="4"/>
    </row>
    <row r="320" spans="7:7" ht="15.75" customHeight="1">
      <c r="G320" s="4"/>
    </row>
    <row r="321" spans="7:7" ht="15.75" customHeight="1">
      <c r="G321" s="4"/>
    </row>
    <row r="322" spans="7:7" ht="15.75" customHeight="1">
      <c r="G322" s="4"/>
    </row>
    <row r="323" spans="7:7" ht="15.75" customHeight="1">
      <c r="G323" s="4"/>
    </row>
    <row r="324" spans="7:7" ht="15.75" customHeight="1">
      <c r="G324" s="4"/>
    </row>
    <row r="325" spans="7:7" ht="15.75" customHeight="1">
      <c r="G325" s="4"/>
    </row>
    <row r="326" spans="7:7" ht="15.75" customHeight="1">
      <c r="G326" s="4"/>
    </row>
    <row r="327" spans="7:7" ht="15.75" customHeight="1">
      <c r="G327" s="4"/>
    </row>
    <row r="328" spans="7:7" ht="15.75" customHeight="1">
      <c r="G328" s="4"/>
    </row>
    <row r="329" spans="7:7" ht="15.75" customHeight="1">
      <c r="G329" s="4"/>
    </row>
    <row r="330" spans="7:7" ht="15.75" customHeight="1">
      <c r="G330" s="4"/>
    </row>
    <row r="331" spans="7:7" ht="15.75" customHeight="1">
      <c r="G331" s="4"/>
    </row>
    <row r="332" spans="7:7" ht="15.75" customHeight="1">
      <c r="G332" s="4"/>
    </row>
    <row r="333" spans="7:7" ht="15.75" customHeight="1">
      <c r="G333" s="4"/>
    </row>
    <row r="334" spans="7:7" ht="15.75" customHeight="1">
      <c r="G334" s="4"/>
    </row>
    <row r="335" spans="7:7" ht="15.75" customHeight="1">
      <c r="G335" s="4"/>
    </row>
    <row r="336" spans="7:7" ht="15.75" customHeight="1">
      <c r="G336" s="4"/>
    </row>
    <row r="337" spans="7:7" ht="15.75" customHeight="1">
      <c r="G337" s="4"/>
    </row>
    <row r="338" spans="7:7" ht="15.75" customHeight="1">
      <c r="G338" s="4"/>
    </row>
    <row r="339" spans="7:7" ht="15.75" customHeight="1">
      <c r="G339" s="4"/>
    </row>
    <row r="340" spans="7:7" ht="15.75" customHeight="1">
      <c r="G340" s="4"/>
    </row>
    <row r="341" spans="7:7" ht="15.75" customHeight="1">
      <c r="G341" s="4"/>
    </row>
    <row r="342" spans="7:7" ht="15.75" customHeight="1">
      <c r="G342" s="4"/>
    </row>
    <row r="343" spans="7:7" ht="15.75" customHeight="1">
      <c r="G343" s="4"/>
    </row>
    <row r="344" spans="7:7" ht="15.75" customHeight="1">
      <c r="G344" s="4"/>
    </row>
    <row r="345" spans="7:7" ht="15.75" customHeight="1">
      <c r="G345" s="4"/>
    </row>
    <row r="346" spans="7:7" ht="15.75" customHeight="1">
      <c r="G346" s="4"/>
    </row>
    <row r="347" spans="7:7" ht="15.75" customHeight="1">
      <c r="G347" s="4"/>
    </row>
    <row r="348" spans="7:7" ht="15.75" customHeight="1">
      <c r="G348" s="4"/>
    </row>
    <row r="349" spans="7:7" ht="15.75" customHeight="1">
      <c r="G349" s="4"/>
    </row>
    <row r="350" spans="7:7" ht="15.75" customHeight="1">
      <c r="G350" s="4"/>
    </row>
    <row r="351" spans="7:7" ht="15.75" customHeight="1">
      <c r="G351" s="4"/>
    </row>
    <row r="352" spans="7:7" ht="15.75" customHeight="1">
      <c r="G352" s="4"/>
    </row>
    <row r="353" spans="7:7" ht="15.75" customHeight="1">
      <c r="G353" s="4"/>
    </row>
    <row r="354" spans="7:7" ht="15.75" customHeight="1">
      <c r="G354" s="4"/>
    </row>
    <row r="355" spans="7:7" ht="15.75" customHeight="1">
      <c r="G355" s="4"/>
    </row>
    <row r="356" spans="7:7" ht="15.75" customHeight="1">
      <c r="G356" s="4"/>
    </row>
    <row r="357" spans="7:7" ht="15.75" customHeight="1">
      <c r="G357" s="4"/>
    </row>
    <row r="358" spans="7:7" ht="15.75" customHeight="1">
      <c r="G358" s="4"/>
    </row>
    <row r="359" spans="7:7" ht="15.75" customHeight="1">
      <c r="G359" s="4"/>
    </row>
    <row r="360" spans="7:7" ht="15.75" customHeight="1">
      <c r="G360" s="4"/>
    </row>
    <row r="361" spans="7:7" ht="15.75" customHeight="1">
      <c r="G361" s="4"/>
    </row>
    <row r="362" spans="7:7" ht="15.75" customHeight="1">
      <c r="G362" s="4"/>
    </row>
    <row r="363" spans="7:7" ht="15.75" customHeight="1">
      <c r="G363" s="4"/>
    </row>
    <row r="364" spans="7:7" ht="15.75" customHeight="1">
      <c r="G364" s="4"/>
    </row>
    <row r="365" spans="7:7" ht="15.75" customHeight="1">
      <c r="G365" s="4"/>
    </row>
    <row r="366" spans="7:7" ht="15.75" customHeight="1">
      <c r="G366" s="4"/>
    </row>
    <row r="367" spans="7:7" ht="15.75" customHeight="1">
      <c r="G367" s="4"/>
    </row>
    <row r="368" spans="7:7" ht="15.75" customHeight="1">
      <c r="G368" s="4"/>
    </row>
    <row r="369" spans="7:7" ht="15.75" customHeight="1">
      <c r="G369" s="4"/>
    </row>
    <row r="370" spans="7:7" ht="15.75" customHeight="1">
      <c r="G370" s="4"/>
    </row>
    <row r="371" spans="7:7" ht="15.75" customHeight="1">
      <c r="G371" s="4"/>
    </row>
    <row r="372" spans="7:7" ht="15.75" customHeight="1">
      <c r="G372" s="4"/>
    </row>
    <row r="373" spans="7:7" ht="15.75" customHeight="1">
      <c r="G373" s="4"/>
    </row>
    <row r="374" spans="7:7" ht="15.75" customHeight="1">
      <c r="G374" s="4"/>
    </row>
    <row r="375" spans="7:7" ht="15.75" customHeight="1">
      <c r="G375" s="4"/>
    </row>
    <row r="376" spans="7:7" ht="15.75" customHeight="1">
      <c r="G376" s="4"/>
    </row>
    <row r="377" spans="7:7" ht="15.75" customHeight="1">
      <c r="G377" s="4"/>
    </row>
    <row r="378" spans="7:7" ht="15.75" customHeight="1">
      <c r="G378" s="4"/>
    </row>
    <row r="379" spans="7:7" ht="15.75" customHeight="1">
      <c r="G379" s="4"/>
    </row>
    <row r="380" spans="7:7" ht="15.75" customHeight="1">
      <c r="G380" s="4"/>
    </row>
    <row r="381" spans="7:7" ht="15.75" customHeight="1">
      <c r="G381" s="4"/>
    </row>
    <row r="382" spans="7:7" ht="15.75" customHeight="1">
      <c r="G382" s="4"/>
    </row>
    <row r="383" spans="7:7" ht="15.75" customHeight="1">
      <c r="G383" s="4"/>
    </row>
    <row r="384" spans="7:7" ht="15.75" customHeight="1">
      <c r="G384" s="4"/>
    </row>
    <row r="385" spans="7:7" ht="15.75" customHeight="1">
      <c r="G385" s="4"/>
    </row>
    <row r="386" spans="7:7" ht="15.75" customHeight="1">
      <c r="G386" s="4"/>
    </row>
    <row r="387" spans="7:7" ht="15.75" customHeight="1">
      <c r="G387" s="4"/>
    </row>
    <row r="388" spans="7:7" ht="15.75" customHeight="1">
      <c r="G388" s="4"/>
    </row>
    <row r="389" spans="7:7" ht="15.75" customHeight="1">
      <c r="G389" s="4"/>
    </row>
    <row r="390" spans="7:7" ht="15.75" customHeight="1">
      <c r="G390" s="4"/>
    </row>
    <row r="391" spans="7:7" ht="15.75" customHeight="1">
      <c r="G391" s="4"/>
    </row>
    <row r="392" spans="7:7" ht="15.75" customHeight="1">
      <c r="G392" s="4"/>
    </row>
    <row r="393" spans="7:7" ht="15.75" customHeight="1">
      <c r="G393" s="4"/>
    </row>
    <row r="394" spans="7:7" ht="15.75" customHeight="1">
      <c r="G394" s="4"/>
    </row>
    <row r="395" spans="7:7" ht="15.75" customHeight="1">
      <c r="G395" s="4"/>
    </row>
    <row r="396" spans="7:7" ht="15.75" customHeight="1">
      <c r="G396" s="4"/>
    </row>
    <row r="397" spans="7:7" ht="15.75" customHeight="1">
      <c r="G397" s="4"/>
    </row>
    <row r="398" spans="7:7" ht="15.75" customHeight="1">
      <c r="G398" s="4"/>
    </row>
    <row r="399" spans="7:7" ht="15.75" customHeight="1">
      <c r="G399" s="4"/>
    </row>
    <row r="400" spans="7:7" ht="15.75" customHeight="1">
      <c r="G400" s="4"/>
    </row>
    <row r="401" spans="7:7" ht="15.75" customHeight="1">
      <c r="G401" s="4"/>
    </row>
    <row r="402" spans="7:7" ht="15.75" customHeight="1">
      <c r="G402" s="4"/>
    </row>
    <row r="403" spans="7:7" ht="15.75" customHeight="1">
      <c r="G403" s="4"/>
    </row>
    <row r="404" spans="7:7" ht="15.75" customHeight="1">
      <c r="G404" s="4"/>
    </row>
    <row r="405" spans="7:7" ht="15.75" customHeight="1">
      <c r="G405" s="4"/>
    </row>
    <row r="406" spans="7:7" ht="15.75" customHeight="1">
      <c r="G406" s="4"/>
    </row>
    <row r="407" spans="7:7" ht="15.75" customHeight="1">
      <c r="G407" s="4"/>
    </row>
    <row r="408" spans="7:7" ht="15.75" customHeight="1">
      <c r="G408" s="4"/>
    </row>
    <row r="409" spans="7:7" ht="15.75" customHeight="1">
      <c r="G409" s="4"/>
    </row>
    <row r="410" spans="7:7" ht="15.75" customHeight="1">
      <c r="G410" s="4"/>
    </row>
    <row r="411" spans="7:7" ht="15.75" customHeight="1">
      <c r="G411" s="4"/>
    </row>
    <row r="412" spans="7:7" ht="15.75" customHeight="1">
      <c r="G412" s="4"/>
    </row>
    <row r="413" spans="7:7" ht="15.75" customHeight="1">
      <c r="G413" s="4"/>
    </row>
    <row r="414" spans="7:7" ht="15.75" customHeight="1">
      <c r="G414" s="4"/>
    </row>
    <row r="415" spans="7:7" ht="15.75" customHeight="1">
      <c r="G415" s="4"/>
    </row>
    <row r="416" spans="7:7" ht="15.75" customHeight="1">
      <c r="G416" s="4"/>
    </row>
    <row r="417" spans="7:7" ht="15.75" customHeight="1">
      <c r="G417" s="4"/>
    </row>
    <row r="418" spans="7:7" ht="15.75" customHeight="1">
      <c r="G418" s="4"/>
    </row>
    <row r="419" spans="7:7" ht="15.75" customHeight="1">
      <c r="G419" s="4"/>
    </row>
    <row r="420" spans="7:7" ht="15.75" customHeight="1">
      <c r="G420" s="4"/>
    </row>
    <row r="421" spans="7:7" ht="15.75" customHeight="1">
      <c r="G421" s="4"/>
    </row>
    <row r="422" spans="7:7" ht="15.75" customHeight="1">
      <c r="G422" s="4"/>
    </row>
    <row r="423" spans="7:7" ht="15.75" customHeight="1">
      <c r="G423" s="4"/>
    </row>
    <row r="424" spans="7:7" ht="15.75" customHeight="1">
      <c r="G424" s="4"/>
    </row>
    <row r="425" spans="7:7" ht="15.75" customHeight="1">
      <c r="G425" s="4"/>
    </row>
    <row r="426" spans="7:7" ht="15.75" customHeight="1">
      <c r="G426" s="4"/>
    </row>
    <row r="427" spans="7:7" ht="15.75" customHeight="1">
      <c r="G427" s="4"/>
    </row>
    <row r="428" spans="7:7" ht="15.75" customHeight="1">
      <c r="G428" s="4"/>
    </row>
    <row r="429" spans="7:7" ht="15.75" customHeight="1">
      <c r="G429" s="4"/>
    </row>
    <row r="430" spans="7:7" ht="15.75" customHeight="1">
      <c r="G430" s="4"/>
    </row>
    <row r="431" spans="7:7" ht="15.75" customHeight="1">
      <c r="G431" s="4"/>
    </row>
    <row r="432" spans="7:7" ht="15.75" customHeight="1">
      <c r="G432" s="4"/>
    </row>
    <row r="433" spans="7:7" ht="15.75" customHeight="1">
      <c r="G433" s="4"/>
    </row>
    <row r="434" spans="7:7" ht="15.75" customHeight="1">
      <c r="G434" s="4"/>
    </row>
    <row r="435" spans="7:7" ht="15.75" customHeight="1">
      <c r="G435" s="4"/>
    </row>
    <row r="436" spans="7:7" ht="15.75" customHeight="1">
      <c r="G436" s="4"/>
    </row>
    <row r="437" spans="7:7" ht="15.75" customHeight="1">
      <c r="G437" s="4"/>
    </row>
    <row r="438" spans="7:7" ht="15.75" customHeight="1">
      <c r="G438" s="4"/>
    </row>
    <row r="439" spans="7:7" ht="15.75" customHeight="1">
      <c r="G439" s="4"/>
    </row>
    <row r="440" spans="7:7" ht="15.75" customHeight="1">
      <c r="G440" s="4"/>
    </row>
    <row r="441" spans="7:7" ht="15.75" customHeight="1">
      <c r="G441" s="4"/>
    </row>
    <row r="442" spans="7:7" ht="15.75" customHeight="1">
      <c r="G442" s="4"/>
    </row>
    <row r="443" spans="7:7" ht="15.75" customHeight="1">
      <c r="G443" s="4"/>
    </row>
    <row r="444" spans="7:7" ht="15.75" customHeight="1">
      <c r="G444" s="4"/>
    </row>
    <row r="445" spans="7:7" ht="15.75" customHeight="1">
      <c r="G445" s="4"/>
    </row>
    <row r="446" spans="7:7" ht="15.75" customHeight="1">
      <c r="G446" s="4"/>
    </row>
    <row r="447" spans="7:7" ht="15.75" customHeight="1">
      <c r="G447" s="4"/>
    </row>
    <row r="448" spans="7:7" ht="15.75" customHeight="1">
      <c r="G448" s="4"/>
    </row>
    <row r="449" spans="7:7" ht="15.75" customHeight="1">
      <c r="G449" s="4"/>
    </row>
    <row r="450" spans="7:7" ht="15.75" customHeight="1">
      <c r="G450" s="4"/>
    </row>
    <row r="451" spans="7:7" ht="15.75" customHeight="1">
      <c r="G451" s="4"/>
    </row>
    <row r="452" spans="7:7" ht="15.75" customHeight="1">
      <c r="G452" s="4"/>
    </row>
    <row r="453" spans="7:7" ht="15.75" customHeight="1">
      <c r="G453" s="4"/>
    </row>
    <row r="454" spans="7:7" ht="15.75" customHeight="1">
      <c r="G454" s="4"/>
    </row>
    <row r="455" spans="7:7" ht="15.75" customHeight="1">
      <c r="G455" s="4"/>
    </row>
    <row r="456" spans="7:7" ht="15.75" customHeight="1">
      <c r="G456" s="4"/>
    </row>
    <row r="457" spans="7:7" ht="15.75" customHeight="1">
      <c r="G457" s="4"/>
    </row>
    <row r="458" spans="7:7" ht="15.75" customHeight="1">
      <c r="G458" s="4"/>
    </row>
    <row r="459" spans="7:7" ht="15.75" customHeight="1">
      <c r="G459" s="4"/>
    </row>
    <row r="460" spans="7:7" ht="15.75" customHeight="1">
      <c r="G460" s="4"/>
    </row>
    <row r="461" spans="7:7" ht="15.75" customHeight="1">
      <c r="G461" s="4"/>
    </row>
    <row r="462" spans="7:7" ht="15.75" customHeight="1">
      <c r="G462" s="4"/>
    </row>
    <row r="463" spans="7:7" ht="15.75" customHeight="1">
      <c r="G463" s="4"/>
    </row>
    <row r="464" spans="7:7" ht="15.75" customHeight="1">
      <c r="G464" s="4"/>
    </row>
    <row r="465" spans="7:7" ht="15.75" customHeight="1">
      <c r="G465" s="4"/>
    </row>
    <row r="466" spans="7:7" ht="15.75" customHeight="1">
      <c r="G466" s="4"/>
    </row>
    <row r="467" spans="7:7" ht="15.75" customHeight="1">
      <c r="G467" s="4"/>
    </row>
    <row r="468" spans="7:7" ht="15.75" customHeight="1">
      <c r="G468" s="4"/>
    </row>
    <row r="469" spans="7:7" ht="15.75" customHeight="1">
      <c r="G469" s="4"/>
    </row>
    <row r="470" spans="7:7" ht="15.75" customHeight="1">
      <c r="G470" s="4"/>
    </row>
    <row r="471" spans="7:7" ht="15.75" customHeight="1">
      <c r="G471" s="4"/>
    </row>
    <row r="472" spans="7:7" ht="15.75" customHeight="1">
      <c r="G472" s="4"/>
    </row>
    <row r="473" spans="7:7" ht="15.75" customHeight="1">
      <c r="G473" s="4"/>
    </row>
    <row r="474" spans="7:7" ht="15.75" customHeight="1">
      <c r="G474" s="4"/>
    </row>
    <row r="475" spans="7:7" ht="15.75" customHeight="1">
      <c r="G475" s="4"/>
    </row>
    <row r="476" spans="7:7" ht="15.75" customHeight="1">
      <c r="G476" s="4"/>
    </row>
    <row r="477" spans="7:7" ht="15.75" customHeight="1">
      <c r="G477" s="4"/>
    </row>
    <row r="478" spans="7:7" ht="15.75" customHeight="1">
      <c r="G478" s="4"/>
    </row>
    <row r="479" spans="7:7" ht="15.75" customHeight="1">
      <c r="G479" s="4"/>
    </row>
    <row r="480" spans="7:7" ht="15.75" customHeight="1">
      <c r="G480" s="4"/>
    </row>
    <row r="481" spans="7:7" ht="15.75" customHeight="1">
      <c r="G481" s="4"/>
    </row>
    <row r="482" spans="7:7" ht="15.75" customHeight="1">
      <c r="G482" s="4"/>
    </row>
    <row r="483" spans="7:7" ht="15.75" customHeight="1">
      <c r="G483" s="4"/>
    </row>
    <row r="484" spans="7:7" ht="15.75" customHeight="1">
      <c r="G484" s="4"/>
    </row>
    <row r="485" spans="7:7" ht="15.75" customHeight="1">
      <c r="G485" s="4"/>
    </row>
    <row r="486" spans="7:7" ht="15.75" customHeight="1">
      <c r="G486" s="4"/>
    </row>
    <row r="487" spans="7:7" ht="15.75" customHeight="1">
      <c r="G487" s="4"/>
    </row>
    <row r="488" spans="7:7" ht="15.75" customHeight="1">
      <c r="G488" s="4"/>
    </row>
    <row r="489" spans="7:7" ht="15.75" customHeight="1">
      <c r="G489" s="4"/>
    </row>
    <row r="490" spans="7:7" ht="15.75" customHeight="1">
      <c r="G490" s="4"/>
    </row>
    <row r="491" spans="7:7" ht="15.75" customHeight="1">
      <c r="G491" s="4"/>
    </row>
    <row r="492" spans="7:7" ht="15.75" customHeight="1">
      <c r="G492" s="4"/>
    </row>
    <row r="493" spans="7:7" ht="15.75" customHeight="1">
      <c r="G493" s="4"/>
    </row>
    <row r="494" spans="7:7" ht="15.75" customHeight="1">
      <c r="G494" s="4"/>
    </row>
    <row r="495" spans="7:7" ht="15.75" customHeight="1">
      <c r="G495" s="4"/>
    </row>
    <row r="496" spans="7:7" ht="15.75" customHeight="1">
      <c r="G496" s="4"/>
    </row>
    <row r="497" spans="7:7" ht="15.75" customHeight="1">
      <c r="G497" s="4"/>
    </row>
    <row r="498" spans="7:7" ht="15.75" customHeight="1">
      <c r="G498" s="4"/>
    </row>
    <row r="499" spans="7:7" ht="15.75" customHeight="1">
      <c r="G499" s="4"/>
    </row>
    <row r="500" spans="7:7" ht="15.75" customHeight="1">
      <c r="G500" s="4"/>
    </row>
    <row r="501" spans="7:7" ht="15.75" customHeight="1">
      <c r="G501" s="4"/>
    </row>
    <row r="502" spans="7:7" ht="15.75" customHeight="1">
      <c r="G502" s="4"/>
    </row>
    <row r="503" spans="7:7" ht="15.75" customHeight="1">
      <c r="G503" s="4"/>
    </row>
    <row r="504" spans="7:7" ht="15.75" customHeight="1">
      <c r="G504" s="4"/>
    </row>
    <row r="505" spans="7:7" ht="15.75" customHeight="1">
      <c r="G505" s="4"/>
    </row>
    <row r="506" spans="7:7" ht="15.75" customHeight="1">
      <c r="G506" s="4"/>
    </row>
    <row r="507" spans="7:7" ht="15.75" customHeight="1">
      <c r="G507" s="4"/>
    </row>
    <row r="508" spans="7:7" ht="15.75" customHeight="1">
      <c r="G508" s="4"/>
    </row>
    <row r="509" spans="7:7" ht="15.75" customHeight="1">
      <c r="G509" s="4"/>
    </row>
    <row r="510" spans="7:7" ht="15.75" customHeight="1">
      <c r="G510" s="4"/>
    </row>
    <row r="511" spans="7:7" ht="15.75" customHeight="1">
      <c r="G511" s="4"/>
    </row>
    <row r="512" spans="7:7" ht="15.75" customHeight="1">
      <c r="G512" s="4"/>
    </row>
    <row r="513" spans="7:7" ht="15.75" customHeight="1">
      <c r="G513" s="4"/>
    </row>
    <row r="514" spans="7:7" ht="15.75" customHeight="1">
      <c r="G514" s="4"/>
    </row>
    <row r="515" spans="7:7" ht="15.75" customHeight="1">
      <c r="G515" s="4"/>
    </row>
    <row r="516" spans="7:7" ht="15.75" customHeight="1">
      <c r="G516" s="4"/>
    </row>
    <row r="517" spans="7:7" ht="15.75" customHeight="1">
      <c r="G517" s="4"/>
    </row>
    <row r="518" spans="7:7" ht="15.75" customHeight="1">
      <c r="G518" s="4"/>
    </row>
    <row r="519" spans="7:7" ht="15.75" customHeight="1">
      <c r="G519" s="4"/>
    </row>
    <row r="520" spans="7:7" ht="15.75" customHeight="1">
      <c r="G520" s="4"/>
    </row>
    <row r="521" spans="7:7" ht="15.75" customHeight="1">
      <c r="G521" s="4"/>
    </row>
    <row r="522" spans="7:7" ht="15.75" customHeight="1">
      <c r="G522" s="4"/>
    </row>
    <row r="523" spans="7:7" ht="15.75" customHeight="1">
      <c r="G523" s="4"/>
    </row>
    <row r="524" spans="7:7" ht="15.75" customHeight="1">
      <c r="G524" s="4"/>
    </row>
    <row r="525" spans="7:7" ht="15.75" customHeight="1">
      <c r="G525" s="4"/>
    </row>
    <row r="526" spans="7:7" ht="15.75" customHeight="1">
      <c r="G526" s="4"/>
    </row>
    <row r="527" spans="7:7" ht="15.75" customHeight="1">
      <c r="G527" s="4"/>
    </row>
    <row r="528" spans="7:7" ht="15.75" customHeight="1">
      <c r="G528" s="4"/>
    </row>
    <row r="529" spans="7:7" ht="15.75" customHeight="1">
      <c r="G529" s="4"/>
    </row>
    <row r="530" spans="7:7" ht="15.75" customHeight="1">
      <c r="G530" s="4"/>
    </row>
    <row r="531" spans="7:7" ht="15.75" customHeight="1">
      <c r="G531" s="4"/>
    </row>
    <row r="532" spans="7:7" ht="15.75" customHeight="1">
      <c r="G532" s="4"/>
    </row>
    <row r="533" spans="7:7" ht="15.75" customHeight="1">
      <c r="G533" s="4"/>
    </row>
    <row r="534" spans="7:7" ht="15.75" customHeight="1">
      <c r="G534" s="4"/>
    </row>
    <row r="535" spans="7:7" ht="15.75" customHeight="1">
      <c r="G535" s="4"/>
    </row>
    <row r="536" spans="7:7" ht="15.75" customHeight="1">
      <c r="G536" s="4"/>
    </row>
    <row r="537" spans="7:7" ht="15.75" customHeight="1">
      <c r="G537" s="4"/>
    </row>
    <row r="538" spans="7:7" ht="15.75" customHeight="1">
      <c r="G538" s="4"/>
    </row>
    <row r="539" spans="7:7" ht="15.75" customHeight="1">
      <c r="G539" s="4"/>
    </row>
    <row r="540" spans="7:7" ht="15.75" customHeight="1">
      <c r="G540" s="4"/>
    </row>
    <row r="541" spans="7:7" ht="15.75" customHeight="1">
      <c r="G541" s="4"/>
    </row>
    <row r="542" spans="7:7" ht="15.75" customHeight="1">
      <c r="G542" s="4"/>
    </row>
    <row r="543" spans="7:7" ht="15.75" customHeight="1">
      <c r="G543" s="4"/>
    </row>
    <row r="544" spans="7:7" ht="15.75" customHeight="1">
      <c r="G544" s="4"/>
    </row>
    <row r="545" spans="7:7" ht="15.75" customHeight="1">
      <c r="G545" s="4"/>
    </row>
    <row r="546" spans="7:7" ht="15.75" customHeight="1">
      <c r="G546" s="4"/>
    </row>
    <row r="547" spans="7:7" ht="15.75" customHeight="1">
      <c r="G547" s="4"/>
    </row>
    <row r="548" spans="7:7" ht="15.75" customHeight="1">
      <c r="G548" s="4"/>
    </row>
    <row r="549" spans="7:7" ht="15.75" customHeight="1">
      <c r="G549" s="4"/>
    </row>
    <row r="550" spans="7:7" ht="15.75" customHeight="1">
      <c r="G550" s="4"/>
    </row>
    <row r="551" spans="7:7" ht="15.75" customHeight="1">
      <c r="G551" s="4"/>
    </row>
    <row r="552" spans="7:7" ht="15.75" customHeight="1">
      <c r="G552" s="4"/>
    </row>
    <row r="553" spans="7:7" ht="15.75" customHeight="1">
      <c r="G553" s="4"/>
    </row>
    <row r="554" spans="7:7" ht="15.75" customHeight="1">
      <c r="G554" s="4"/>
    </row>
    <row r="555" spans="7:7" ht="15.75" customHeight="1">
      <c r="G555" s="4"/>
    </row>
    <row r="556" spans="7:7" ht="15.75" customHeight="1">
      <c r="G556" s="4"/>
    </row>
    <row r="557" spans="7:7" ht="15.75" customHeight="1">
      <c r="G557" s="4"/>
    </row>
    <row r="558" spans="7:7" ht="15.75" customHeight="1">
      <c r="G558" s="4"/>
    </row>
    <row r="559" spans="7:7" ht="15.75" customHeight="1">
      <c r="G559" s="4"/>
    </row>
    <row r="560" spans="7:7" ht="15.75" customHeight="1">
      <c r="G560" s="4"/>
    </row>
    <row r="561" spans="7:7" ht="15.75" customHeight="1">
      <c r="G561" s="4"/>
    </row>
    <row r="562" spans="7:7" ht="15.75" customHeight="1">
      <c r="G562" s="4"/>
    </row>
    <row r="563" spans="7:7" ht="15.75" customHeight="1">
      <c r="G563" s="4"/>
    </row>
    <row r="564" spans="7:7" ht="15.75" customHeight="1">
      <c r="G564" s="4"/>
    </row>
    <row r="565" spans="7:7" ht="15.75" customHeight="1">
      <c r="G565" s="4"/>
    </row>
    <row r="566" spans="7:7" ht="15.75" customHeight="1">
      <c r="G566" s="4"/>
    </row>
    <row r="567" spans="7:7" ht="15.75" customHeight="1">
      <c r="G567" s="4"/>
    </row>
    <row r="568" spans="7:7" ht="15.75" customHeight="1">
      <c r="G568" s="4"/>
    </row>
    <row r="569" spans="7:7" ht="15.75" customHeight="1">
      <c r="G569" s="4"/>
    </row>
    <row r="570" spans="7:7" ht="15.75" customHeight="1">
      <c r="G570" s="4"/>
    </row>
    <row r="571" spans="7:7" ht="15.75" customHeight="1">
      <c r="G571" s="4"/>
    </row>
    <row r="572" spans="7:7" ht="15.75" customHeight="1">
      <c r="G572" s="4"/>
    </row>
    <row r="573" spans="7:7" ht="15.75" customHeight="1">
      <c r="G573" s="4"/>
    </row>
    <row r="574" spans="7:7" ht="15.75" customHeight="1">
      <c r="G574" s="4"/>
    </row>
    <row r="575" spans="7:7" ht="15.75" customHeight="1">
      <c r="G575" s="4"/>
    </row>
    <row r="576" spans="7:7" ht="15.75" customHeight="1">
      <c r="G576" s="4"/>
    </row>
    <row r="577" spans="7:7" ht="15.75" customHeight="1">
      <c r="G577" s="4"/>
    </row>
    <row r="578" spans="7:7" ht="15.75" customHeight="1">
      <c r="G578" s="4"/>
    </row>
    <row r="579" spans="7:7" ht="15.75" customHeight="1">
      <c r="G579" s="4"/>
    </row>
    <row r="580" spans="7:7" ht="15.75" customHeight="1">
      <c r="G580" s="4"/>
    </row>
    <row r="581" spans="7:7" ht="15.75" customHeight="1">
      <c r="G581" s="4"/>
    </row>
    <row r="582" spans="7:7" ht="15.75" customHeight="1">
      <c r="G582" s="4"/>
    </row>
    <row r="583" spans="7:7" ht="15.75" customHeight="1">
      <c r="G583" s="4"/>
    </row>
    <row r="584" spans="7:7" ht="15.75" customHeight="1">
      <c r="G584" s="4"/>
    </row>
    <row r="585" spans="7:7" ht="15.75" customHeight="1">
      <c r="G585" s="4"/>
    </row>
    <row r="586" spans="7:7" ht="15.75" customHeight="1">
      <c r="G586" s="4"/>
    </row>
    <row r="587" spans="7:7" ht="15.75" customHeight="1">
      <c r="G587" s="4"/>
    </row>
    <row r="588" spans="7:7" ht="15.75" customHeight="1">
      <c r="G588" s="4"/>
    </row>
    <row r="589" spans="7:7" ht="15.75" customHeight="1">
      <c r="G589" s="4"/>
    </row>
    <row r="590" spans="7:7" ht="15.75" customHeight="1">
      <c r="G590" s="4"/>
    </row>
    <row r="591" spans="7:7" ht="15.75" customHeight="1">
      <c r="G591" s="4"/>
    </row>
    <row r="592" spans="7:7" ht="15.75" customHeight="1">
      <c r="G592" s="4"/>
    </row>
    <row r="593" spans="7:7" ht="15.75" customHeight="1">
      <c r="G593" s="4"/>
    </row>
    <row r="594" spans="7:7" ht="15.75" customHeight="1">
      <c r="G594" s="4"/>
    </row>
    <row r="595" spans="7:7" ht="15.75" customHeight="1">
      <c r="G595" s="4"/>
    </row>
    <row r="596" spans="7:7" ht="15.75" customHeight="1">
      <c r="G596" s="4"/>
    </row>
    <row r="597" spans="7:7" ht="15.75" customHeight="1">
      <c r="G597" s="4"/>
    </row>
    <row r="598" spans="7:7" ht="15.75" customHeight="1">
      <c r="G598" s="4"/>
    </row>
    <row r="599" spans="7:7" ht="15.75" customHeight="1">
      <c r="G599" s="4"/>
    </row>
    <row r="600" spans="7:7" ht="15.75" customHeight="1">
      <c r="G600" s="4"/>
    </row>
    <row r="601" spans="7:7" ht="15.75" customHeight="1">
      <c r="G601" s="4"/>
    </row>
    <row r="602" spans="7:7" ht="15.75" customHeight="1">
      <c r="G602" s="4"/>
    </row>
    <row r="603" spans="7:7" ht="15.75" customHeight="1">
      <c r="G603" s="4"/>
    </row>
    <row r="604" spans="7:7" ht="15.75" customHeight="1">
      <c r="G604" s="4"/>
    </row>
    <row r="605" spans="7:7" ht="15.75" customHeight="1">
      <c r="G605" s="4"/>
    </row>
    <row r="606" spans="7:7" ht="15.75" customHeight="1">
      <c r="G606" s="4"/>
    </row>
    <row r="607" spans="7:7" ht="15.75" customHeight="1">
      <c r="G607" s="4"/>
    </row>
    <row r="608" spans="7:7" ht="15.75" customHeight="1">
      <c r="G608" s="4"/>
    </row>
    <row r="609" spans="7:7" ht="15.75" customHeight="1">
      <c r="G609" s="4"/>
    </row>
    <row r="610" spans="7:7" ht="15.75" customHeight="1">
      <c r="G610" s="4"/>
    </row>
    <row r="611" spans="7:7" ht="15.75" customHeight="1">
      <c r="G611" s="4"/>
    </row>
    <row r="612" spans="7:7" ht="15.75" customHeight="1">
      <c r="G612" s="4"/>
    </row>
    <row r="613" spans="7:7" ht="15.75" customHeight="1">
      <c r="G613" s="4"/>
    </row>
    <row r="614" spans="7:7" ht="15.75" customHeight="1">
      <c r="G614" s="4"/>
    </row>
    <row r="615" spans="7:7" ht="15.75" customHeight="1">
      <c r="G615" s="4"/>
    </row>
    <row r="616" spans="7:7" ht="15.75" customHeight="1">
      <c r="G616" s="4"/>
    </row>
    <row r="617" spans="7:7" ht="15.75" customHeight="1">
      <c r="G617" s="4"/>
    </row>
    <row r="618" spans="7:7" ht="15.75" customHeight="1">
      <c r="G618" s="4"/>
    </row>
    <row r="619" spans="7:7" ht="15.75" customHeight="1">
      <c r="G619" s="4"/>
    </row>
    <row r="620" spans="7:7" ht="15.75" customHeight="1">
      <c r="G620" s="4"/>
    </row>
    <row r="621" spans="7:7" ht="15.75" customHeight="1">
      <c r="G621" s="4"/>
    </row>
    <row r="622" spans="7:7" ht="15.75" customHeight="1">
      <c r="G622" s="4"/>
    </row>
    <row r="623" spans="7:7" ht="15.75" customHeight="1">
      <c r="G623" s="4"/>
    </row>
    <row r="624" spans="7:7" ht="15.75" customHeight="1">
      <c r="G624" s="4"/>
    </row>
    <row r="625" spans="7:7" ht="15.75" customHeight="1">
      <c r="G625" s="4"/>
    </row>
    <row r="626" spans="7:7" ht="15.75" customHeight="1">
      <c r="G626" s="4"/>
    </row>
    <row r="627" spans="7:7" ht="15.75" customHeight="1">
      <c r="G627" s="4"/>
    </row>
    <row r="628" spans="7:7" ht="15.75" customHeight="1">
      <c r="G628" s="4"/>
    </row>
    <row r="629" spans="7:7" ht="15.75" customHeight="1">
      <c r="G629" s="4"/>
    </row>
    <row r="630" spans="7:7" ht="15.75" customHeight="1">
      <c r="G630" s="4"/>
    </row>
    <row r="631" spans="7:7" ht="15.75" customHeight="1">
      <c r="G631" s="4"/>
    </row>
    <row r="632" spans="7:7" ht="15.75" customHeight="1">
      <c r="G632" s="4"/>
    </row>
    <row r="633" spans="7:7" ht="15.75" customHeight="1">
      <c r="G633" s="4"/>
    </row>
    <row r="634" spans="7:7" ht="15.75" customHeight="1">
      <c r="G634" s="4"/>
    </row>
    <row r="635" spans="7:7" ht="15.75" customHeight="1">
      <c r="G635" s="4"/>
    </row>
    <row r="636" spans="7:7" ht="15.75" customHeight="1">
      <c r="G636" s="4"/>
    </row>
    <row r="637" spans="7:7" ht="15.75" customHeight="1">
      <c r="G637" s="4"/>
    </row>
    <row r="638" spans="7:7" ht="15.75" customHeight="1">
      <c r="G638" s="4"/>
    </row>
    <row r="639" spans="7:7" ht="15.75" customHeight="1">
      <c r="G639" s="4"/>
    </row>
    <row r="640" spans="7:7" ht="15.75" customHeight="1">
      <c r="G640" s="4"/>
    </row>
    <row r="641" spans="7:7" ht="15.75" customHeight="1">
      <c r="G641" s="4"/>
    </row>
    <row r="642" spans="7:7" ht="15.75" customHeight="1">
      <c r="G642" s="4"/>
    </row>
    <row r="643" spans="7:7" ht="15.75" customHeight="1">
      <c r="G643" s="4"/>
    </row>
    <row r="644" spans="7:7" ht="15.75" customHeight="1">
      <c r="G644" s="4"/>
    </row>
    <row r="645" spans="7:7" ht="15.75" customHeight="1">
      <c r="G645" s="4"/>
    </row>
    <row r="646" spans="7:7" ht="15.75" customHeight="1">
      <c r="G646" s="4"/>
    </row>
    <row r="647" spans="7:7" ht="15.75" customHeight="1">
      <c r="G647" s="4"/>
    </row>
    <row r="648" spans="7:7" ht="15.75" customHeight="1">
      <c r="G648" s="4"/>
    </row>
    <row r="649" spans="7:7" ht="15.75" customHeight="1">
      <c r="G649" s="4"/>
    </row>
    <row r="650" spans="7:7" ht="15.75" customHeight="1">
      <c r="G650" s="4"/>
    </row>
    <row r="651" spans="7:7" ht="15.75" customHeight="1">
      <c r="G651" s="4"/>
    </row>
    <row r="652" spans="7:7" ht="15.75" customHeight="1">
      <c r="G652" s="4"/>
    </row>
    <row r="653" spans="7:7" ht="15.75" customHeight="1">
      <c r="G653" s="4"/>
    </row>
    <row r="654" spans="7:7" ht="15.75" customHeight="1">
      <c r="G654" s="4"/>
    </row>
    <row r="655" spans="7:7" ht="15.75" customHeight="1">
      <c r="G655" s="4"/>
    </row>
    <row r="656" spans="7:7" ht="15.75" customHeight="1">
      <c r="G656" s="4"/>
    </row>
    <row r="657" spans="7:7" ht="15.75" customHeight="1">
      <c r="G657" s="4"/>
    </row>
    <row r="658" spans="7:7" ht="15.75" customHeight="1">
      <c r="G658" s="4"/>
    </row>
    <row r="659" spans="7:7" ht="15.75" customHeight="1">
      <c r="G659" s="4"/>
    </row>
    <row r="660" spans="7:7" ht="15.75" customHeight="1">
      <c r="G660" s="4"/>
    </row>
    <row r="661" spans="7:7" ht="15.75" customHeight="1">
      <c r="G661" s="4"/>
    </row>
    <row r="662" spans="7:7" ht="15.75" customHeight="1">
      <c r="G662" s="4"/>
    </row>
    <row r="663" spans="7:7" ht="15.75" customHeight="1">
      <c r="G663" s="4"/>
    </row>
    <row r="664" spans="7:7" ht="15.75" customHeight="1">
      <c r="G664" s="4"/>
    </row>
    <row r="665" spans="7:7" ht="15.75" customHeight="1">
      <c r="G665" s="4"/>
    </row>
    <row r="666" spans="7:7" ht="15.75" customHeight="1">
      <c r="G666" s="4"/>
    </row>
    <row r="667" spans="7:7" ht="15.75" customHeight="1">
      <c r="G667" s="4"/>
    </row>
    <row r="668" spans="7:7" ht="15.75" customHeight="1">
      <c r="G668" s="4"/>
    </row>
    <row r="669" spans="7:7" ht="15.75" customHeight="1">
      <c r="G669" s="4"/>
    </row>
    <row r="670" spans="7:7" ht="15.75" customHeight="1">
      <c r="G670" s="4"/>
    </row>
    <row r="671" spans="7:7" ht="15.75" customHeight="1">
      <c r="G671" s="4"/>
    </row>
    <row r="672" spans="7:7" ht="15.75" customHeight="1">
      <c r="G672" s="4"/>
    </row>
    <row r="673" spans="7:7" ht="15.75" customHeight="1">
      <c r="G673" s="4"/>
    </row>
    <row r="674" spans="7:7" ht="15.75" customHeight="1">
      <c r="G674" s="4"/>
    </row>
    <row r="675" spans="7:7" ht="15.75" customHeight="1">
      <c r="G675" s="4"/>
    </row>
    <row r="676" spans="7:7" ht="15.75" customHeight="1">
      <c r="G676" s="4"/>
    </row>
    <row r="677" spans="7:7" ht="15.75" customHeight="1">
      <c r="G677" s="4"/>
    </row>
    <row r="678" spans="7:7" ht="15.75" customHeight="1">
      <c r="G678" s="4"/>
    </row>
    <row r="679" spans="7:7" ht="15.75" customHeight="1">
      <c r="G679" s="4"/>
    </row>
    <row r="680" spans="7:7" ht="15.75" customHeight="1">
      <c r="G680" s="4"/>
    </row>
    <row r="681" spans="7:7" ht="15.75" customHeight="1">
      <c r="G681" s="4"/>
    </row>
    <row r="682" spans="7:7" ht="15.75" customHeight="1">
      <c r="G682" s="4"/>
    </row>
    <row r="683" spans="7:7" ht="15.75" customHeight="1">
      <c r="G683" s="4"/>
    </row>
    <row r="684" spans="7:7" ht="15.75" customHeight="1">
      <c r="G684" s="4"/>
    </row>
    <row r="685" spans="7:7" ht="15.75" customHeight="1">
      <c r="G685" s="4"/>
    </row>
    <row r="686" spans="7:7" ht="15.75" customHeight="1">
      <c r="G686" s="4"/>
    </row>
    <row r="687" spans="7:7" ht="15.75" customHeight="1">
      <c r="G687" s="4"/>
    </row>
    <row r="688" spans="7:7" ht="15.75" customHeight="1">
      <c r="G688" s="4"/>
    </row>
    <row r="689" spans="7:7" ht="15.75" customHeight="1">
      <c r="G689" s="4"/>
    </row>
    <row r="690" spans="7:7" ht="15.75" customHeight="1">
      <c r="G690" s="4"/>
    </row>
    <row r="691" spans="7:7" ht="15.75" customHeight="1">
      <c r="G691" s="4"/>
    </row>
    <row r="692" spans="7:7" ht="15.75" customHeight="1">
      <c r="G692" s="4"/>
    </row>
    <row r="693" spans="7:7" ht="15.75" customHeight="1">
      <c r="G693" s="4"/>
    </row>
    <row r="694" spans="7:7" ht="15.75" customHeight="1">
      <c r="G694" s="4"/>
    </row>
    <row r="695" spans="7:7" ht="15.75" customHeight="1">
      <c r="G695" s="4"/>
    </row>
    <row r="696" spans="7:7" ht="15.75" customHeight="1">
      <c r="G696" s="4"/>
    </row>
    <row r="697" spans="7:7" ht="15.75" customHeight="1">
      <c r="G697" s="4"/>
    </row>
    <row r="698" spans="7:7" ht="15.75" customHeight="1">
      <c r="G698" s="4"/>
    </row>
    <row r="699" spans="7:7" ht="15.75" customHeight="1">
      <c r="G699" s="4"/>
    </row>
    <row r="700" spans="7:7" ht="15.75" customHeight="1">
      <c r="G700" s="4"/>
    </row>
    <row r="701" spans="7:7" ht="15.75" customHeight="1">
      <c r="G701" s="4"/>
    </row>
    <row r="702" spans="7:7" ht="15.75" customHeight="1">
      <c r="G702" s="4"/>
    </row>
    <row r="703" spans="7:7" ht="15.75" customHeight="1">
      <c r="G703" s="4"/>
    </row>
    <row r="704" spans="7:7" ht="15.75" customHeight="1">
      <c r="G704" s="4"/>
    </row>
    <row r="705" spans="7:7" ht="15.75" customHeight="1">
      <c r="G705" s="4"/>
    </row>
    <row r="706" spans="7:7" ht="15.75" customHeight="1">
      <c r="G706" s="4"/>
    </row>
    <row r="707" spans="7:7" ht="15.75" customHeight="1">
      <c r="G707" s="4"/>
    </row>
    <row r="708" spans="7:7" ht="15.75" customHeight="1">
      <c r="G708" s="4"/>
    </row>
    <row r="709" spans="7:7" ht="15.75" customHeight="1">
      <c r="G709" s="4"/>
    </row>
    <row r="710" spans="7:7" ht="15.75" customHeight="1">
      <c r="G710" s="4"/>
    </row>
    <row r="711" spans="7:7" ht="15.75" customHeight="1">
      <c r="G711" s="4"/>
    </row>
    <row r="712" spans="7:7" ht="15.75" customHeight="1">
      <c r="G712" s="4"/>
    </row>
    <row r="713" spans="7:7" ht="15.75" customHeight="1">
      <c r="G713" s="4"/>
    </row>
    <row r="714" spans="7:7" ht="15.75" customHeight="1">
      <c r="G714" s="4"/>
    </row>
    <row r="715" spans="7:7" ht="15.75" customHeight="1">
      <c r="G715" s="4"/>
    </row>
    <row r="716" spans="7:7" ht="15.75" customHeight="1">
      <c r="G716" s="4"/>
    </row>
    <row r="717" spans="7:7" ht="15.75" customHeight="1">
      <c r="G717" s="4"/>
    </row>
    <row r="718" spans="7:7" ht="15.75" customHeight="1">
      <c r="G718" s="4"/>
    </row>
    <row r="719" spans="7:7" ht="15.75" customHeight="1">
      <c r="G719" s="4"/>
    </row>
    <row r="720" spans="7:7" ht="15.75" customHeight="1">
      <c r="G720" s="4"/>
    </row>
    <row r="721" spans="7:7" ht="15.75" customHeight="1">
      <c r="G721" s="4"/>
    </row>
    <row r="722" spans="7:7" ht="15.75" customHeight="1">
      <c r="G722" s="4"/>
    </row>
    <row r="723" spans="7:7" ht="15.75" customHeight="1">
      <c r="G723" s="4"/>
    </row>
    <row r="724" spans="7:7" ht="15.75" customHeight="1">
      <c r="G724" s="4"/>
    </row>
    <row r="725" spans="7:7" ht="15.75" customHeight="1">
      <c r="G725" s="4"/>
    </row>
    <row r="726" spans="7:7" ht="15.75" customHeight="1">
      <c r="G726" s="4"/>
    </row>
    <row r="727" spans="7:7" ht="15.75" customHeight="1">
      <c r="G727" s="4"/>
    </row>
    <row r="728" spans="7:7" ht="15.75" customHeight="1">
      <c r="G728" s="4"/>
    </row>
    <row r="729" spans="7:7" ht="15.75" customHeight="1">
      <c r="G729" s="4"/>
    </row>
    <row r="730" spans="7:7" ht="15.75" customHeight="1">
      <c r="G730" s="4"/>
    </row>
    <row r="731" spans="7:7" ht="15.75" customHeight="1">
      <c r="G731" s="4"/>
    </row>
    <row r="732" spans="7:7" ht="15.75" customHeight="1">
      <c r="G732" s="4"/>
    </row>
    <row r="733" spans="7:7" ht="15.75" customHeight="1">
      <c r="G733" s="4"/>
    </row>
    <row r="734" spans="7:7" ht="15.75" customHeight="1">
      <c r="G734" s="4"/>
    </row>
    <row r="735" spans="7:7" ht="15.75" customHeight="1">
      <c r="G735" s="4"/>
    </row>
    <row r="736" spans="7:7" ht="15.75" customHeight="1">
      <c r="G736" s="4"/>
    </row>
    <row r="737" spans="7:7" ht="15.75" customHeight="1">
      <c r="G737" s="4"/>
    </row>
    <row r="738" spans="7:7" ht="15.75" customHeight="1">
      <c r="G738" s="4"/>
    </row>
    <row r="739" spans="7:7" ht="15.75" customHeight="1">
      <c r="G739" s="4"/>
    </row>
    <row r="740" spans="7:7" ht="15.75" customHeight="1">
      <c r="G740" s="4"/>
    </row>
    <row r="741" spans="7:7" ht="15.75" customHeight="1">
      <c r="G741" s="4"/>
    </row>
    <row r="742" spans="7:7" ht="15.75" customHeight="1">
      <c r="G742" s="4"/>
    </row>
    <row r="743" spans="7:7" ht="15.75" customHeight="1">
      <c r="G743" s="4"/>
    </row>
    <row r="744" spans="7:7" ht="15.75" customHeight="1">
      <c r="G744" s="4"/>
    </row>
    <row r="745" spans="7:7" ht="15.75" customHeight="1">
      <c r="G745" s="4"/>
    </row>
    <row r="746" spans="7:7" ht="15.75" customHeight="1">
      <c r="G746" s="4"/>
    </row>
    <row r="747" spans="7:7" ht="15.75" customHeight="1">
      <c r="G747" s="4"/>
    </row>
    <row r="748" spans="7:7" ht="15.75" customHeight="1">
      <c r="G748" s="4"/>
    </row>
    <row r="749" spans="7:7" ht="15.75" customHeight="1">
      <c r="G749" s="4"/>
    </row>
    <row r="750" spans="7:7" ht="15.75" customHeight="1">
      <c r="G750" s="4"/>
    </row>
    <row r="751" spans="7:7" ht="15.75" customHeight="1">
      <c r="G751" s="4"/>
    </row>
    <row r="752" spans="7:7" ht="15.75" customHeight="1">
      <c r="G752" s="4"/>
    </row>
    <row r="753" spans="7:7" ht="15.75" customHeight="1">
      <c r="G753" s="4"/>
    </row>
    <row r="754" spans="7:7" ht="15.75" customHeight="1">
      <c r="G754" s="4"/>
    </row>
    <row r="755" spans="7:7" ht="15.75" customHeight="1">
      <c r="G755" s="4"/>
    </row>
    <row r="756" spans="7:7" ht="15.75" customHeight="1">
      <c r="G756" s="4"/>
    </row>
    <row r="757" spans="7:7" ht="15.75" customHeight="1">
      <c r="G757" s="4"/>
    </row>
    <row r="758" spans="7:7" ht="15.75" customHeight="1">
      <c r="G758" s="4"/>
    </row>
    <row r="759" spans="7:7" ht="15.75" customHeight="1">
      <c r="G759" s="4"/>
    </row>
    <row r="760" spans="7:7" ht="15.75" customHeight="1">
      <c r="G760" s="4"/>
    </row>
    <row r="761" spans="7:7" ht="15.75" customHeight="1">
      <c r="G761" s="4"/>
    </row>
    <row r="762" spans="7:7" ht="15.75" customHeight="1">
      <c r="G762" s="4"/>
    </row>
    <row r="763" spans="7:7" ht="15.75" customHeight="1">
      <c r="G763" s="4"/>
    </row>
    <row r="764" spans="7:7" ht="15.75" customHeight="1">
      <c r="G764" s="4"/>
    </row>
    <row r="765" spans="7:7" ht="15.75" customHeight="1">
      <c r="G765" s="4"/>
    </row>
    <row r="766" spans="7:7" ht="15.75" customHeight="1">
      <c r="G766" s="4"/>
    </row>
    <row r="767" spans="7:7" ht="15.75" customHeight="1">
      <c r="G767" s="4"/>
    </row>
    <row r="768" spans="7:7" ht="15.75" customHeight="1">
      <c r="G768" s="4"/>
    </row>
    <row r="769" spans="7:7" ht="15.75" customHeight="1">
      <c r="G769" s="4"/>
    </row>
    <row r="770" spans="7:7" ht="15.75" customHeight="1">
      <c r="G770" s="4"/>
    </row>
    <row r="771" spans="7:7" ht="15.75" customHeight="1">
      <c r="G771" s="4"/>
    </row>
    <row r="772" spans="7:7" ht="15.75" customHeight="1">
      <c r="G772" s="4"/>
    </row>
    <row r="773" spans="7:7" ht="15.75" customHeight="1">
      <c r="G773" s="4"/>
    </row>
    <row r="774" spans="7:7" ht="15.75" customHeight="1">
      <c r="G774" s="4"/>
    </row>
    <row r="775" spans="7:7" ht="15.75" customHeight="1">
      <c r="G775" s="4"/>
    </row>
    <row r="776" spans="7:7" ht="15.75" customHeight="1">
      <c r="G776" s="4"/>
    </row>
    <row r="777" spans="7:7" ht="15.75" customHeight="1">
      <c r="G777" s="4"/>
    </row>
    <row r="778" spans="7:7" ht="15.75" customHeight="1">
      <c r="G778" s="4"/>
    </row>
    <row r="779" spans="7:7" ht="15.75" customHeight="1">
      <c r="G779" s="4"/>
    </row>
    <row r="780" spans="7:7" ht="15.75" customHeight="1">
      <c r="G780" s="4"/>
    </row>
    <row r="781" spans="7:7" ht="15.75" customHeight="1">
      <c r="G781" s="4"/>
    </row>
    <row r="782" spans="7:7" ht="15.75" customHeight="1">
      <c r="G782" s="4"/>
    </row>
    <row r="783" spans="7:7" ht="15.75" customHeight="1">
      <c r="G783" s="4"/>
    </row>
    <row r="784" spans="7:7" ht="15.75" customHeight="1">
      <c r="G784" s="4"/>
    </row>
    <row r="785" spans="7:7" ht="15.75" customHeight="1">
      <c r="G785" s="4"/>
    </row>
    <row r="786" spans="7:7" ht="15.75" customHeight="1">
      <c r="G786" s="4"/>
    </row>
    <row r="787" spans="7:7" ht="15.75" customHeight="1">
      <c r="G787" s="4"/>
    </row>
    <row r="788" spans="7:7" ht="15.75" customHeight="1">
      <c r="G788" s="4"/>
    </row>
    <row r="789" spans="7:7" ht="15.75" customHeight="1">
      <c r="G789" s="4"/>
    </row>
    <row r="790" spans="7:7" ht="15.75" customHeight="1">
      <c r="G790" s="4"/>
    </row>
    <row r="791" spans="7:7" ht="15.75" customHeight="1">
      <c r="G791" s="4"/>
    </row>
    <row r="792" spans="7:7" ht="15.75" customHeight="1">
      <c r="G792" s="4"/>
    </row>
    <row r="793" spans="7:7" ht="15.75" customHeight="1">
      <c r="G793" s="4"/>
    </row>
    <row r="794" spans="7:7" ht="15.75" customHeight="1">
      <c r="G794" s="4"/>
    </row>
    <row r="795" spans="7:7" ht="15.75" customHeight="1">
      <c r="G795" s="4"/>
    </row>
    <row r="796" spans="7:7" ht="15.75" customHeight="1">
      <c r="G796" s="4"/>
    </row>
    <row r="797" spans="7:7" ht="15.75" customHeight="1">
      <c r="G797" s="4"/>
    </row>
    <row r="798" spans="7:7" ht="15.75" customHeight="1">
      <c r="G798" s="4"/>
    </row>
    <row r="799" spans="7:7" ht="15.75" customHeight="1">
      <c r="G799" s="4"/>
    </row>
    <row r="800" spans="7:7" ht="15.75" customHeight="1">
      <c r="G800" s="4"/>
    </row>
    <row r="801" spans="7:7" ht="15.75" customHeight="1">
      <c r="G801" s="4"/>
    </row>
    <row r="802" spans="7:7" ht="15.75" customHeight="1">
      <c r="G802" s="4"/>
    </row>
    <row r="803" spans="7:7" ht="15.75" customHeight="1">
      <c r="G803" s="4"/>
    </row>
    <row r="804" spans="7:7" ht="15.75" customHeight="1">
      <c r="G804" s="4"/>
    </row>
    <row r="805" spans="7:7" ht="15.75" customHeight="1">
      <c r="G805" s="4"/>
    </row>
    <row r="806" spans="7:7" ht="15.75" customHeight="1">
      <c r="G806" s="4"/>
    </row>
    <row r="807" spans="7:7" ht="15.75" customHeight="1">
      <c r="G807" s="4"/>
    </row>
    <row r="808" spans="7:7" ht="15.75" customHeight="1">
      <c r="G808" s="4"/>
    </row>
    <row r="809" spans="7:7" ht="15.75" customHeight="1">
      <c r="G809" s="4"/>
    </row>
    <row r="810" spans="7:7" ht="15.75" customHeight="1">
      <c r="G810" s="4"/>
    </row>
    <row r="811" spans="7:7" ht="15.75" customHeight="1">
      <c r="G811" s="4"/>
    </row>
    <row r="812" spans="7:7" ht="15.75" customHeight="1">
      <c r="G812" s="4"/>
    </row>
    <row r="813" spans="7:7" ht="15.75" customHeight="1">
      <c r="G813" s="4"/>
    </row>
    <row r="814" spans="7:7" ht="15.75" customHeight="1">
      <c r="G814" s="4"/>
    </row>
    <row r="815" spans="7:7" ht="15.75" customHeight="1">
      <c r="G815" s="4"/>
    </row>
    <row r="816" spans="7:7" ht="15.75" customHeight="1">
      <c r="G816" s="4"/>
    </row>
    <row r="817" spans="7:7" ht="15.75" customHeight="1">
      <c r="G817" s="4"/>
    </row>
    <row r="818" spans="7:7" ht="15.75" customHeight="1">
      <c r="G818" s="4"/>
    </row>
    <row r="819" spans="7:7" ht="15.75" customHeight="1">
      <c r="G819" s="4"/>
    </row>
    <row r="820" spans="7:7" ht="15.75" customHeight="1">
      <c r="G820" s="4"/>
    </row>
    <row r="821" spans="7:7" ht="15.75" customHeight="1">
      <c r="G821" s="4"/>
    </row>
    <row r="822" spans="7:7" ht="15.75" customHeight="1">
      <c r="G822" s="4"/>
    </row>
    <row r="823" spans="7:7" ht="15.75" customHeight="1">
      <c r="G823" s="4"/>
    </row>
    <row r="824" spans="7:7" ht="15.75" customHeight="1">
      <c r="G824" s="4"/>
    </row>
    <row r="825" spans="7:7" ht="15.75" customHeight="1">
      <c r="G825" s="4"/>
    </row>
    <row r="826" spans="7:7" ht="15.75" customHeight="1">
      <c r="G826" s="4"/>
    </row>
    <row r="827" spans="7:7" ht="15.75" customHeight="1">
      <c r="G827" s="4"/>
    </row>
    <row r="828" spans="7:7" ht="15.75" customHeight="1">
      <c r="G828" s="4"/>
    </row>
    <row r="829" spans="7:7" ht="15.75" customHeight="1">
      <c r="G829" s="4"/>
    </row>
    <row r="830" spans="7:7" ht="15.75" customHeight="1">
      <c r="G830" s="4"/>
    </row>
    <row r="831" spans="7:7" ht="15.75" customHeight="1">
      <c r="G831" s="4"/>
    </row>
    <row r="832" spans="7:7" ht="15.75" customHeight="1">
      <c r="G832" s="4"/>
    </row>
    <row r="833" spans="7:7" ht="15.75" customHeight="1">
      <c r="G833" s="4"/>
    </row>
    <row r="834" spans="7:7" ht="15.75" customHeight="1">
      <c r="G834" s="4"/>
    </row>
    <row r="835" spans="7:7" ht="15.75" customHeight="1">
      <c r="G835" s="4"/>
    </row>
    <row r="836" spans="7:7" ht="15.75" customHeight="1">
      <c r="G836" s="4"/>
    </row>
    <row r="837" spans="7:7" ht="15.75" customHeight="1">
      <c r="G837" s="4"/>
    </row>
    <row r="838" spans="7:7" ht="15.75" customHeight="1">
      <c r="G838" s="4"/>
    </row>
    <row r="839" spans="7:7" ht="15.75" customHeight="1">
      <c r="G839" s="4"/>
    </row>
    <row r="840" spans="7:7" ht="15.75" customHeight="1">
      <c r="G840" s="4"/>
    </row>
    <row r="841" spans="7:7" ht="15.75" customHeight="1">
      <c r="G841" s="4"/>
    </row>
    <row r="842" spans="7:7" ht="15.75" customHeight="1">
      <c r="G842" s="4"/>
    </row>
    <row r="843" spans="7:7" ht="15.75" customHeight="1">
      <c r="G843" s="4"/>
    </row>
    <row r="844" spans="7:7" ht="15.75" customHeight="1">
      <c r="G844" s="4"/>
    </row>
    <row r="845" spans="7:7" ht="15.75" customHeight="1">
      <c r="G845" s="4"/>
    </row>
    <row r="846" spans="7:7" ht="15.75" customHeight="1">
      <c r="G846" s="4"/>
    </row>
    <row r="847" spans="7:7" ht="15.75" customHeight="1">
      <c r="G847" s="4"/>
    </row>
    <row r="848" spans="7:7" ht="15.75" customHeight="1">
      <c r="G848" s="4"/>
    </row>
    <row r="849" spans="7:7" ht="15.75" customHeight="1">
      <c r="G849" s="4"/>
    </row>
    <row r="850" spans="7:7" ht="15.75" customHeight="1">
      <c r="G850" s="4"/>
    </row>
    <row r="851" spans="7:7" ht="15.75" customHeight="1">
      <c r="G851" s="4"/>
    </row>
    <row r="852" spans="7:7" ht="15.75" customHeight="1">
      <c r="G852" s="4"/>
    </row>
    <row r="853" spans="7:7" ht="15.75" customHeight="1">
      <c r="G853" s="4"/>
    </row>
    <row r="854" spans="7:7" ht="15.75" customHeight="1">
      <c r="G854" s="4"/>
    </row>
    <row r="855" spans="7:7" ht="15.75" customHeight="1">
      <c r="G855" s="4"/>
    </row>
    <row r="856" spans="7:7" ht="15.75" customHeight="1">
      <c r="G856" s="4"/>
    </row>
    <row r="857" spans="7:7" ht="15.75" customHeight="1">
      <c r="G857" s="4"/>
    </row>
    <row r="858" spans="7:7" ht="15.75" customHeight="1">
      <c r="G858" s="4"/>
    </row>
    <row r="859" spans="7:7" ht="15.75" customHeight="1">
      <c r="G859" s="4"/>
    </row>
    <row r="860" spans="7:7" ht="15.75" customHeight="1">
      <c r="G860" s="4"/>
    </row>
    <row r="861" spans="7:7" ht="15.75" customHeight="1">
      <c r="G861" s="4"/>
    </row>
    <row r="862" spans="7:7" ht="15.75" customHeight="1">
      <c r="G862" s="4"/>
    </row>
    <row r="863" spans="7:7" ht="15.75" customHeight="1">
      <c r="G863" s="4"/>
    </row>
    <row r="864" spans="7:7" ht="15.75" customHeight="1">
      <c r="G864" s="4"/>
    </row>
    <row r="865" spans="7:7" ht="15.75" customHeight="1">
      <c r="G865" s="4"/>
    </row>
    <row r="866" spans="7:7" ht="15.75" customHeight="1">
      <c r="G866" s="4"/>
    </row>
    <row r="867" spans="7:7" ht="15.75" customHeight="1">
      <c r="G867" s="4"/>
    </row>
    <row r="868" spans="7:7" ht="15.75" customHeight="1">
      <c r="G868" s="4"/>
    </row>
    <row r="869" spans="7:7" ht="15.75" customHeight="1">
      <c r="G869" s="4"/>
    </row>
    <row r="870" spans="7:7" ht="15.75" customHeight="1">
      <c r="G870" s="4"/>
    </row>
    <row r="871" spans="7:7" ht="15.75" customHeight="1">
      <c r="G871" s="4"/>
    </row>
    <row r="872" spans="7:7" ht="15.75" customHeight="1">
      <c r="G872" s="4"/>
    </row>
    <row r="873" spans="7:7" ht="15.75" customHeight="1">
      <c r="G873" s="4"/>
    </row>
    <row r="874" spans="7:7" ht="15.75" customHeight="1">
      <c r="G874" s="4"/>
    </row>
    <row r="875" spans="7:7" ht="15.75" customHeight="1">
      <c r="G875" s="4"/>
    </row>
    <row r="876" spans="7:7" ht="15.75" customHeight="1">
      <c r="G876" s="4"/>
    </row>
    <row r="877" spans="7:7" ht="15.75" customHeight="1">
      <c r="G877" s="4"/>
    </row>
    <row r="878" spans="7:7" ht="15.75" customHeight="1">
      <c r="G878" s="4"/>
    </row>
    <row r="879" spans="7:7" ht="15.75" customHeight="1">
      <c r="G879" s="4"/>
    </row>
    <row r="880" spans="7:7" ht="15.75" customHeight="1">
      <c r="G880" s="4"/>
    </row>
    <row r="881" spans="7:7" ht="15.75" customHeight="1">
      <c r="G881" s="4"/>
    </row>
    <row r="882" spans="7:7" ht="15.75" customHeight="1">
      <c r="G882" s="4"/>
    </row>
    <row r="883" spans="7:7" ht="15.75" customHeight="1">
      <c r="G883" s="4"/>
    </row>
    <row r="884" spans="7:7" ht="15.75" customHeight="1">
      <c r="G884" s="4"/>
    </row>
    <row r="885" spans="7:7" ht="15.75" customHeight="1">
      <c r="G885" s="4"/>
    </row>
    <row r="886" spans="7:7" ht="15.75" customHeight="1">
      <c r="G886" s="4"/>
    </row>
    <row r="887" spans="7:7" ht="15.75" customHeight="1">
      <c r="G887" s="4"/>
    </row>
    <row r="888" spans="7:7" ht="15.75" customHeight="1">
      <c r="G888" s="4"/>
    </row>
    <row r="889" spans="7:7" ht="15.75" customHeight="1">
      <c r="G889" s="4"/>
    </row>
    <row r="890" spans="7:7" ht="15.75" customHeight="1">
      <c r="G890" s="4"/>
    </row>
    <row r="891" spans="7:7" ht="15.75" customHeight="1">
      <c r="G891" s="4"/>
    </row>
    <row r="892" spans="7:7" ht="15.75" customHeight="1">
      <c r="G892" s="4"/>
    </row>
    <row r="893" spans="7:7" ht="15.75" customHeight="1">
      <c r="G893" s="4"/>
    </row>
    <row r="894" spans="7:7" ht="15.75" customHeight="1">
      <c r="G894" s="4"/>
    </row>
    <row r="895" spans="7:7" ht="15.75" customHeight="1">
      <c r="G895" s="4"/>
    </row>
    <row r="896" spans="7:7" ht="15.75" customHeight="1">
      <c r="G896" s="4"/>
    </row>
    <row r="897" spans="7:7" ht="15.75" customHeight="1">
      <c r="G897" s="4"/>
    </row>
    <row r="898" spans="7:7" ht="15.75" customHeight="1">
      <c r="G898" s="4"/>
    </row>
    <row r="899" spans="7:7" ht="15.75" customHeight="1">
      <c r="G899" s="4"/>
    </row>
    <row r="900" spans="7:7" ht="15.75" customHeight="1">
      <c r="G900" s="4"/>
    </row>
    <row r="901" spans="7:7" ht="15.75" customHeight="1">
      <c r="G901" s="4"/>
    </row>
    <row r="902" spans="7:7" ht="15.75" customHeight="1">
      <c r="G902" s="4"/>
    </row>
    <row r="903" spans="7:7" ht="15.75" customHeight="1">
      <c r="G903" s="4"/>
    </row>
    <row r="904" spans="7:7" ht="15.75" customHeight="1">
      <c r="G904" s="4"/>
    </row>
    <row r="905" spans="7:7" ht="15.75" customHeight="1">
      <c r="G905" s="4"/>
    </row>
    <row r="906" spans="7:7" ht="15.75" customHeight="1">
      <c r="G906" s="4"/>
    </row>
    <row r="907" spans="7:7" ht="15.75" customHeight="1">
      <c r="G907" s="4"/>
    </row>
    <row r="908" spans="7:7" ht="15.75" customHeight="1">
      <c r="G908" s="4"/>
    </row>
    <row r="909" spans="7:7" ht="15.75" customHeight="1">
      <c r="G909" s="4"/>
    </row>
    <row r="910" spans="7:7" ht="15.75" customHeight="1">
      <c r="G910" s="4"/>
    </row>
    <row r="911" spans="7:7" ht="15.75" customHeight="1">
      <c r="G911" s="4"/>
    </row>
    <row r="912" spans="7:7" ht="15.75" customHeight="1">
      <c r="G912" s="4"/>
    </row>
    <row r="913" spans="7:7" ht="15.75" customHeight="1">
      <c r="G913" s="4"/>
    </row>
    <row r="914" spans="7:7" ht="15.75" customHeight="1">
      <c r="G914" s="4"/>
    </row>
    <row r="915" spans="7:7" ht="15.75" customHeight="1">
      <c r="G915" s="4"/>
    </row>
    <row r="916" spans="7:7" ht="15.75" customHeight="1">
      <c r="G916" s="4"/>
    </row>
    <row r="917" spans="7:7" ht="15.75" customHeight="1">
      <c r="G917" s="4"/>
    </row>
    <row r="918" spans="7:7" ht="15.75" customHeight="1">
      <c r="G918" s="4"/>
    </row>
    <row r="919" spans="7:7" ht="15.75" customHeight="1">
      <c r="G919" s="4"/>
    </row>
    <row r="920" spans="7:7" ht="15.75" customHeight="1">
      <c r="G920" s="4"/>
    </row>
    <row r="921" spans="7:7" ht="15.75" customHeight="1">
      <c r="G921" s="4"/>
    </row>
    <row r="922" spans="7:7" ht="15.75" customHeight="1">
      <c r="G922" s="4"/>
    </row>
    <row r="923" spans="7:7" ht="15.75" customHeight="1">
      <c r="G923" s="4"/>
    </row>
    <row r="924" spans="7:7" ht="15.75" customHeight="1">
      <c r="G924" s="4"/>
    </row>
    <row r="925" spans="7:7" ht="15.75" customHeight="1">
      <c r="G925" s="4"/>
    </row>
    <row r="926" spans="7:7" ht="15.75" customHeight="1">
      <c r="G926" s="4"/>
    </row>
    <row r="927" spans="7:7" ht="15.75" customHeight="1">
      <c r="G927" s="4"/>
    </row>
    <row r="928" spans="7:7" ht="15.75" customHeight="1">
      <c r="G928" s="4"/>
    </row>
    <row r="929" spans="7:7" ht="15.75" customHeight="1">
      <c r="G929" s="4"/>
    </row>
    <row r="930" spans="7:7" ht="15.75" customHeight="1">
      <c r="G930" s="4"/>
    </row>
    <row r="931" spans="7:7" ht="15.75" customHeight="1">
      <c r="G931" s="4"/>
    </row>
    <row r="932" spans="7:7" ht="15.75" customHeight="1">
      <c r="G932" s="4"/>
    </row>
    <row r="933" spans="7:7" ht="15.75" customHeight="1">
      <c r="G933" s="4"/>
    </row>
    <row r="934" spans="7:7" ht="15.75" customHeight="1">
      <c r="G934" s="4"/>
    </row>
    <row r="935" spans="7:7" ht="15.75" customHeight="1">
      <c r="G935" s="4"/>
    </row>
    <row r="936" spans="7:7" ht="15.75" customHeight="1">
      <c r="G936" s="4"/>
    </row>
    <row r="937" spans="7:7" ht="15.75" customHeight="1">
      <c r="G937" s="4"/>
    </row>
    <row r="938" spans="7:7" ht="15.75" customHeight="1">
      <c r="G938" s="4"/>
    </row>
    <row r="939" spans="7:7" ht="15.75" customHeight="1">
      <c r="G939" s="4"/>
    </row>
    <row r="940" spans="7:7" ht="15.75" customHeight="1">
      <c r="G940" s="4"/>
    </row>
    <row r="941" spans="7:7" ht="15.75" customHeight="1">
      <c r="G941" s="4"/>
    </row>
    <row r="942" spans="7:7" ht="15.75" customHeight="1">
      <c r="G942" s="4"/>
    </row>
    <row r="943" spans="7:7" ht="15.75" customHeight="1">
      <c r="G943" s="4"/>
    </row>
    <row r="944" spans="7:7" ht="15.75" customHeight="1">
      <c r="G944" s="4"/>
    </row>
    <row r="945" spans="7:7" ht="15.75" customHeight="1">
      <c r="G945" s="4"/>
    </row>
    <row r="946" spans="7:7" ht="15.75" customHeight="1">
      <c r="G946" s="4"/>
    </row>
    <row r="947" spans="7:7" ht="15.75" customHeight="1">
      <c r="G947" s="4"/>
    </row>
    <row r="948" spans="7:7" ht="15.75" customHeight="1">
      <c r="G948" s="4"/>
    </row>
    <row r="949" spans="7:7" ht="15.75" customHeight="1">
      <c r="G949" s="4"/>
    </row>
    <row r="950" spans="7:7" ht="15.75" customHeight="1">
      <c r="G950" s="4"/>
    </row>
    <row r="951" spans="7:7" ht="15.75" customHeight="1">
      <c r="G951" s="4"/>
    </row>
    <row r="952" spans="7:7" ht="15.75" customHeight="1">
      <c r="G952" s="4"/>
    </row>
    <row r="953" spans="7:7" ht="15.75" customHeight="1">
      <c r="G953" s="4"/>
    </row>
    <row r="954" spans="7:7" ht="15.75" customHeight="1">
      <c r="G954" s="4"/>
    </row>
    <row r="955" spans="7:7" ht="15.75" customHeight="1">
      <c r="G955" s="4"/>
    </row>
    <row r="956" spans="7:7" ht="15.75" customHeight="1">
      <c r="G956" s="4"/>
    </row>
    <row r="957" spans="7:7" ht="15.75" customHeight="1">
      <c r="G957" s="4"/>
    </row>
    <row r="958" spans="7:7" ht="15.75" customHeight="1">
      <c r="G958" s="4"/>
    </row>
    <row r="959" spans="7:7" ht="15.75" customHeight="1">
      <c r="G959" s="4"/>
    </row>
    <row r="960" spans="7:7" ht="15.75" customHeight="1">
      <c r="G960" s="4"/>
    </row>
    <row r="961" spans="7:7" ht="15.75" customHeight="1">
      <c r="G961" s="4"/>
    </row>
    <row r="962" spans="7:7" ht="15.75" customHeight="1">
      <c r="G962" s="4"/>
    </row>
    <row r="963" spans="7:7" ht="15.75" customHeight="1">
      <c r="G963" s="4"/>
    </row>
    <row r="964" spans="7:7" ht="15.75" customHeight="1">
      <c r="G964" s="4"/>
    </row>
    <row r="965" spans="7:7" ht="15.75" customHeight="1">
      <c r="G965" s="4"/>
    </row>
    <row r="966" spans="7:7" ht="15.75" customHeight="1">
      <c r="G966" s="4"/>
    </row>
    <row r="967" spans="7:7" ht="15.75" customHeight="1">
      <c r="G967" s="4"/>
    </row>
    <row r="968" spans="7:7" ht="15.75" customHeight="1">
      <c r="G968" s="4"/>
    </row>
    <row r="969" spans="7:7" ht="15.75" customHeight="1">
      <c r="G969" s="4"/>
    </row>
    <row r="970" spans="7:7" ht="15.75" customHeight="1">
      <c r="G970" s="4"/>
    </row>
    <row r="971" spans="7:7" ht="15.75" customHeight="1">
      <c r="G971" s="4"/>
    </row>
    <row r="972" spans="7:7" ht="15.75" customHeight="1">
      <c r="G972" s="4"/>
    </row>
    <row r="973" spans="7:7" ht="15.75" customHeight="1">
      <c r="G973" s="4"/>
    </row>
    <row r="974" spans="7:7" ht="15.75" customHeight="1">
      <c r="G974" s="4"/>
    </row>
    <row r="975" spans="7:7" ht="15.75" customHeight="1">
      <c r="G975" s="4"/>
    </row>
    <row r="976" spans="7:7" ht="15.75" customHeight="1">
      <c r="G976" s="4"/>
    </row>
    <row r="977" spans="7:7" ht="15.75" customHeight="1">
      <c r="G977" s="4"/>
    </row>
    <row r="978" spans="7:7" ht="15.75" customHeight="1">
      <c r="G978" s="4"/>
    </row>
    <row r="979" spans="7:7" ht="15.75" customHeight="1">
      <c r="G979" s="4"/>
    </row>
    <row r="980" spans="7:7" ht="15.75" customHeight="1">
      <c r="G980" s="4"/>
    </row>
    <row r="981" spans="7:7" ht="15.75" customHeight="1">
      <c r="G981" s="4"/>
    </row>
    <row r="982" spans="7:7" ht="15.75" customHeight="1">
      <c r="G982" s="4"/>
    </row>
    <row r="983" spans="7:7" ht="15.75" customHeight="1">
      <c r="G983" s="4"/>
    </row>
    <row r="984" spans="7:7" ht="15.75" customHeight="1">
      <c r="G984" s="4"/>
    </row>
    <row r="985" spans="7:7" ht="15.75" customHeight="1">
      <c r="G985" s="4"/>
    </row>
    <row r="986" spans="7:7" ht="15.75" customHeight="1">
      <c r="G986" s="4"/>
    </row>
    <row r="987" spans="7:7" ht="15.75" customHeight="1">
      <c r="G987" s="4"/>
    </row>
    <row r="988" spans="7:7" ht="15.75" customHeight="1">
      <c r="G988" s="4"/>
    </row>
    <row r="989" spans="7:7" ht="15.75" customHeight="1">
      <c r="G989" s="4"/>
    </row>
    <row r="990" spans="7:7" ht="15.75" customHeight="1">
      <c r="G990" s="4"/>
    </row>
    <row r="991" spans="7:7" ht="15.75" customHeight="1">
      <c r="G991" s="4"/>
    </row>
    <row r="992" spans="7:7" ht="15.75" customHeight="1">
      <c r="G992" s="4"/>
    </row>
    <row r="993" spans="7:7" ht="15.75" customHeight="1">
      <c r="G993" s="4"/>
    </row>
    <row r="994" spans="7:7" ht="15.75" customHeight="1">
      <c r="G994" s="4"/>
    </row>
    <row r="995" spans="7:7" ht="15.75" customHeight="1">
      <c r="G995" s="4"/>
    </row>
    <row r="996" spans="7:7" ht="15.75" customHeight="1">
      <c r="G996" s="4"/>
    </row>
    <row r="997" spans="7:7" ht="15.75" customHeight="1">
      <c r="G997" s="4"/>
    </row>
    <row r="998" spans="7:7" ht="15.75" customHeight="1">
      <c r="G998" s="4"/>
    </row>
    <row r="999" spans="7:7" ht="15.75" customHeight="1">
      <c r="G999" s="4"/>
    </row>
    <row r="1000" spans="7:7" ht="15.75" customHeight="1">
      <c r="G1000" s="4"/>
    </row>
  </sheetData>
  <pageMargins left="1.1023622047244095" right="0.31496062992125984" top="0.74803149606299213" bottom="0.74803149606299213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G1002"/>
  <sheetViews>
    <sheetView showZeros="0" showWhiteSpace="0" zoomScaleNormal="100" zoomScalePageLayoutView="90" workbookViewId="0">
      <selection activeCell="C13" sqref="C13"/>
    </sheetView>
  </sheetViews>
  <sheetFormatPr defaultColWidth="12.625" defaultRowHeight="15" customHeight="1"/>
  <cols>
    <col min="1" max="1" width="16" customWidth="1"/>
    <col min="2" max="2" width="26.875" customWidth="1"/>
    <col min="3" max="3" width="19.375" customWidth="1"/>
    <col min="4" max="4" width="10.25" customWidth="1"/>
    <col min="5" max="5" width="10.125" customWidth="1"/>
  </cols>
  <sheetData>
    <row r="1" spans="1:7" ht="12.75" customHeight="1" thickBot="1">
      <c r="A1" s="3" t="s">
        <v>0</v>
      </c>
      <c r="B1" s="5">
        <f ca="1">TODAY()</f>
        <v>46136</v>
      </c>
      <c r="C1" s="8"/>
      <c r="D1" s="935" t="s">
        <v>1108</v>
      </c>
      <c r="E1" s="936">
        <f>Description!E1</f>
        <v>1</v>
      </c>
    </row>
    <row r="2" spans="1:7" ht="13.5" customHeight="1" thickBot="1">
      <c r="A2" s="11" t="s">
        <v>5</v>
      </c>
      <c r="B2" s="12"/>
      <c r="C2" s="474" t="s">
        <v>7</v>
      </c>
      <c r="D2" s="475">
        <f>Description!C4*Description!E1</f>
        <v>121</v>
      </c>
      <c r="E2" s="16"/>
    </row>
    <row r="3" spans="1:7" ht="13.5" customHeight="1">
      <c r="A3" s="17" t="s">
        <v>10</v>
      </c>
      <c r="B3" s="18" t="str">
        <f ca="1">Generator!D14</f>
        <v>24-4/2026-VV 018</v>
      </c>
      <c r="C3" s="19" t="s">
        <v>11</v>
      </c>
      <c r="D3" s="21">
        <f>Description!C6*Description!E1</f>
        <v>165</v>
      </c>
      <c r="E3" s="8"/>
    </row>
    <row r="4" spans="1:7" ht="13.5" customHeight="1">
      <c r="A4" s="22" t="s">
        <v>14</v>
      </c>
      <c r="B4" s="23" t="str">
        <f>Generator!D3</f>
        <v>Geom. Andrea Bertoni</v>
      </c>
      <c r="C4" s="19" t="s">
        <v>17</v>
      </c>
      <c r="D4" s="21">
        <f>Description!C7*Description!E1</f>
        <v>78</v>
      </c>
      <c r="E4" s="8"/>
    </row>
    <row r="5" spans="1:7" ht="12" customHeight="1" thickBot="1">
      <c r="A5" s="24"/>
      <c r="B5" s="25">
        <f>Generator!D4</f>
        <v>0</v>
      </c>
      <c r="C5" s="19" t="s">
        <v>19</v>
      </c>
      <c r="D5" s="21">
        <f>Description!C8*Description!E1</f>
        <v>34</v>
      </c>
      <c r="E5" s="8"/>
    </row>
    <row r="6" spans="1:7" ht="15.75" customHeight="1">
      <c r="A6" s="26" t="s">
        <v>20</v>
      </c>
      <c r="B6" s="27">
        <f>Generator!D5</f>
        <v>0</v>
      </c>
      <c r="C6" s="19" t="s">
        <v>22</v>
      </c>
      <c r="D6" s="21">
        <f>Description!C9*Description!E1</f>
        <v>140</v>
      </c>
      <c r="E6" s="16"/>
    </row>
    <row r="7" spans="1:7" ht="13.5" customHeight="1">
      <c r="A7" s="22" t="s">
        <v>24</v>
      </c>
      <c r="B7" s="29" t="str">
        <f>Generator!D6</f>
        <v>Faenza</v>
      </c>
      <c r="C7" s="19" t="s">
        <v>25</v>
      </c>
      <c r="D7" s="21">
        <f>Description!C10*Description!E1</f>
        <v>83</v>
      </c>
      <c r="E7" s="8"/>
    </row>
    <row r="8" spans="1:7" ht="13.5" customHeight="1">
      <c r="A8" s="22" t="s">
        <v>13</v>
      </c>
      <c r="B8" s="31">
        <f>Generator!D7</f>
        <v>0</v>
      </c>
      <c r="C8" s="453" t="s">
        <v>609</v>
      </c>
      <c r="D8" s="21">
        <f>Description!C12*Description!E1</f>
        <v>6.2</v>
      </c>
      <c r="E8" s="32">
        <f>+'Basic Spec'!B10</f>
        <v>697.5</v>
      </c>
    </row>
    <row r="9" spans="1:7" ht="13.5" customHeight="1" thickBot="1">
      <c r="A9" s="24" t="s">
        <v>15</v>
      </c>
      <c r="B9" s="34" t="str">
        <f>Generator!D8</f>
        <v>Italia</v>
      </c>
      <c r="C9" s="35" t="s">
        <v>29</v>
      </c>
      <c r="D9" s="21">
        <f>Description!C13*Description!E1</f>
        <v>7.3</v>
      </c>
      <c r="E9" s="8"/>
    </row>
    <row r="10" spans="1:7" ht="13.5" customHeight="1">
      <c r="A10" s="17"/>
      <c r="B10" s="857"/>
      <c r="C10" s="17" t="s">
        <v>36</v>
      </c>
      <c r="D10" s="37">
        <f>+(C14+C17+C21)/D2</f>
        <v>300.66012396694214</v>
      </c>
      <c r="E10" s="8"/>
    </row>
    <row r="11" spans="1:7" ht="13.5" customHeight="1" thickBot="1">
      <c r="A11" s="35"/>
      <c r="B11" s="39"/>
      <c r="C11" s="35" t="s">
        <v>31</v>
      </c>
      <c r="D11" s="40">
        <f>+C14/D2</f>
        <v>253.78512396694214</v>
      </c>
      <c r="E11" s="8"/>
      <c r="F11" s="898"/>
    </row>
    <row r="12" spans="1:7" ht="13.5" customHeight="1">
      <c r="A12" s="41"/>
      <c r="B12" s="42" t="s">
        <v>45</v>
      </c>
      <c r="C12" s="47">
        <f>IF(Description!B20=TRUE,"N/A",+Presets!B3)</f>
        <v>52165.5</v>
      </c>
      <c r="D12" s="44"/>
      <c r="E12" s="8"/>
      <c r="F12" s="42"/>
      <c r="G12" s="43"/>
    </row>
    <row r="13" spans="1:7" ht="13.5" customHeight="1">
      <c r="A13" s="41"/>
      <c r="B13" s="42" t="s">
        <v>44</v>
      </c>
      <c r="C13" s="47">
        <f>IF(Description!B20=TRUE,"N/A",+Presets!B1)</f>
        <v>36379.875</v>
      </c>
      <c r="D13" s="8"/>
      <c r="E13" s="8"/>
      <c r="F13" s="42"/>
      <c r="G13" s="47"/>
    </row>
    <row r="14" spans="1:7" ht="13.5" customHeight="1">
      <c r="A14" s="41"/>
      <c r="B14" s="42" t="s">
        <v>41</v>
      </c>
      <c r="C14" s="43">
        <f>+'Basic Spec'!B16</f>
        <v>30708</v>
      </c>
      <c r="D14" s="8"/>
      <c r="E14" s="8"/>
      <c r="F14" s="42"/>
      <c r="G14" s="47"/>
    </row>
    <row r="15" spans="1:7" ht="8.25" customHeight="1" thickBot="1">
      <c r="A15" s="41"/>
      <c r="B15" s="42"/>
      <c r="C15" s="43"/>
      <c r="D15" s="8"/>
      <c r="E15" s="8"/>
    </row>
    <row r="16" spans="1:7" ht="13.5" customHeight="1" thickBot="1">
      <c r="A16" s="50" t="s">
        <v>669</v>
      </c>
      <c r="B16" s="48" t="s">
        <v>47</v>
      </c>
      <c r="C16" s="49"/>
      <c r="D16" s="1022"/>
      <c r="E16" s="1023"/>
    </row>
    <row r="17" spans="1:5" ht="13.5" customHeight="1">
      <c r="A17" s="50" t="s">
        <v>670</v>
      </c>
      <c r="B17" s="19" t="s">
        <v>667</v>
      </c>
      <c r="C17" s="51">
        <f>+'Ext Walls Adds'!E6</f>
        <v>3093.75</v>
      </c>
      <c r="D17" s="8"/>
      <c r="E17" s="8"/>
    </row>
    <row r="18" spans="1:5" ht="13.5" customHeight="1">
      <c r="A18" s="50" t="s">
        <v>671</v>
      </c>
      <c r="B18" s="19" t="s">
        <v>666</v>
      </c>
      <c r="C18" s="51">
        <f>+'Ext Walls Adds'!E7</f>
        <v>2578.125</v>
      </c>
      <c r="D18" s="8"/>
      <c r="E18" s="8"/>
    </row>
    <row r="19" spans="1:5" ht="13.5" customHeight="1">
      <c r="A19" s="50" t="s">
        <v>672</v>
      </c>
      <c r="B19" s="19" t="s">
        <v>665</v>
      </c>
      <c r="C19" s="51">
        <f>+'Ext Walls Adds'!E9</f>
        <v>825</v>
      </c>
      <c r="D19" s="8"/>
      <c r="E19" s="8"/>
    </row>
    <row r="20" spans="1:5" ht="13.5" customHeight="1">
      <c r="A20" s="50" t="s">
        <v>673</v>
      </c>
      <c r="B20" s="19" t="s">
        <v>644</v>
      </c>
      <c r="C20" s="51">
        <f>+'Ext Walls Adds'!E11</f>
        <v>1031.25</v>
      </c>
      <c r="D20" s="8"/>
      <c r="E20" s="8"/>
    </row>
    <row r="21" spans="1:5" ht="13.5" customHeight="1">
      <c r="A21" s="50" t="s">
        <v>674</v>
      </c>
      <c r="B21" s="19" t="s">
        <v>668</v>
      </c>
      <c r="C21" s="51">
        <f>+'Ext Walls Adds'!E13</f>
        <v>2578.125</v>
      </c>
      <c r="D21" s="8"/>
      <c r="E21" s="8"/>
    </row>
    <row r="22" spans="1:5" ht="13.5" customHeight="1">
      <c r="A22" s="50" t="s">
        <v>675</v>
      </c>
      <c r="B22" s="19" t="s">
        <v>662</v>
      </c>
      <c r="C22" s="51">
        <f>+'Ext Walls Adds'!E15</f>
        <v>1031.25</v>
      </c>
      <c r="D22" s="8"/>
      <c r="E22" s="8"/>
    </row>
    <row r="23" spans="1:5" ht="13.5" customHeight="1">
      <c r="A23" s="50" t="s">
        <v>676</v>
      </c>
      <c r="B23" s="19" t="s">
        <v>663</v>
      </c>
      <c r="C23" s="51">
        <f>+'Ext Walls Adds'!E17</f>
        <v>4228.125</v>
      </c>
      <c r="D23" s="8"/>
      <c r="E23" s="8"/>
    </row>
    <row r="24" spans="1:5" ht="13.5" customHeight="1">
      <c r="A24" s="50" t="s">
        <v>677</v>
      </c>
      <c r="B24" s="19" t="s">
        <v>664</v>
      </c>
      <c r="C24" s="51">
        <f>+'Ext Walls Adds'!E19</f>
        <v>6290.625</v>
      </c>
      <c r="D24" s="8"/>
      <c r="E24" s="8"/>
    </row>
    <row r="25" spans="1:5" ht="13.5" customHeight="1">
      <c r="A25" s="50" t="s">
        <v>241</v>
      </c>
      <c r="B25" s="19" t="s">
        <v>645</v>
      </c>
      <c r="C25" s="51">
        <f>+'Ext Walls Adds'!E23</f>
        <v>2268.75</v>
      </c>
      <c r="D25" s="8"/>
      <c r="E25" s="8"/>
    </row>
    <row r="26" spans="1:5" ht="13.5" customHeight="1">
      <c r="A26" s="50" t="s">
        <v>243</v>
      </c>
      <c r="B26" s="19" t="s">
        <v>646</v>
      </c>
      <c r="C26" s="51">
        <f>+'Ext Walls Adds'!E21</f>
        <v>1134.375</v>
      </c>
      <c r="D26" s="8"/>
      <c r="E26" s="8"/>
    </row>
    <row r="27" spans="1:5" ht="13.5" customHeight="1">
      <c r="A27" s="50" t="s">
        <v>678</v>
      </c>
      <c r="B27" s="19" t="s">
        <v>647</v>
      </c>
      <c r="C27" s="51">
        <f>+'Ext Walls Adds'!E21</f>
        <v>1134.375</v>
      </c>
      <c r="D27" s="8"/>
      <c r="E27" s="8"/>
    </row>
    <row r="28" spans="1:5" ht="13.5" customHeight="1" thickBot="1">
      <c r="A28" s="50" t="s">
        <v>679</v>
      </c>
      <c r="B28" s="35" t="s">
        <v>497</v>
      </c>
      <c r="C28" s="40">
        <f>+'Ext Walls Adds'!E25</f>
        <v>5156.25</v>
      </c>
      <c r="D28" s="8"/>
      <c r="E28" s="8"/>
    </row>
    <row r="29" spans="1:5" ht="9.75" customHeight="1" thickBot="1">
      <c r="A29" s="53"/>
      <c r="B29" s="8"/>
      <c r="C29" s="8"/>
      <c r="D29" s="8"/>
      <c r="E29" s="8"/>
    </row>
    <row r="30" spans="1:5" ht="13.5" customHeight="1" thickBot="1">
      <c r="A30" s="50" t="s">
        <v>680</v>
      </c>
      <c r="B30" s="54" t="s">
        <v>648</v>
      </c>
      <c r="C30" s="55"/>
      <c r="D30" s="8"/>
      <c r="E30" s="8"/>
    </row>
    <row r="31" spans="1:5" ht="13.5" customHeight="1">
      <c r="A31" s="50" t="s">
        <v>681</v>
      </c>
      <c r="B31" s="17" t="s">
        <v>661</v>
      </c>
      <c r="C31" s="37">
        <f>+'Int Walls Adds'!F8</f>
        <v>2465</v>
      </c>
      <c r="D31" s="8"/>
      <c r="E31" s="8"/>
    </row>
    <row r="32" spans="1:5" ht="13.5" customHeight="1">
      <c r="A32" s="50" t="s">
        <v>682</v>
      </c>
      <c r="B32" s="19" t="s">
        <v>659</v>
      </c>
      <c r="C32" s="51">
        <f>+'Int Walls Adds'!F10</f>
        <v>1218.75</v>
      </c>
      <c r="D32" s="8"/>
      <c r="E32" s="8"/>
    </row>
    <row r="33" spans="1:5" ht="13.5" customHeight="1">
      <c r="A33" s="50" t="s">
        <v>683</v>
      </c>
      <c r="B33" s="19" t="s">
        <v>660</v>
      </c>
      <c r="C33" s="51">
        <f>+'Int Walls Adds'!F12</f>
        <v>361.25</v>
      </c>
      <c r="D33" s="8"/>
      <c r="E33" s="8"/>
    </row>
    <row r="34" spans="1:5" ht="13.5" customHeight="1">
      <c r="A34" s="50" t="s">
        <v>684</v>
      </c>
      <c r="B34" s="19" t="s">
        <v>657</v>
      </c>
      <c r="C34" s="51">
        <f>+'Int Walls Adds'!F14</f>
        <v>975</v>
      </c>
      <c r="D34" s="8"/>
      <c r="E34" s="8"/>
    </row>
    <row r="35" spans="1:5" ht="13.5" customHeight="1" thickBot="1">
      <c r="A35" s="50" t="s">
        <v>685</v>
      </c>
      <c r="B35" s="35" t="s">
        <v>658</v>
      </c>
      <c r="C35" s="40">
        <f>+'Int Walls Adds'!F16</f>
        <v>425</v>
      </c>
      <c r="D35" s="8"/>
      <c r="E35" s="8"/>
    </row>
    <row r="36" spans="1:5" ht="9.75" customHeight="1" thickBot="1">
      <c r="A36" s="8"/>
      <c r="B36" s="8"/>
      <c r="C36" s="8"/>
      <c r="D36" s="8"/>
      <c r="E36" s="8"/>
    </row>
    <row r="37" spans="1:5" ht="13.5" customHeight="1" thickBot="1">
      <c r="A37" s="50" t="s">
        <v>686</v>
      </c>
      <c r="B37" s="48" t="s">
        <v>75</v>
      </c>
      <c r="C37" s="49"/>
      <c r="D37" s="56" t="s">
        <v>76</v>
      </c>
      <c r="E37" s="57"/>
    </row>
    <row r="38" spans="1:5" ht="13.5" customHeight="1">
      <c r="A38" s="50" t="s">
        <v>687</v>
      </c>
      <c r="B38" s="17" t="s">
        <v>569</v>
      </c>
      <c r="C38" s="434">
        <f>+'Rafters Adds'!F6</f>
        <v>5064.375</v>
      </c>
      <c r="D38" s="58" t="s">
        <v>78</v>
      </c>
      <c r="E38" s="59"/>
    </row>
    <row r="39" spans="1:5" ht="13.5" customHeight="1">
      <c r="A39" s="50" t="s">
        <v>688</v>
      </c>
      <c r="B39" s="60" t="s">
        <v>159</v>
      </c>
      <c r="C39" s="51">
        <f>+'Rafters Adds'!F8</f>
        <v>1734.375</v>
      </c>
      <c r="D39" s="61"/>
      <c r="E39" s="62">
        <f>+'Rafters Adds'!F20</f>
        <v>4375</v>
      </c>
    </row>
    <row r="40" spans="1:5" ht="13.5" customHeight="1">
      <c r="A40" s="50" t="s">
        <v>689</v>
      </c>
      <c r="B40" s="60" t="s">
        <v>161</v>
      </c>
      <c r="C40" s="51">
        <f>+'Rafters Adds'!F9</f>
        <v>3399.375</v>
      </c>
      <c r="D40" s="63" t="s">
        <v>81</v>
      </c>
      <c r="E40" s="64"/>
    </row>
    <row r="41" spans="1:5" ht="13.5" customHeight="1">
      <c r="A41" s="50" t="s">
        <v>690</v>
      </c>
      <c r="B41" s="60" t="s">
        <v>656</v>
      </c>
      <c r="C41" s="51">
        <f>+'Rafters Adds'!F11</f>
        <v>875</v>
      </c>
      <c r="D41" s="61"/>
      <c r="E41" s="62">
        <f>+'Rafters Adds'!F21</f>
        <v>1925</v>
      </c>
    </row>
    <row r="42" spans="1:5" ht="13.5" customHeight="1">
      <c r="A42" s="50" t="s">
        <v>691</v>
      </c>
      <c r="B42" s="60" t="s">
        <v>655</v>
      </c>
      <c r="C42" s="51">
        <f>+'Rafters Adds'!F12</f>
        <v>555</v>
      </c>
      <c r="D42" s="65" t="s">
        <v>84</v>
      </c>
      <c r="E42" s="66"/>
    </row>
    <row r="43" spans="1:5" ht="13.5" customHeight="1" thickBot="1">
      <c r="A43" s="50" t="s">
        <v>692</v>
      </c>
      <c r="B43" s="60" t="s">
        <v>649</v>
      </c>
      <c r="C43" s="51">
        <f>+'Rafters Adds'!F14</f>
        <v>1225</v>
      </c>
      <c r="D43" s="67"/>
      <c r="E43" s="68">
        <f>+'Rafters Adds'!F22</f>
        <v>1137.5</v>
      </c>
    </row>
    <row r="44" spans="1:5" ht="13.5" customHeight="1">
      <c r="A44" s="50" t="s">
        <v>693</v>
      </c>
      <c r="B44" s="60" t="s">
        <v>650</v>
      </c>
      <c r="C44" s="51">
        <f>+'Rafters Adds'!F15</f>
        <v>971.25</v>
      </c>
      <c r="D44" s="8"/>
      <c r="E44" s="8"/>
    </row>
    <row r="45" spans="1:5" ht="13.5" customHeight="1">
      <c r="A45" s="50" t="s">
        <v>694</v>
      </c>
      <c r="B45" s="60" t="s">
        <v>651</v>
      </c>
      <c r="C45" s="51">
        <f>+'Rafters Adds'!F16</f>
        <v>3237.5</v>
      </c>
      <c r="D45" s="8"/>
      <c r="E45" s="8"/>
    </row>
    <row r="46" spans="1:5" ht="13.5" customHeight="1">
      <c r="A46" s="50" t="s">
        <v>695</v>
      </c>
      <c r="B46" s="60" t="s">
        <v>652</v>
      </c>
      <c r="C46" s="51">
        <f>+'Rafters Adds'!F17</f>
        <v>1387.5</v>
      </c>
      <c r="D46" s="8"/>
      <c r="E46" s="43"/>
    </row>
    <row r="47" spans="1:5" ht="13.5" customHeight="1" thickBot="1">
      <c r="A47" s="50" t="s">
        <v>696</v>
      </c>
      <c r="B47" s="35" t="s">
        <v>574</v>
      </c>
      <c r="C47" s="40">
        <f>+'Rafters Adds'!F18</f>
        <v>693.75</v>
      </c>
      <c r="D47" s="8"/>
      <c r="E47" s="43"/>
    </row>
    <row r="48" spans="1:5" ht="9" customHeight="1" thickBot="1">
      <c r="A48" s="53"/>
      <c r="B48" s="8"/>
      <c r="C48" s="8"/>
      <c r="D48" s="8"/>
      <c r="E48" s="8"/>
    </row>
    <row r="49" spans="1:5" ht="13.5" customHeight="1" thickBot="1">
      <c r="A49" s="50" t="s">
        <v>697</v>
      </c>
      <c r="B49" s="48" t="s">
        <v>91</v>
      </c>
      <c r="C49" s="49"/>
      <c r="D49" s="8"/>
      <c r="E49" s="8"/>
    </row>
    <row r="50" spans="1:5" ht="13.5" customHeight="1">
      <c r="A50" s="50" t="s">
        <v>698</v>
      </c>
      <c r="B50" s="19" t="s">
        <v>503</v>
      </c>
      <c r="C50" s="69">
        <f>IF(Description!C10=0,'Joists Adds'!E7,'Joists Adds'!F7)</f>
        <v>1919.375</v>
      </c>
      <c r="D50" s="8"/>
      <c r="E50" s="8"/>
    </row>
    <row r="51" spans="1:5" ht="13.5" customHeight="1">
      <c r="A51" s="50" t="s">
        <v>699</v>
      </c>
      <c r="B51" s="19" t="s">
        <v>327</v>
      </c>
      <c r="C51" s="69">
        <f>IF(Description!C10=0,'Joists Adds'!E9,'Joists Adds'!F9)</f>
        <v>1037.5</v>
      </c>
      <c r="D51" s="8"/>
      <c r="E51" s="8"/>
    </row>
    <row r="52" spans="1:5" ht="13.5" customHeight="1">
      <c r="A52" s="50" t="s">
        <v>700</v>
      </c>
      <c r="B52" s="19" t="s">
        <v>653</v>
      </c>
      <c r="C52" s="69">
        <f>IF(Description!C10=0,'Joists Adds'!E15,'Joists Adds'!F15)</f>
        <v>1296.875</v>
      </c>
      <c r="D52" s="8"/>
      <c r="E52" s="8"/>
    </row>
    <row r="53" spans="1:5" ht="13.5" customHeight="1">
      <c r="A53" s="50" t="s">
        <v>701</v>
      </c>
      <c r="B53" s="19" t="s">
        <v>574</v>
      </c>
      <c r="C53" s="69">
        <f>IF(Description!C10=0,'Joists Adds'!E11,'Joists Adds'!F11)</f>
        <v>518.75</v>
      </c>
      <c r="D53" s="8"/>
      <c r="E53" s="530"/>
    </row>
    <row r="54" spans="1:5" ht="13.5" customHeight="1" thickBot="1">
      <c r="A54" s="50" t="s">
        <v>702</v>
      </c>
      <c r="B54" s="35" t="s">
        <v>654</v>
      </c>
      <c r="C54" s="70">
        <f>IF(Description!C10=0,'Joists Adds'!E13,'Joists Adds'!F13)</f>
        <v>726.25</v>
      </c>
      <c r="D54" s="8"/>
      <c r="E54" s="8"/>
    </row>
    <row r="55" spans="1:5" ht="13.5" customHeight="1" thickBot="1">
      <c r="A55" s="50"/>
      <c r="B55" s="8"/>
      <c r="C55" s="8"/>
      <c r="D55" s="8"/>
      <c r="E55" s="8"/>
    </row>
    <row r="56" spans="1:5" ht="13.5" hidden="1" customHeight="1" thickBot="1">
      <c r="A56" s="8"/>
      <c r="B56" s="8"/>
      <c r="C56" s="8"/>
      <c r="D56" s="8"/>
      <c r="E56" s="8"/>
    </row>
    <row r="57" spans="1:5" ht="13.5" customHeight="1" thickBot="1">
      <c r="A57" s="50" t="s">
        <v>703</v>
      </c>
      <c r="B57" s="11" t="s">
        <v>99</v>
      </c>
      <c r="C57" s="71">
        <f>+'Basic Spec'!B14</f>
        <v>1535</v>
      </c>
      <c r="D57" s="8"/>
      <c r="E57" s="8"/>
    </row>
    <row r="58" spans="1:5" ht="13.5" customHeight="1" thickBot="1">
      <c r="A58" s="53"/>
      <c r="B58" s="8"/>
      <c r="C58" s="8"/>
      <c r="D58" s="72"/>
      <c r="E58" s="8"/>
    </row>
    <row r="59" spans="1:5" ht="13.5" customHeight="1" thickBot="1">
      <c r="A59" s="3"/>
      <c r="B59" s="821" t="str">
        <f>IF(Description!B20=TRUE,"Price per Container","Price per Truck")</f>
        <v>Price per Truck</v>
      </c>
      <c r="C59" s="822">
        <f>Description!$B$15</f>
        <v>3600</v>
      </c>
      <c r="D59" s="543"/>
      <c r="E59" s="43"/>
    </row>
    <row r="60" spans="1:5" ht="13.5" customHeight="1" thickBot="1">
      <c r="A60" s="8"/>
      <c r="B60" s="530"/>
      <c r="C60" s="825" t="s">
        <v>1005</v>
      </c>
      <c r="D60" s="1036" t="s">
        <v>1006</v>
      </c>
      <c r="E60" s="1036"/>
    </row>
    <row r="61" spans="1:5" ht="13.5" customHeight="1">
      <c r="A61" s="858"/>
      <c r="B61" s="823" t="str">
        <f>IF(Description!B20=TRUE,"Quantity of Containers","Quantity of Trucks")</f>
        <v>Quantity of Trucks</v>
      </c>
      <c r="C61" s="828">
        <f>IF(Description!B20=TRUE,Transport!H5,Transport!E5)</f>
        <v>2</v>
      </c>
      <c r="D61" s="853"/>
      <c r="E61" s="852">
        <f>IF(Description!B20=TRUE,"N/A",Transport!E7)</f>
        <v>2</v>
      </c>
    </row>
    <row r="62" spans="1:5" ht="13.5" customHeight="1">
      <c r="A62" s="858"/>
      <c r="B62" s="827" t="str">
        <f>IF(Description!B20=TRUE,"Price for Containers per Spec.","Price for Trucks per Spec.")</f>
        <v>Price for Trucks per Spec.</v>
      </c>
      <c r="C62" s="829">
        <f>IF(Description!B20=TRUE,Transport!J5,Transport!G5)</f>
        <v>7200</v>
      </c>
      <c r="D62" s="850"/>
      <c r="E62" s="854">
        <f>IF(Description!B20=TRUE,"N/A",Transport!G7)</f>
        <v>7200</v>
      </c>
    </row>
    <row r="63" spans="1:5" ht="13.5" customHeight="1" thickBot="1">
      <c r="A63" s="8"/>
      <c r="B63" s="826" t="s">
        <v>101</v>
      </c>
      <c r="C63" s="830" t="str">
        <f>Montage!G5</f>
        <v>5-7</v>
      </c>
      <c r="D63" s="851"/>
      <c r="E63" s="855" t="str">
        <f>IF(Description!B20=TRUE,"N/A",Montage!G7)</f>
        <v>7-9</v>
      </c>
    </row>
    <row r="64" spans="1:5" ht="13.5" customHeight="1">
      <c r="A64" s="8"/>
      <c r="B64" s="8"/>
      <c r="C64" s="8"/>
      <c r="D64" s="8"/>
      <c r="E64" s="8"/>
    </row>
    <row r="65" spans="1:5" ht="13.5" customHeight="1">
      <c r="A65" s="50"/>
      <c r="B65" s="8"/>
      <c r="C65" s="43"/>
      <c r="D65" s="8"/>
      <c r="E65" s="8"/>
    </row>
    <row r="66" spans="1:5" ht="13.5" customHeight="1">
      <c r="A66" s="8"/>
      <c r="B66" s="8"/>
      <c r="C66" s="8"/>
      <c r="D66" s="8"/>
      <c r="E66" s="8"/>
    </row>
    <row r="67" spans="1:5" ht="13.5" customHeight="1">
      <c r="A67" s="8"/>
      <c r="B67" s="8"/>
      <c r="C67" s="8"/>
      <c r="D67" s="8"/>
      <c r="E67" s="8"/>
    </row>
    <row r="68" spans="1:5" ht="13.5" customHeight="1">
      <c r="A68" s="8"/>
      <c r="B68" s="8"/>
      <c r="C68" s="8"/>
      <c r="D68" s="8"/>
      <c r="E68" s="8"/>
    </row>
    <row r="69" spans="1:5" ht="13.5" customHeight="1">
      <c r="A69" s="8"/>
      <c r="B69" s="8"/>
      <c r="C69" s="8"/>
      <c r="D69" s="8"/>
      <c r="E69" s="8"/>
    </row>
    <row r="70" spans="1:5" ht="13.5" customHeight="1">
      <c r="A70" s="8"/>
      <c r="B70" s="8"/>
      <c r="C70" s="8"/>
      <c r="D70" s="8"/>
      <c r="E70" s="8"/>
    </row>
    <row r="71" spans="1:5" ht="13.5" customHeight="1">
      <c r="A71" s="8"/>
      <c r="B71" s="8"/>
      <c r="C71" s="8"/>
      <c r="D71" s="8"/>
      <c r="E71" s="8"/>
    </row>
    <row r="72" spans="1:5" ht="13.5" customHeight="1">
      <c r="A72" s="8"/>
      <c r="B72" s="8"/>
      <c r="C72" s="8"/>
      <c r="D72" s="8"/>
      <c r="E72" s="8"/>
    </row>
    <row r="73" spans="1:5" ht="13.5" customHeight="1">
      <c r="A73" s="8"/>
      <c r="B73" s="8"/>
      <c r="C73" s="8"/>
      <c r="D73" s="8"/>
      <c r="E73" s="8"/>
    </row>
    <row r="74" spans="1:5" ht="13.5" customHeight="1">
      <c r="A74" s="8"/>
      <c r="B74" s="8"/>
      <c r="C74" s="8"/>
      <c r="D74" s="8"/>
      <c r="E74" s="8"/>
    </row>
    <row r="75" spans="1:5" ht="13.5" customHeight="1">
      <c r="A75" s="8"/>
      <c r="B75" s="8"/>
      <c r="C75" s="8"/>
      <c r="D75" s="8"/>
      <c r="E75" s="8"/>
    </row>
    <row r="76" spans="1:5" ht="13.5" customHeight="1">
      <c r="A76" s="8"/>
      <c r="B76" s="8"/>
      <c r="C76" s="8"/>
      <c r="D76" s="8"/>
      <c r="E76" s="8"/>
    </row>
    <row r="77" spans="1:5" ht="13.5" customHeight="1">
      <c r="A77" s="8"/>
      <c r="B77" s="8"/>
      <c r="C77" s="8"/>
      <c r="D77" s="8"/>
      <c r="E77" s="8"/>
    </row>
    <row r="78" spans="1:5" ht="13.5" customHeight="1">
      <c r="A78" s="8"/>
      <c r="B78" s="8"/>
      <c r="C78" s="8"/>
      <c r="D78" s="8"/>
      <c r="E78" s="8"/>
    </row>
    <row r="79" spans="1:5" ht="13.5" customHeight="1">
      <c r="A79" s="8"/>
      <c r="B79" s="8"/>
      <c r="C79" s="8"/>
      <c r="D79" s="8"/>
      <c r="E79" s="8"/>
    </row>
    <row r="80" spans="1:5" ht="13.5" customHeight="1">
      <c r="A80" s="8"/>
      <c r="B80" s="8"/>
      <c r="C80" s="8"/>
      <c r="D80" s="8"/>
      <c r="E80" s="8"/>
    </row>
    <row r="81" spans="1:5" ht="13.5" customHeight="1">
      <c r="A81" s="8"/>
      <c r="B81" s="8"/>
      <c r="C81" s="8"/>
      <c r="D81" s="8"/>
      <c r="E81" s="8"/>
    </row>
    <row r="82" spans="1:5" ht="13.5" customHeight="1">
      <c r="A82" s="8"/>
      <c r="B82" s="8"/>
      <c r="C82" s="8"/>
      <c r="D82" s="8"/>
      <c r="E82" s="8"/>
    </row>
    <row r="83" spans="1:5" ht="13.5" customHeight="1">
      <c r="A83" s="8"/>
      <c r="B83" s="8"/>
      <c r="C83" s="8"/>
      <c r="D83" s="8"/>
      <c r="E83" s="8"/>
    </row>
    <row r="84" spans="1:5" ht="13.5" customHeight="1">
      <c r="A84" s="8"/>
      <c r="B84" s="8"/>
      <c r="C84" s="8"/>
      <c r="D84" s="8"/>
      <c r="E84" s="8"/>
    </row>
    <row r="85" spans="1:5" ht="13.5" customHeight="1">
      <c r="A85" s="8"/>
      <c r="B85" s="8"/>
      <c r="C85" s="8"/>
      <c r="D85" s="8"/>
      <c r="E85" s="8"/>
    </row>
    <row r="86" spans="1:5" ht="13.5" customHeight="1">
      <c r="A86" s="8"/>
      <c r="B86" s="8"/>
      <c r="C86" s="8"/>
      <c r="D86" s="8"/>
      <c r="E86" s="8"/>
    </row>
    <row r="87" spans="1:5" ht="13.5" customHeight="1">
      <c r="A87" s="8"/>
      <c r="B87" s="8"/>
      <c r="C87" s="8"/>
      <c r="D87" s="8"/>
      <c r="E87" s="8"/>
    </row>
    <row r="88" spans="1:5" ht="13.5" customHeight="1">
      <c r="A88" s="8"/>
      <c r="B88" s="8"/>
      <c r="C88" s="8"/>
      <c r="D88" s="8"/>
      <c r="E88" s="8"/>
    </row>
    <row r="89" spans="1:5" ht="13.5" customHeight="1">
      <c r="A89" s="8"/>
      <c r="B89" s="8"/>
      <c r="C89" s="8"/>
      <c r="D89" s="8"/>
      <c r="E89" s="8"/>
    </row>
    <row r="90" spans="1:5" ht="13.5" customHeight="1">
      <c r="A90" s="8"/>
      <c r="B90" s="8"/>
      <c r="C90" s="8"/>
      <c r="D90" s="8"/>
      <c r="E90" s="8"/>
    </row>
    <row r="91" spans="1:5" ht="13.5" customHeight="1">
      <c r="A91" s="8"/>
      <c r="B91" s="8"/>
      <c r="C91" s="8"/>
      <c r="D91" s="8"/>
      <c r="E91" s="8"/>
    </row>
    <row r="92" spans="1:5" ht="13.5" customHeight="1">
      <c r="A92" s="8"/>
      <c r="B92" s="8"/>
      <c r="C92" s="8"/>
      <c r="D92" s="8"/>
      <c r="E92" s="8"/>
    </row>
    <row r="93" spans="1:5" ht="13.5" customHeight="1">
      <c r="A93" s="8"/>
      <c r="B93" s="8"/>
      <c r="C93" s="8"/>
      <c r="D93" s="8"/>
      <c r="E93" s="8"/>
    </row>
    <row r="94" spans="1:5" ht="13.5" customHeight="1">
      <c r="A94" s="8"/>
      <c r="B94" s="8"/>
      <c r="C94" s="8"/>
      <c r="D94" s="8"/>
      <c r="E94" s="8"/>
    </row>
    <row r="95" spans="1:5" ht="13.5" customHeight="1">
      <c r="A95" s="8"/>
      <c r="B95" s="8"/>
      <c r="C95" s="8"/>
      <c r="D95" s="8"/>
      <c r="E95" s="8"/>
    </row>
    <row r="96" spans="1:5" ht="13.5" customHeight="1">
      <c r="A96" s="8"/>
      <c r="B96" s="8"/>
      <c r="C96" s="8"/>
      <c r="D96" s="8"/>
      <c r="E96" s="8"/>
    </row>
    <row r="97" spans="1:5" ht="13.5" customHeight="1">
      <c r="A97" s="8"/>
      <c r="B97" s="8"/>
      <c r="C97" s="8"/>
      <c r="D97" s="8"/>
      <c r="E97" s="8"/>
    </row>
    <row r="98" spans="1:5" ht="13.5" customHeight="1">
      <c r="A98" s="8"/>
      <c r="B98" s="8"/>
      <c r="C98" s="8"/>
      <c r="D98" s="8"/>
      <c r="E98" s="8"/>
    </row>
    <row r="99" spans="1:5" ht="13.5" customHeight="1">
      <c r="A99" s="8"/>
      <c r="B99" s="8"/>
      <c r="C99" s="8"/>
      <c r="D99" s="8"/>
      <c r="E99" s="8"/>
    </row>
    <row r="100" spans="1:5" ht="13.5" customHeight="1">
      <c r="A100" s="8"/>
      <c r="B100" s="8"/>
      <c r="C100" s="8"/>
      <c r="D100" s="8"/>
      <c r="E100" s="8"/>
    </row>
    <row r="101" spans="1:5" ht="13.5" customHeight="1">
      <c r="A101" s="8"/>
      <c r="B101" s="8"/>
      <c r="C101" s="8"/>
      <c r="D101" s="8"/>
      <c r="E101" s="8"/>
    </row>
    <row r="102" spans="1:5" ht="13.5" customHeight="1">
      <c r="A102" s="8"/>
      <c r="B102" s="8"/>
      <c r="C102" s="8"/>
      <c r="D102" s="8"/>
      <c r="E102" s="8"/>
    </row>
    <row r="103" spans="1:5" ht="13.5" customHeight="1">
      <c r="A103" s="8"/>
      <c r="B103" s="8"/>
      <c r="C103" s="8"/>
      <c r="D103" s="8"/>
      <c r="E103" s="8"/>
    </row>
    <row r="104" spans="1:5" ht="13.5" customHeight="1">
      <c r="A104" s="8"/>
      <c r="B104" s="8"/>
      <c r="C104" s="8"/>
      <c r="D104" s="8"/>
      <c r="E104" s="8"/>
    </row>
    <row r="105" spans="1:5" ht="13.5" customHeight="1">
      <c r="A105" s="8"/>
      <c r="B105" s="8"/>
      <c r="C105" s="8"/>
      <c r="D105" s="8"/>
      <c r="E105" s="8"/>
    </row>
    <row r="106" spans="1:5" ht="13.5" customHeight="1">
      <c r="A106" s="8"/>
      <c r="B106" s="8"/>
      <c r="C106" s="8"/>
      <c r="D106" s="8"/>
      <c r="E106" s="8"/>
    </row>
    <row r="107" spans="1:5" ht="13.5" customHeight="1">
      <c r="A107" s="8"/>
      <c r="B107" s="8"/>
      <c r="C107" s="8"/>
      <c r="D107" s="8"/>
      <c r="E107" s="8"/>
    </row>
    <row r="108" spans="1:5" ht="13.5" customHeight="1">
      <c r="A108" s="8"/>
      <c r="B108" s="8"/>
      <c r="C108" s="8"/>
      <c r="D108" s="8"/>
      <c r="E108" s="8"/>
    </row>
    <row r="109" spans="1:5" ht="13.5" customHeight="1">
      <c r="A109" s="8"/>
      <c r="B109" s="8"/>
      <c r="C109" s="8"/>
      <c r="D109" s="8"/>
      <c r="E109" s="8"/>
    </row>
    <row r="110" spans="1:5" ht="13.5" customHeight="1">
      <c r="A110" s="8"/>
      <c r="B110" s="8"/>
      <c r="C110" s="8"/>
      <c r="D110" s="8"/>
      <c r="E110" s="8"/>
    </row>
    <row r="111" spans="1:5" ht="13.5" customHeight="1">
      <c r="A111" s="8"/>
      <c r="B111" s="8"/>
      <c r="C111" s="8"/>
      <c r="D111" s="8"/>
      <c r="E111" s="8"/>
    </row>
    <row r="112" spans="1:5" ht="13.5" customHeight="1">
      <c r="A112" s="8"/>
      <c r="B112" s="8"/>
      <c r="C112" s="8"/>
      <c r="D112" s="8"/>
      <c r="E112" s="8"/>
    </row>
    <row r="113" spans="1:5" ht="13.5" customHeight="1">
      <c r="A113" s="8"/>
      <c r="B113" s="8"/>
      <c r="C113" s="8"/>
      <c r="D113" s="8"/>
      <c r="E113" s="8"/>
    </row>
    <row r="114" spans="1:5" ht="13.5" customHeight="1">
      <c r="A114" s="8"/>
      <c r="B114" s="8"/>
      <c r="C114" s="8"/>
      <c r="D114" s="8"/>
      <c r="E114" s="8"/>
    </row>
    <row r="115" spans="1:5" ht="13.5" customHeight="1">
      <c r="A115" s="8"/>
      <c r="B115" s="8"/>
      <c r="C115" s="8"/>
      <c r="D115" s="8"/>
      <c r="E115" s="8"/>
    </row>
    <row r="116" spans="1:5" ht="13.5" customHeight="1">
      <c r="A116" s="8"/>
      <c r="B116" s="8"/>
      <c r="C116" s="8"/>
      <c r="D116" s="8"/>
      <c r="E116" s="8"/>
    </row>
    <row r="117" spans="1:5" ht="13.5" customHeight="1">
      <c r="A117" s="8"/>
      <c r="B117" s="8"/>
      <c r="C117" s="8"/>
      <c r="D117" s="8"/>
      <c r="E117" s="8"/>
    </row>
    <row r="118" spans="1:5" ht="13.5" customHeight="1">
      <c r="A118" s="8"/>
      <c r="B118" s="8"/>
      <c r="C118" s="8"/>
      <c r="D118" s="8"/>
      <c r="E118" s="8"/>
    </row>
    <row r="119" spans="1:5" ht="13.5" customHeight="1">
      <c r="A119" s="8"/>
      <c r="B119" s="8"/>
      <c r="C119" s="8"/>
      <c r="D119" s="8"/>
      <c r="E119" s="8"/>
    </row>
    <row r="120" spans="1:5" ht="13.5" customHeight="1">
      <c r="A120" s="8"/>
      <c r="B120" s="8"/>
      <c r="C120" s="8"/>
      <c r="D120" s="8"/>
      <c r="E120" s="8"/>
    </row>
    <row r="121" spans="1:5" ht="13.5" customHeight="1">
      <c r="A121" s="8"/>
      <c r="B121" s="8"/>
      <c r="C121" s="8"/>
      <c r="D121" s="8"/>
      <c r="E121" s="8"/>
    </row>
    <row r="122" spans="1:5" ht="13.5" customHeight="1">
      <c r="A122" s="8"/>
      <c r="B122" s="8"/>
      <c r="C122" s="8"/>
      <c r="D122" s="8"/>
      <c r="E122" s="8"/>
    </row>
    <row r="123" spans="1:5" ht="13.5" customHeight="1">
      <c r="A123" s="8"/>
      <c r="B123" s="8"/>
      <c r="C123" s="8"/>
      <c r="D123" s="8"/>
      <c r="E123" s="8"/>
    </row>
    <row r="124" spans="1:5" ht="13.5" customHeight="1">
      <c r="A124" s="8"/>
      <c r="B124" s="8"/>
      <c r="C124" s="8"/>
      <c r="D124" s="8"/>
      <c r="E124" s="8"/>
    </row>
    <row r="125" spans="1:5" ht="13.5" customHeight="1">
      <c r="A125" s="8"/>
      <c r="B125" s="8"/>
      <c r="C125" s="8"/>
      <c r="D125" s="8"/>
      <c r="E125" s="8"/>
    </row>
    <row r="126" spans="1:5" ht="13.5" customHeight="1">
      <c r="A126" s="8"/>
      <c r="B126" s="8"/>
      <c r="C126" s="8"/>
      <c r="D126" s="8"/>
      <c r="E126" s="8"/>
    </row>
    <row r="127" spans="1:5" ht="13.5" customHeight="1">
      <c r="A127" s="8"/>
      <c r="B127" s="8"/>
      <c r="C127" s="8"/>
      <c r="D127" s="8"/>
      <c r="E127" s="8"/>
    </row>
    <row r="128" spans="1:5" ht="13.5" customHeight="1">
      <c r="A128" s="8"/>
      <c r="B128" s="8"/>
      <c r="C128" s="8"/>
      <c r="D128" s="8"/>
      <c r="E128" s="8"/>
    </row>
    <row r="129" spans="1:5" ht="13.5" customHeight="1">
      <c r="A129" s="8"/>
      <c r="B129" s="8"/>
      <c r="C129" s="8"/>
      <c r="D129" s="8"/>
      <c r="E129" s="8"/>
    </row>
    <row r="130" spans="1:5" ht="13.5" customHeight="1">
      <c r="A130" s="8"/>
      <c r="B130" s="8"/>
      <c r="C130" s="8"/>
      <c r="D130" s="8"/>
      <c r="E130" s="8"/>
    </row>
    <row r="131" spans="1:5" ht="13.5" customHeight="1">
      <c r="A131" s="8"/>
      <c r="B131" s="8"/>
      <c r="C131" s="8"/>
      <c r="D131" s="8"/>
      <c r="E131" s="8"/>
    </row>
    <row r="132" spans="1:5" ht="13.5" customHeight="1">
      <c r="A132" s="8"/>
      <c r="B132" s="8"/>
      <c r="C132" s="8"/>
      <c r="D132" s="8"/>
      <c r="E132" s="8"/>
    </row>
    <row r="133" spans="1:5" ht="13.5" customHeight="1">
      <c r="A133" s="8"/>
      <c r="B133" s="8"/>
      <c r="C133" s="8"/>
      <c r="D133" s="8"/>
      <c r="E133" s="8"/>
    </row>
    <row r="134" spans="1:5" ht="13.5" customHeight="1">
      <c r="A134" s="8"/>
      <c r="B134" s="8"/>
      <c r="C134" s="8"/>
      <c r="D134" s="8"/>
      <c r="E134" s="8"/>
    </row>
    <row r="135" spans="1:5" ht="13.5" customHeight="1">
      <c r="A135" s="8"/>
      <c r="B135" s="8"/>
      <c r="C135" s="8"/>
      <c r="D135" s="8"/>
      <c r="E135" s="8"/>
    </row>
    <row r="136" spans="1:5" ht="13.5" customHeight="1">
      <c r="A136" s="8"/>
      <c r="B136" s="8"/>
      <c r="C136" s="8"/>
      <c r="D136" s="8"/>
      <c r="E136" s="8"/>
    </row>
    <row r="137" spans="1:5" ht="13.5" customHeight="1">
      <c r="A137" s="8"/>
      <c r="B137" s="8"/>
      <c r="C137" s="8"/>
      <c r="D137" s="8"/>
      <c r="E137" s="8"/>
    </row>
    <row r="138" spans="1:5" ht="13.5" customHeight="1">
      <c r="A138" s="8"/>
      <c r="B138" s="8"/>
      <c r="C138" s="8"/>
      <c r="D138" s="8"/>
      <c r="E138" s="8"/>
    </row>
    <row r="139" spans="1:5" ht="13.5" customHeight="1">
      <c r="A139" s="8"/>
      <c r="B139" s="8"/>
      <c r="C139" s="8"/>
      <c r="D139" s="8"/>
      <c r="E139" s="8"/>
    </row>
    <row r="140" spans="1:5" ht="13.5" customHeight="1">
      <c r="A140" s="8"/>
      <c r="B140" s="8"/>
      <c r="C140" s="8"/>
      <c r="D140" s="8"/>
      <c r="E140" s="8"/>
    </row>
    <row r="141" spans="1:5" ht="13.5" customHeight="1">
      <c r="A141" s="8"/>
      <c r="B141" s="8"/>
      <c r="C141" s="8"/>
      <c r="D141" s="8"/>
      <c r="E141" s="8"/>
    </row>
    <row r="142" spans="1:5" ht="13.5" customHeight="1">
      <c r="A142" s="8"/>
      <c r="B142" s="8"/>
      <c r="C142" s="8"/>
      <c r="D142" s="8"/>
      <c r="E142" s="8"/>
    </row>
    <row r="143" spans="1:5" ht="13.5" customHeight="1">
      <c r="A143" s="8"/>
      <c r="B143" s="8"/>
      <c r="C143" s="8"/>
      <c r="D143" s="8"/>
      <c r="E143" s="8"/>
    </row>
    <row r="144" spans="1:5" ht="13.5" customHeight="1">
      <c r="A144" s="8"/>
      <c r="B144" s="8"/>
      <c r="C144" s="8"/>
      <c r="D144" s="8"/>
      <c r="E144" s="8"/>
    </row>
    <row r="145" spans="1:5" ht="13.5" customHeight="1">
      <c r="A145" s="8"/>
      <c r="B145" s="8"/>
      <c r="C145" s="8"/>
      <c r="D145" s="8"/>
      <c r="E145" s="8"/>
    </row>
    <row r="146" spans="1:5" ht="13.5" customHeight="1">
      <c r="A146" s="8"/>
      <c r="B146" s="8"/>
      <c r="C146" s="8"/>
      <c r="D146" s="8"/>
      <c r="E146" s="8"/>
    </row>
    <row r="147" spans="1:5" ht="13.5" customHeight="1">
      <c r="A147" s="8"/>
      <c r="B147" s="8"/>
      <c r="C147" s="8"/>
      <c r="D147" s="8"/>
      <c r="E147" s="8"/>
    </row>
    <row r="148" spans="1:5" ht="13.5" customHeight="1">
      <c r="A148" s="8"/>
      <c r="B148" s="8"/>
      <c r="C148" s="8"/>
      <c r="D148" s="8"/>
      <c r="E148" s="8"/>
    </row>
    <row r="149" spans="1:5" ht="13.5" customHeight="1">
      <c r="A149" s="8"/>
      <c r="B149" s="8"/>
      <c r="C149" s="8"/>
      <c r="D149" s="8"/>
      <c r="E149" s="8"/>
    </row>
    <row r="150" spans="1:5" ht="13.5" customHeight="1">
      <c r="A150" s="8"/>
      <c r="B150" s="8"/>
      <c r="C150" s="8"/>
      <c r="D150" s="8"/>
      <c r="E150" s="8"/>
    </row>
    <row r="151" spans="1:5" ht="13.5" customHeight="1">
      <c r="A151" s="8"/>
      <c r="B151" s="8"/>
      <c r="C151" s="8"/>
      <c r="D151" s="8"/>
      <c r="E151" s="8"/>
    </row>
    <row r="152" spans="1:5" ht="13.5" customHeight="1">
      <c r="A152" s="8"/>
      <c r="B152" s="8"/>
      <c r="C152" s="8"/>
      <c r="D152" s="8"/>
      <c r="E152" s="8"/>
    </row>
    <row r="153" spans="1:5" ht="13.5" customHeight="1">
      <c r="A153" s="8"/>
      <c r="B153" s="8"/>
      <c r="C153" s="8"/>
      <c r="D153" s="8"/>
      <c r="E153" s="8"/>
    </row>
    <row r="154" spans="1:5" ht="13.5" customHeight="1">
      <c r="A154" s="8"/>
      <c r="B154" s="8"/>
      <c r="C154" s="8"/>
      <c r="D154" s="8"/>
      <c r="E154" s="8"/>
    </row>
    <row r="155" spans="1:5" ht="13.5" customHeight="1">
      <c r="A155" s="8"/>
      <c r="B155" s="8"/>
      <c r="C155" s="8"/>
      <c r="D155" s="8"/>
      <c r="E155" s="8"/>
    </row>
    <row r="156" spans="1:5" ht="13.5" customHeight="1">
      <c r="A156" s="8"/>
      <c r="B156" s="8"/>
      <c r="C156" s="8"/>
      <c r="D156" s="8"/>
      <c r="E156" s="8"/>
    </row>
    <row r="157" spans="1:5" ht="13.5" customHeight="1">
      <c r="A157" s="8"/>
      <c r="B157" s="8"/>
      <c r="C157" s="8"/>
      <c r="D157" s="8"/>
      <c r="E157" s="8"/>
    </row>
    <row r="158" spans="1:5" ht="13.5" customHeight="1">
      <c r="A158" s="8"/>
      <c r="B158" s="8"/>
      <c r="C158" s="8"/>
      <c r="D158" s="8"/>
      <c r="E158" s="8"/>
    </row>
    <row r="159" spans="1:5" ht="13.5" customHeight="1">
      <c r="A159" s="8"/>
      <c r="B159" s="8"/>
      <c r="C159" s="8"/>
      <c r="D159" s="8"/>
      <c r="E159" s="8"/>
    </row>
    <row r="160" spans="1:5" ht="13.5" customHeight="1">
      <c r="A160" s="8"/>
      <c r="B160" s="8"/>
      <c r="C160" s="8"/>
      <c r="D160" s="8"/>
      <c r="E160" s="8"/>
    </row>
    <row r="161" spans="1:5" ht="13.5" customHeight="1">
      <c r="A161" s="8"/>
      <c r="B161" s="8"/>
      <c r="C161" s="8"/>
      <c r="D161" s="8"/>
      <c r="E161" s="8"/>
    </row>
    <row r="162" spans="1:5" ht="13.5" customHeight="1">
      <c r="A162" s="8"/>
      <c r="B162" s="8"/>
      <c r="C162" s="8"/>
      <c r="D162" s="8"/>
      <c r="E162" s="8"/>
    </row>
    <row r="163" spans="1:5" ht="13.5" customHeight="1">
      <c r="A163" s="8"/>
      <c r="B163" s="8"/>
      <c r="C163" s="8"/>
      <c r="D163" s="8"/>
      <c r="E163" s="8"/>
    </row>
    <row r="164" spans="1:5" ht="13.5" customHeight="1">
      <c r="A164" s="8"/>
      <c r="B164" s="8"/>
      <c r="C164" s="8"/>
      <c r="D164" s="8"/>
      <c r="E164" s="8"/>
    </row>
    <row r="165" spans="1:5" ht="13.5" customHeight="1">
      <c r="A165" s="8"/>
      <c r="B165" s="8"/>
      <c r="C165" s="8"/>
      <c r="D165" s="8"/>
      <c r="E165" s="8"/>
    </row>
    <row r="166" spans="1:5" ht="13.5" customHeight="1">
      <c r="A166" s="8"/>
      <c r="B166" s="8"/>
      <c r="C166" s="8"/>
      <c r="D166" s="8"/>
      <c r="E166" s="8"/>
    </row>
    <row r="167" spans="1:5" ht="13.5" customHeight="1">
      <c r="A167" s="8"/>
      <c r="B167" s="8"/>
      <c r="C167" s="8"/>
      <c r="D167" s="8"/>
      <c r="E167" s="8"/>
    </row>
    <row r="168" spans="1:5" ht="13.5" customHeight="1">
      <c r="A168" s="8"/>
      <c r="B168" s="8"/>
      <c r="C168" s="8"/>
      <c r="D168" s="8"/>
      <c r="E168" s="8"/>
    </row>
    <row r="169" spans="1:5" ht="13.5" customHeight="1">
      <c r="A169" s="8"/>
      <c r="B169" s="8"/>
      <c r="C169" s="8"/>
      <c r="D169" s="8"/>
      <c r="E169" s="8"/>
    </row>
    <row r="170" spans="1:5" ht="13.5" customHeight="1">
      <c r="A170" s="8"/>
      <c r="B170" s="8"/>
      <c r="C170" s="8"/>
      <c r="D170" s="8"/>
      <c r="E170" s="8"/>
    </row>
    <row r="171" spans="1:5" ht="13.5" customHeight="1">
      <c r="A171" s="8"/>
      <c r="B171" s="8"/>
      <c r="C171" s="8"/>
      <c r="D171" s="8"/>
      <c r="E171" s="8"/>
    </row>
    <row r="172" spans="1:5" ht="13.5" customHeight="1">
      <c r="A172" s="8"/>
      <c r="B172" s="8"/>
      <c r="C172" s="8"/>
      <c r="D172" s="8"/>
      <c r="E172" s="8"/>
    </row>
    <row r="173" spans="1:5" ht="13.5" customHeight="1">
      <c r="A173" s="8"/>
      <c r="B173" s="8"/>
      <c r="C173" s="8"/>
      <c r="D173" s="8"/>
      <c r="E173" s="8"/>
    </row>
    <row r="174" spans="1:5" ht="13.5" customHeight="1">
      <c r="A174" s="8"/>
      <c r="B174" s="8"/>
      <c r="C174" s="8"/>
      <c r="D174" s="8"/>
      <c r="E174" s="8"/>
    </row>
    <row r="175" spans="1:5" ht="13.5" customHeight="1">
      <c r="A175" s="8"/>
      <c r="B175" s="8"/>
      <c r="C175" s="8"/>
      <c r="D175" s="8"/>
      <c r="E175" s="8"/>
    </row>
    <row r="176" spans="1:5" ht="13.5" customHeight="1">
      <c r="A176" s="8"/>
      <c r="B176" s="8"/>
      <c r="C176" s="8"/>
      <c r="D176" s="8"/>
      <c r="E176" s="8"/>
    </row>
    <row r="177" spans="1:5" ht="13.5" customHeight="1">
      <c r="A177" s="8"/>
      <c r="B177" s="8"/>
      <c r="C177" s="8"/>
      <c r="D177" s="8"/>
      <c r="E177" s="8"/>
    </row>
    <row r="178" spans="1:5" ht="13.5" customHeight="1">
      <c r="A178" s="8"/>
      <c r="B178" s="8"/>
      <c r="C178" s="8"/>
      <c r="D178" s="8"/>
      <c r="E178" s="8"/>
    </row>
    <row r="179" spans="1:5" ht="13.5" customHeight="1">
      <c r="A179" s="8"/>
      <c r="B179" s="8"/>
      <c r="C179" s="8"/>
      <c r="D179" s="8"/>
      <c r="E179" s="8"/>
    </row>
    <row r="180" spans="1:5" ht="13.5" customHeight="1">
      <c r="A180" s="8"/>
      <c r="B180" s="8"/>
      <c r="C180" s="8"/>
      <c r="D180" s="8"/>
      <c r="E180" s="8"/>
    </row>
    <row r="181" spans="1:5" ht="13.5" customHeight="1">
      <c r="A181" s="8"/>
      <c r="B181" s="8"/>
      <c r="C181" s="8"/>
      <c r="D181" s="8"/>
      <c r="E181" s="8"/>
    </row>
    <row r="182" spans="1:5" ht="13.5" customHeight="1">
      <c r="A182" s="8"/>
      <c r="B182" s="8"/>
      <c r="C182" s="8"/>
      <c r="D182" s="8"/>
      <c r="E182" s="8"/>
    </row>
    <row r="183" spans="1:5" ht="13.5" customHeight="1">
      <c r="A183" s="8"/>
      <c r="B183" s="8"/>
      <c r="C183" s="8"/>
      <c r="D183" s="8"/>
      <c r="E183" s="8"/>
    </row>
    <row r="184" spans="1:5" ht="13.5" customHeight="1">
      <c r="A184" s="8"/>
      <c r="B184" s="8"/>
      <c r="C184" s="8"/>
      <c r="D184" s="8"/>
      <c r="E184" s="8"/>
    </row>
    <row r="185" spans="1:5" ht="13.5" customHeight="1">
      <c r="A185" s="8"/>
      <c r="B185" s="8"/>
      <c r="C185" s="8"/>
      <c r="D185" s="8"/>
      <c r="E185" s="8"/>
    </row>
    <row r="186" spans="1:5" ht="13.5" customHeight="1">
      <c r="A186" s="8"/>
      <c r="B186" s="8"/>
      <c r="C186" s="8"/>
      <c r="D186" s="8"/>
      <c r="E186" s="8"/>
    </row>
    <row r="187" spans="1:5" ht="13.5" customHeight="1">
      <c r="A187" s="8"/>
      <c r="B187" s="8"/>
      <c r="C187" s="8"/>
      <c r="D187" s="8"/>
      <c r="E187" s="8"/>
    </row>
    <row r="188" spans="1:5" ht="13.5" customHeight="1">
      <c r="A188" s="8"/>
      <c r="B188" s="8"/>
      <c r="C188" s="8"/>
      <c r="D188" s="8"/>
      <c r="E188" s="8"/>
    </row>
    <row r="189" spans="1:5" ht="13.5" customHeight="1">
      <c r="A189" s="8"/>
      <c r="B189" s="8"/>
      <c r="C189" s="8"/>
      <c r="D189" s="8"/>
      <c r="E189" s="8"/>
    </row>
    <row r="190" spans="1:5" ht="13.5" customHeight="1">
      <c r="A190" s="8"/>
      <c r="B190" s="8"/>
      <c r="C190" s="8"/>
      <c r="D190" s="8"/>
      <c r="E190" s="8"/>
    </row>
    <row r="191" spans="1:5" ht="13.5" customHeight="1">
      <c r="A191" s="8"/>
      <c r="B191" s="8"/>
      <c r="C191" s="8"/>
      <c r="D191" s="8"/>
      <c r="E191" s="8"/>
    </row>
    <row r="192" spans="1:5" ht="13.5" customHeight="1">
      <c r="A192" s="8"/>
      <c r="B192" s="8"/>
      <c r="C192" s="8"/>
      <c r="D192" s="8"/>
      <c r="E192" s="8"/>
    </row>
    <row r="193" spans="1:5" ht="13.5" customHeight="1">
      <c r="A193" s="8"/>
      <c r="B193" s="8"/>
      <c r="C193" s="8"/>
      <c r="D193" s="8"/>
      <c r="E193" s="8"/>
    </row>
    <row r="194" spans="1:5" ht="13.5" customHeight="1">
      <c r="A194" s="8"/>
      <c r="B194" s="8"/>
      <c r="C194" s="8"/>
      <c r="D194" s="8"/>
      <c r="E194" s="8"/>
    </row>
    <row r="195" spans="1:5" ht="13.5" customHeight="1">
      <c r="A195" s="8"/>
      <c r="B195" s="8"/>
      <c r="C195" s="8"/>
      <c r="D195" s="8"/>
      <c r="E195" s="8"/>
    </row>
    <row r="196" spans="1:5" ht="13.5" customHeight="1">
      <c r="A196" s="8"/>
      <c r="B196" s="8"/>
      <c r="C196" s="8"/>
      <c r="D196" s="8"/>
      <c r="E196" s="8"/>
    </row>
    <row r="197" spans="1:5" ht="13.5" customHeight="1">
      <c r="A197" s="8"/>
      <c r="B197" s="8"/>
      <c r="C197" s="8"/>
      <c r="D197" s="8"/>
      <c r="E197" s="8"/>
    </row>
    <row r="198" spans="1:5" ht="13.5" customHeight="1">
      <c r="A198" s="8"/>
      <c r="B198" s="8"/>
      <c r="C198" s="8"/>
      <c r="D198" s="8"/>
      <c r="E198" s="8"/>
    </row>
    <row r="199" spans="1:5" ht="13.5" customHeight="1">
      <c r="A199" s="8"/>
      <c r="B199" s="8"/>
      <c r="C199" s="8"/>
      <c r="D199" s="8"/>
      <c r="E199" s="8"/>
    </row>
    <row r="200" spans="1:5" ht="13.5" customHeight="1">
      <c r="A200" s="8"/>
      <c r="B200" s="8"/>
      <c r="C200" s="8"/>
      <c r="D200" s="8"/>
      <c r="E200" s="8"/>
    </row>
    <row r="201" spans="1:5" ht="13.5" customHeight="1">
      <c r="A201" s="8"/>
      <c r="B201" s="8"/>
      <c r="C201" s="8"/>
      <c r="D201" s="8"/>
      <c r="E201" s="8"/>
    </row>
    <row r="202" spans="1:5" ht="13.5" customHeight="1">
      <c r="A202" s="8"/>
      <c r="B202" s="8"/>
      <c r="C202" s="8"/>
      <c r="D202" s="8"/>
      <c r="E202" s="8"/>
    </row>
    <row r="203" spans="1:5" ht="13.5" customHeight="1">
      <c r="A203" s="8"/>
      <c r="B203" s="8"/>
      <c r="C203" s="8"/>
      <c r="D203" s="8"/>
      <c r="E203" s="8"/>
    </row>
    <row r="204" spans="1:5" ht="13.5" customHeight="1">
      <c r="A204" s="8"/>
      <c r="B204" s="8"/>
      <c r="C204" s="8"/>
      <c r="D204" s="8"/>
      <c r="E204" s="8"/>
    </row>
    <row r="205" spans="1:5" ht="13.5" customHeight="1">
      <c r="A205" s="8"/>
      <c r="B205" s="8"/>
      <c r="C205" s="8"/>
      <c r="D205" s="8"/>
      <c r="E205" s="8"/>
    </row>
    <row r="206" spans="1:5" ht="13.5" customHeight="1">
      <c r="A206" s="8"/>
      <c r="B206" s="8"/>
      <c r="C206" s="8"/>
      <c r="D206" s="8"/>
      <c r="E206" s="8"/>
    </row>
    <row r="207" spans="1:5" ht="13.5" customHeight="1">
      <c r="A207" s="8"/>
      <c r="B207" s="8"/>
      <c r="C207" s="8"/>
      <c r="D207" s="8"/>
      <c r="E207" s="8"/>
    </row>
    <row r="208" spans="1:5" ht="13.5" customHeight="1">
      <c r="A208" s="8"/>
      <c r="B208" s="8"/>
      <c r="C208" s="8"/>
      <c r="D208" s="8"/>
      <c r="E208" s="8"/>
    </row>
    <row r="209" spans="1:5" ht="13.5" customHeight="1">
      <c r="A209" s="8"/>
      <c r="B209" s="8"/>
      <c r="C209" s="8"/>
      <c r="D209" s="8"/>
      <c r="E209" s="8"/>
    </row>
    <row r="210" spans="1:5" ht="13.5" customHeight="1">
      <c r="A210" s="8"/>
      <c r="B210" s="8"/>
      <c r="C210" s="8"/>
      <c r="D210" s="8"/>
      <c r="E210" s="8"/>
    </row>
    <row r="211" spans="1:5" ht="13.5" customHeight="1">
      <c r="A211" s="8"/>
      <c r="B211" s="8"/>
      <c r="C211" s="8"/>
      <c r="D211" s="8"/>
      <c r="E211" s="8"/>
    </row>
    <row r="212" spans="1:5" ht="13.5" customHeight="1">
      <c r="A212" s="8"/>
      <c r="B212" s="8"/>
      <c r="C212" s="8"/>
      <c r="D212" s="8"/>
      <c r="E212" s="8"/>
    </row>
    <row r="213" spans="1:5" ht="13.5" customHeight="1">
      <c r="A213" s="8"/>
      <c r="B213" s="8"/>
      <c r="C213" s="8"/>
      <c r="D213" s="8"/>
      <c r="E213" s="8"/>
    </row>
    <row r="214" spans="1:5" ht="13.5" customHeight="1">
      <c r="A214" s="8"/>
      <c r="B214" s="8"/>
      <c r="C214" s="8"/>
      <c r="D214" s="8"/>
      <c r="E214" s="8"/>
    </row>
    <row r="215" spans="1:5" ht="13.5" customHeight="1">
      <c r="A215" s="8"/>
      <c r="B215" s="8"/>
      <c r="C215" s="8"/>
      <c r="D215" s="8"/>
      <c r="E215" s="8"/>
    </row>
    <row r="216" spans="1:5" ht="13.5" customHeight="1">
      <c r="A216" s="8"/>
      <c r="B216" s="8"/>
      <c r="C216" s="8"/>
      <c r="D216" s="8"/>
      <c r="E216" s="8"/>
    </row>
    <row r="217" spans="1:5" ht="13.5" customHeight="1">
      <c r="A217" s="8"/>
      <c r="B217" s="8"/>
      <c r="C217" s="8"/>
      <c r="D217" s="8"/>
      <c r="E217" s="8"/>
    </row>
    <row r="218" spans="1:5" ht="13.5" customHeight="1">
      <c r="A218" s="8"/>
      <c r="B218" s="8"/>
      <c r="C218" s="8"/>
      <c r="D218" s="8"/>
      <c r="E218" s="8"/>
    </row>
    <row r="219" spans="1:5" ht="13.5" customHeight="1">
      <c r="A219" s="8"/>
      <c r="B219" s="8"/>
      <c r="C219" s="8"/>
      <c r="D219" s="8"/>
      <c r="E219" s="8"/>
    </row>
    <row r="220" spans="1:5" ht="13.5" customHeight="1">
      <c r="A220" s="8"/>
      <c r="B220" s="8"/>
      <c r="C220" s="8"/>
      <c r="D220" s="8"/>
      <c r="E220" s="8"/>
    </row>
    <row r="221" spans="1:5" ht="13.5" customHeight="1">
      <c r="A221" s="8"/>
      <c r="B221" s="8"/>
      <c r="C221" s="8"/>
      <c r="D221" s="8"/>
      <c r="E221" s="8"/>
    </row>
    <row r="222" spans="1:5" ht="13.5" customHeight="1">
      <c r="A222" s="8"/>
      <c r="B222" s="8"/>
      <c r="C222" s="8"/>
      <c r="D222" s="8"/>
      <c r="E222" s="8"/>
    </row>
    <row r="223" spans="1:5" ht="13.5" customHeight="1">
      <c r="A223" s="8"/>
      <c r="B223" s="8"/>
      <c r="C223" s="8"/>
      <c r="D223" s="8"/>
      <c r="E223" s="8"/>
    </row>
    <row r="224" spans="1:5" ht="13.5" customHeight="1">
      <c r="A224" s="8"/>
      <c r="B224" s="8"/>
      <c r="C224" s="8"/>
      <c r="D224" s="8"/>
      <c r="E224" s="8"/>
    </row>
    <row r="225" spans="1:5" ht="13.5" customHeight="1">
      <c r="A225" s="8"/>
      <c r="B225" s="8"/>
      <c r="C225" s="8"/>
      <c r="D225" s="8"/>
      <c r="E225" s="8"/>
    </row>
    <row r="226" spans="1:5" ht="13.5" customHeight="1">
      <c r="A226" s="8"/>
      <c r="B226" s="8"/>
      <c r="C226" s="8"/>
      <c r="D226" s="8"/>
      <c r="E226" s="8"/>
    </row>
    <row r="227" spans="1:5" ht="13.5" customHeight="1">
      <c r="A227" s="8"/>
      <c r="B227" s="8"/>
      <c r="C227" s="8"/>
      <c r="D227" s="8"/>
      <c r="E227" s="8"/>
    </row>
    <row r="228" spans="1:5" ht="13.5" customHeight="1">
      <c r="A228" s="8"/>
      <c r="B228" s="8"/>
      <c r="C228" s="8"/>
      <c r="D228" s="8"/>
      <c r="E228" s="8"/>
    </row>
    <row r="229" spans="1:5" ht="13.5" customHeight="1">
      <c r="A229" s="8"/>
      <c r="B229" s="8"/>
      <c r="C229" s="8"/>
      <c r="D229" s="8"/>
      <c r="E229" s="8"/>
    </row>
    <row r="230" spans="1:5" ht="13.5" customHeight="1">
      <c r="A230" s="8"/>
      <c r="B230" s="8"/>
      <c r="C230" s="8"/>
      <c r="D230" s="8"/>
      <c r="E230" s="8"/>
    </row>
    <row r="231" spans="1:5" ht="13.5" customHeight="1">
      <c r="A231" s="8"/>
      <c r="B231" s="8"/>
      <c r="C231" s="8"/>
      <c r="D231" s="8"/>
      <c r="E231" s="8"/>
    </row>
    <row r="232" spans="1:5" ht="13.5" customHeight="1">
      <c r="A232" s="8"/>
      <c r="B232" s="8"/>
      <c r="C232" s="8"/>
      <c r="D232" s="8"/>
      <c r="E232" s="8"/>
    </row>
    <row r="233" spans="1:5" ht="13.5" customHeight="1">
      <c r="A233" s="8"/>
      <c r="B233" s="8"/>
      <c r="C233" s="8"/>
      <c r="D233" s="8"/>
      <c r="E233" s="8"/>
    </row>
    <row r="234" spans="1:5" ht="13.5" customHeight="1">
      <c r="A234" s="8"/>
      <c r="B234" s="8"/>
      <c r="C234" s="8"/>
      <c r="D234" s="8"/>
      <c r="E234" s="8"/>
    </row>
    <row r="235" spans="1:5" ht="13.5" customHeight="1">
      <c r="A235" s="8"/>
      <c r="B235" s="8"/>
      <c r="C235" s="8"/>
      <c r="D235" s="8"/>
      <c r="E235" s="8"/>
    </row>
    <row r="236" spans="1:5" ht="13.5" customHeight="1">
      <c r="A236" s="8"/>
      <c r="B236" s="8"/>
      <c r="C236" s="8"/>
      <c r="D236" s="8"/>
      <c r="E236" s="8"/>
    </row>
    <row r="237" spans="1:5" ht="13.5" customHeight="1">
      <c r="A237" s="8"/>
      <c r="B237" s="8"/>
      <c r="C237" s="8"/>
      <c r="D237" s="8"/>
      <c r="E237" s="8"/>
    </row>
    <row r="238" spans="1:5" ht="13.5" customHeight="1">
      <c r="A238" s="8"/>
      <c r="B238" s="8"/>
      <c r="C238" s="8"/>
      <c r="D238" s="8"/>
      <c r="E238" s="8"/>
    </row>
    <row r="239" spans="1:5" ht="13.5" customHeight="1">
      <c r="A239" s="8"/>
      <c r="B239" s="8"/>
      <c r="C239" s="8"/>
      <c r="D239" s="8"/>
      <c r="E239" s="8"/>
    </row>
    <row r="240" spans="1:5" ht="13.5" customHeight="1">
      <c r="A240" s="8"/>
      <c r="B240" s="8"/>
      <c r="C240" s="8"/>
      <c r="D240" s="8"/>
      <c r="E240" s="8"/>
    </row>
    <row r="241" spans="1:5" ht="13.5" customHeight="1">
      <c r="A241" s="8"/>
      <c r="B241" s="8"/>
      <c r="C241" s="8"/>
      <c r="D241" s="8"/>
      <c r="E241" s="8"/>
    </row>
    <row r="242" spans="1:5" ht="13.5" customHeight="1">
      <c r="A242" s="8"/>
      <c r="B242" s="8"/>
      <c r="C242" s="8"/>
      <c r="D242" s="8"/>
      <c r="E242" s="8"/>
    </row>
    <row r="243" spans="1:5" ht="13.5" customHeight="1">
      <c r="A243" s="8"/>
      <c r="B243" s="8"/>
      <c r="C243" s="8"/>
      <c r="D243" s="8"/>
      <c r="E243" s="8"/>
    </row>
    <row r="244" spans="1:5" ht="13.5" customHeight="1">
      <c r="A244" s="8"/>
      <c r="B244" s="8"/>
      <c r="C244" s="8"/>
      <c r="D244" s="8"/>
      <c r="E244" s="8"/>
    </row>
    <row r="245" spans="1:5" ht="13.5" customHeight="1">
      <c r="A245" s="8"/>
      <c r="B245" s="8"/>
      <c r="C245" s="8"/>
      <c r="D245" s="8"/>
      <c r="E245" s="8"/>
    </row>
    <row r="246" spans="1:5" ht="13.5" customHeight="1">
      <c r="A246" s="8"/>
      <c r="B246" s="8"/>
      <c r="C246" s="8"/>
      <c r="D246" s="8"/>
      <c r="E246" s="8"/>
    </row>
    <row r="247" spans="1:5" ht="13.5" customHeight="1">
      <c r="A247" s="8"/>
      <c r="B247" s="8"/>
      <c r="C247" s="8"/>
      <c r="D247" s="8"/>
      <c r="E247" s="8"/>
    </row>
    <row r="248" spans="1:5" ht="13.5" customHeight="1">
      <c r="A248" s="8"/>
      <c r="B248" s="8"/>
      <c r="C248" s="8"/>
      <c r="D248" s="8"/>
      <c r="E248" s="8"/>
    </row>
    <row r="249" spans="1:5" ht="13.5" customHeight="1">
      <c r="A249" s="8"/>
      <c r="B249" s="8"/>
      <c r="C249" s="8"/>
      <c r="D249" s="8"/>
      <c r="E249" s="8"/>
    </row>
    <row r="250" spans="1:5" ht="13.5" customHeight="1">
      <c r="A250" s="8"/>
      <c r="B250" s="8"/>
      <c r="C250" s="8"/>
      <c r="D250" s="8"/>
      <c r="E250" s="8"/>
    </row>
    <row r="251" spans="1:5" ht="13.5" customHeight="1">
      <c r="A251" s="8"/>
      <c r="B251" s="8"/>
      <c r="C251" s="8"/>
      <c r="D251" s="8"/>
      <c r="E251" s="8"/>
    </row>
    <row r="252" spans="1:5" ht="13.5" customHeight="1">
      <c r="A252" s="8"/>
      <c r="B252" s="8"/>
      <c r="C252" s="8"/>
      <c r="D252" s="8"/>
      <c r="E252" s="8"/>
    </row>
    <row r="253" spans="1:5" ht="13.5" customHeight="1">
      <c r="A253" s="8"/>
      <c r="B253" s="8"/>
      <c r="C253" s="8"/>
      <c r="D253" s="8"/>
      <c r="E253" s="8"/>
    </row>
    <row r="254" spans="1:5" ht="13.5" customHeight="1">
      <c r="A254" s="8"/>
      <c r="B254" s="8"/>
      <c r="C254" s="8"/>
      <c r="D254" s="8"/>
      <c r="E254" s="8"/>
    </row>
    <row r="255" spans="1:5" ht="13.5" customHeight="1">
      <c r="A255" s="8"/>
      <c r="B255" s="8"/>
      <c r="C255" s="8"/>
      <c r="D255" s="8"/>
      <c r="E255" s="8"/>
    </row>
    <row r="256" spans="1:5" ht="13.5" customHeight="1">
      <c r="A256" s="8"/>
      <c r="B256" s="8"/>
      <c r="C256" s="8"/>
      <c r="D256" s="8"/>
      <c r="E256" s="8"/>
    </row>
    <row r="257" spans="1:5" ht="13.5" customHeight="1">
      <c r="A257" s="8"/>
      <c r="B257" s="8"/>
      <c r="C257" s="8"/>
      <c r="D257" s="8"/>
      <c r="E257" s="8"/>
    </row>
    <row r="258" spans="1:5" ht="13.5" customHeight="1">
      <c r="A258" s="8"/>
      <c r="B258" s="8"/>
      <c r="C258" s="8"/>
      <c r="D258" s="8"/>
      <c r="E258" s="8"/>
    </row>
    <row r="259" spans="1:5" ht="13.5" customHeight="1">
      <c r="A259" s="8"/>
      <c r="B259" s="8"/>
      <c r="C259" s="8"/>
      <c r="D259" s="8"/>
      <c r="E259" s="8"/>
    </row>
    <row r="260" spans="1:5" ht="13.5" customHeight="1">
      <c r="A260" s="8"/>
      <c r="B260" s="8"/>
      <c r="C260" s="8"/>
      <c r="D260" s="8"/>
      <c r="E260" s="8"/>
    </row>
    <row r="261" spans="1:5" ht="13.5" customHeight="1">
      <c r="A261" s="8"/>
      <c r="B261" s="8"/>
      <c r="C261" s="8"/>
      <c r="D261" s="8"/>
      <c r="E261" s="8"/>
    </row>
    <row r="262" spans="1:5" ht="13.5" customHeight="1">
      <c r="A262" s="8"/>
      <c r="B262" s="8"/>
      <c r="C262" s="8"/>
      <c r="D262" s="8"/>
      <c r="E262" s="8"/>
    </row>
    <row r="263" spans="1:5" ht="13.5" customHeight="1">
      <c r="A263" s="8"/>
      <c r="B263" s="8"/>
      <c r="C263" s="8"/>
      <c r="D263" s="8"/>
      <c r="E263" s="8"/>
    </row>
    <row r="264" spans="1:5" ht="13.5" customHeight="1">
      <c r="A264" s="8"/>
      <c r="B264" s="8"/>
      <c r="C264" s="8"/>
      <c r="D264" s="8"/>
      <c r="E264" s="8"/>
    </row>
    <row r="265" spans="1:5" ht="13.5" customHeight="1">
      <c r="A265" s="8"/>
      <c r="B265" s="8"/>
      <c r="C265" s="8"/>
      <c r="D265" s="8"/>
      <c r="E265" s="8"/>
    </row>
    <row r="266" spans="1:5" ht="13.5" customHeight="1">
      <c r="A266" s="8"/>
      <c r="B266" s="8"/>
      <c r="C266" s="8"/>
      <c r="D266" s="8"/>
      <c r="E266" s="8"/>
    </row>
    <row r="267" spans="1:5" ht="13.5" customHeight="1">
      <c r="A267" s="8"/>
      <c r="B267" s="8"/>
      <c r="C267" s="8"/>
      <c r="D267" s="8"/>
      <c r="E267" s="8"/>
    </row>
    <row r="268" spans="1:5" ht="13.5" customHeight="1">
      <c r="A268" s="8"/>
      <c r="B268" s="8"/>
      <c r="C268" s="8"/>
      <c r="D268" s="8"/>
      <c r="E268" s="8"/>
    </row>
    <row r="269" spans="1:5" ht="13.5" customHeight="1">
      <c r="A269" s="8"/>
      <c r="B269" s="8"/>
      <c r="C269" s="8"/>
      <c r="D269" s="8"/>
      <c r="E269" s="8"/>
    </row>
    <row r="270" spans="1:5" ht="13.5" customHeight="1">
      <c r="A270" s="8"/>
      <c r="B270" s="8"/>
      <c r="C270" s="8"/>
      <c r="D270" s="8"/>
      <c r="E270" s="8"/>
    </row>
    <row r="271" spans="1:5" ht="13.5" customHeight="1">
      <c r="A271" s="8"/>
      <c r="B271" s="8"/>
      <c r="C271" s="8"/>
      <c r="D271" s="8"/>
      <c r="E271" s="8"/>
    </row>
    <row r="272" spans="1:5" ht="13.5" customHeight="1">
      <c r="A272" s="8"/>
      <c r="B272" s="8"/>
      <c r="C272" s="8"/>
      <c r="D272" s="8"/>
      <c r="E272" s="8"/>
    </row>
    <row r="273" spans="1:5" ht="13.5" customHeight="1">
      <c r="A273" s="8"/>
      <c r="B273" s="8"/>
      <c r="C273" s="8"/>
      <c r="D273" s="8"/>
      <c r="E273" s="8"/>
    </row>
    <row r="274" spans="1:5" ht="13.5" customHeight="1">
      <c r="A274" s="8"/>
      <c r="B274" s="8"/>
      <c r="C274" s="8"/>
      <c r="D274" s="8"/>
      <c r="E274" s="8"/>
    </row>
    <row r="275" spans="1:5" ht="13.5" customHeight="1">
      <c r="A275" s="8"/>
      <c r="B275" s="8"/>
      <c r="C275" s="8"/>
      <c r="D275" s="8"/>
      <c r="E275" s="8"/>
    </row>
    <row r="276" spans="1:5" ht="13.5" customHeight="1">
      <c r="A276" s="8"/>
      <c r="B276" s="8"/>
      <c r="C276" s="8"/>
      <c r="D276" s="8"/>
      <c r="E276" s="8"/>
    </row>
    <row r="277" spans="1:5" ht="13.5" customHeight="1">
      <c r="A277" s="8"/>
      <c r="B277" s="8"/>
      <c r="C277" s="8"/>
      <c r="D277" s="8"/>
      <c r="E277" s="8"/>
    </row>
    <row r="278" spans="1:5" ht="13.5" customHeight="1">
      <c r="A278" s="8"/>
      <c r="B278" s="8"/>
      <c r="C278" s="8"/>
      <c r="D278" s="8"/>
      <c r="E278" s="8"/>
    </row>
    <row r="279" spans="1:5" ht="13.5" customHeight="1">
      <c r="A279" s="8"/>
      <c r="B279" s="8"/>
      <c r="C279" s="8"/>
      <c r="D279" s="8"/>
      <c r="E279" s="8"/>
    </row>
    <row r="280" spans="1:5" ht="13.5" customHeight="1">
      <c r="A280" s="8"/>
      <c r="B280" s="8"/>
      <c r="C280" s="8"/>
      <c r="D280" s="8"/>
      <c r="E280" s="8"/>
    </row>
    <row r="281" spans="1:5" ht="13.5" customHeight="1">
      <c r="A281" s="8"/>
      <c r="B281" s="8"/>
      <c r="C281" s="8"/>
      <c r="D281" s="8"/>
      <c r="E281" s="8"/>
    </row>
    <row r="282" spans="1:5" ht="13.5" customHeight="1">
      <c r="A282" s="8"/>
      <c r="B282" s="8"/>
      <c r="C282" s="8"/>
      <c r="D282" s="8"/>
      <c r="E282" s="8"/>
    </row>
    <row r="283" spans="1:5" ht="13.5" customHeight="1">
      <c r="A283" s="8"/>
      <c r="B283" s="8"/>
      <c r="C283" s="8"/>
      <c r="D283" s="8"/>
      <c r="E283" s="8"/>
    </row>
    <row r="284" spans="1:5" ht="13.5" customHeight="1">
      <c r="A284" s="8"/>
      <c r="B284" s="8"/>
      <c r="C284" s="8"/>
      <c r="D284" s="8"/>
      <c r="E284" s="8"/>
    </row>
    <row r="285" spans="1:5" ht="13.5" customHeight="1">
      <c r="A285" s="8"/>
      <c r="B285" s="8"/>
      <c r="C285" s="8"/>
      <c r="D285" s="8"/>
      <c r="E285" s="8"/>
    </row>
    <row r="286" spans="1:5" ht="13.5" customHeight="1">
      <c r="A286" s="8"/>
      <c r="B286" s="8"/>
      <c r="C286" s="8"/>
      <c r="D286" s="8"/>
      <c r="E286" s="8"/>
    </row>
    <row r="287" spans="1:5" ht="13.5" customHeight="1">
      <c r="A287" s="8"/>
      <c r="B287" s="8"/>
      <c r="C287" s="8"/>
      <c r="D287" s="8"/>
      <c r="E287" s="8"/>
    </row>
    <row r="288" spans="1:5" ht="13.5" customHeight="1">
      <c r="A288" s="8"/>
      <c r="B288" s="8"/>
      <c r="C288" s="8"/>
      <c r="D288" s="8"/>
      <c r="E288" s="8"/>
    </row>
    <row r="289" spans="1:5" ht="13.5" customHeight="1">
      <c r="A289" s="8"/>
      <c r="B289" s="8"/>
      <c r="C289" s="8"/>
      <c r="D289" s="8"/>
      <c r="E289" s="8"/>
    </row>
    <row r="290" spans="1:5" ht="13.5" customHeight="1">
      <c r="A290" s="8"/>
      <c r="B290" s="8"/>
      <c r="C290" s="8"/>
      <c r="D290" s="8"/>
      <c r="E290" s="8"/>
    </row>
    <row r="291" spans="1:5" ht="13.5" customHeight="1">
      <c r="A291" s="8"/>
      <c r="B291" s="8"/>
      <c r="C291" s="8"/>
      <c r="D291" s="8"/>
      <c r="E291" s="8"/>
    </row>
    <row r="292" spans="1:5" ht="13.5" customHeight="1">
      <c r="A292" s="8"/>
      <c r="B292" s="8"/>
      <c r="C292" s="8"/>
      <c r="D292" s="8"/>
      <c r="E292" s="8"/>
    </row>
    <row r="293" spans="1:5" ht="13.5" customHeight="1">
      <c r="A293" s="8"/>
      <c r="B293" s="8"/>
      <c r="C293" s="8"/>
      <c r="D293" s="8"/>
      <c r="E293" s="8"/>
    </row>
    <row r="294" spans="1:5" ht="13.5" customHeight="1">
      <c r="A294" s="8"/>
      <c r="B294" s="8"/>
      <c r="C294" s="8"/>
      <c r="D294" s="8"/>
      <c r="E294" s="8"/>
    </row>
    <row r="295" spans="1:5" ht="13.5" customHeight="1">
      <c r="A295" s="8"/>
      <c r="B295" s="8"/>
      <c r="C295" s="8"/>
      <c r="D295" s="8"/>
      <c r="E295" s="8"/>
    </row>
    <row r="296" spans="1:5" ht="13.5" customHeight="1">
      <c r="A296" s="8"/>
      <c r="B296" s="8"/>
      <c r="C296" s="8"/>
      <c r="D296" s="8"/>
      <c r="E296" s="8"/>
    </row>
    <row r="297" spans="1:5" ht="13.5" customHeight="1">
      <c r="A297" s="8"/>
      <c r="B297" s="8"/>
      <c r="C297" s="8"/>
      <c r="D297" s="8"/>
      <c r="E297" s="8"/>
    </row>
    <row r="298" spans="1:5" ht="13.5" customHeight="1">
      <c r="A298" s="8"/>
      <c r="B298" s="8"/>
      <c r="C298" s="8"/>
      <c r="D298" s="8"/>
      <c r="E298" s="8"/>
    </row>
    <row r="299" spans="1:5" ht="13.5" customHeight="1">
      <c r="A299" s="8"/>
      <c r="B299" s="8"/>
      <c r="C299" s="8"/>
      <c r="D299" s="8"/>
      <c r="E299" s="8"/>
    </row>
    <row r="300" spans="1:5" ht="13.5" customHeight="1">
      <c r="A300" s="8"/>
      <c r="B300" s="8"/>
      <c r="C300" s="8"/>
      <c r="D300" s="8"/>
      <c r="E300" s="8"/>
    </row>
    <row r="301" spans="1:5" ht="13.5" customHeight="1">
      <c r="A301" s="8"/>
      <c r="B301" s="8"/>
      <c r="C301" s="8"/>
      <c r="D301" s="8"/>
      <c r="E301" s="8"/>
    </row>
    <row r="302" spans="1:5" ht="13.5" customHeight="1">
      <c r="A302" s="8"/>
      <c r="B302" s="8"/>
      <c r="C302" s="8"/>
      <c r="D302" s="8"/>
      <c r="E302" s="8"/>
    </row>
    <row r="303" spans="1:5" ht="13.5" customHeight="1">
      <c r="A303" s="8"/>
      <c r="B303" s="8"/>
      <c r="C303" s="8"/>
      <c r="D303" s="8"/>
      <c r="E303" s="8"/>
    </row>
    <row r="304" spans="1:5" ht="13.5" customHeight="1">
      <c r="A304" s="8"/>
      <c r="B304" s="8"/>
      <c r="C304" s="8"/>
      <c r="D304" s="8"/>
      <c r="E304" s="8"/>
    </row>
    <row r="305" spans="1:5" ht="13.5" customHeight="1">
      <c r="A305" s="8"/>
      <c r="B305" s="8"/>
      <c r="C305" s="8"/>
      <c r="D305" s="8"/>
      <c r="E305" s="8"/>
    </row>
    <row r="306" spans="1:5" ht="13.5" customHeight="1">
      <c r="A306" s="8"/>
      <c r="B306" s="8"/>
      <c r="C306" s="8"/>
      <c r="D306" s="8"/>
      <c r="E306" s="8"/>
    </row>
    <row r="307" spans="1:5" ht="13.5" customHeight="1">
      <c r="A307" s="8"/>
      <c r="B307" s="8"/>
      <c r="C307" s="8"/>
      <c r="D307" s="8"/>
      <c r="E307" s="8"/>
    </row>
    <row r="308" spans="1:5" ht="13.5" customHeight="1">
      <c r="A308" s="8"/>
      <c r="B308" s="8"/>
      <c r="C308" s="8"/>
      <c r="D308" s="8"/>
      <c r="E308" s="8"/>
    </row>
    <row r="309" spans="1:5" ht="13.5" customHeight="1">
      <c r="A309" s="8"/>
      <c r="B309" s="8"/>
      <c r="C309" s="8"/>
      <c r="D309" s="8"/>
      <c r="E309" s="8"/>
    </row>
    <row r="310" spans="1:5" ht="13.5" customHeight="1">
      <c r="A310" s="8"/>
      <c r="B310" s="8"/>
      <c r="C310" s="8"/>
      <c r="D310" s="8"/>
      <c r="E310" s="8"/>
    </row>
    <row r="311" spans="1:5" ht="13.5" customHeight="1">
      <c r="A311" s="8"/>
      <c r="B311" s="8"/>
      <c r="C311" s="8"/>
      <c r="D311" s="8"/>
      <c r="E311" s="8"/>
    </row>
    <row r="312" spans="1:5" ht="13.5" customHeight="1">
      <c r="A312" s="8"/>
      <c r="B312" s="8"/>
      <c r="C312" s="8"/>
      <c r="D312" s="8"/>
      <c r="E312" s="8"/>
    </row>
    <row r="313" spans="1:5" ht="13.5" customHeight="1">
      <c r="A313" s="8"/>
      <c r="B313" s="8"/>
      <c r="C313" s="8"/>
      <c r="D313" s="8"/>
      <c r="E313" s="8"/>
    </row>
    <row r="314" spans="1:5" ht="13.5" customHeight="1">
      <c r="A314" s="8"/>
      <c r="B314" s="8"/>
      <c r="C314" s="8"/>
      <c r="D314" s="8"/>
      <c r="E314" s="8"/>
    </row>
    <row r="315" spans="1:5" ht="13.5" customHeight="1">
      <c r="A315" s="8"/>
      <c r="B315" s="8"/>
      <c r="C315" s="8"/>
      <c r="D315" s="8"/>
      <c r="E315" s="8"/>
    </row>
    <row r="316" spans="1:5" ht="13.5" customHeight="1">
      <c r="A316" s="8"/>
      <c r="B316" s="8"/>
      <c r="C316" s="8"/>
      <c r="D316" s="8"/>
      <c r="E316" s="8"/>
    </row>
    <row r="317" spans="1:5" ht="13.5" customHeight="1">
      <c r="A317" s="8"/>
      <c r="B317" s="8"/>
      <c r="C317" s="8"/>
      <c r="D317" s="8"/>
      <c r="E317" s="8"/>
    </row>
    <row r="318" spans="1:5" ht="13.5" customHeight="1">
      <c r="A318" s="8"/>
      <c r="B318" s="8"/>
      <c r="C318" s="8"/>
      <c r="D318" s="8"/>
      <c r="E318" s="8"/>
    </row>
    <row r="319" spans="1:5" ht="13.5" customHeight="1">
      <c r="A319" s="8"/>
      <c r="B319" s="8"/>
      <c r="C319" s="8"/>
      <c r="D319" s="8"/>
      <c r="E319" s="8"/>
    </row>
    <row r="320" spans="1:5" ht="13.5" customHeight="1">
      <c r="A320" s="8"/>
      <c r="B320" s="8"/>
      <c r="C320" s="8"/>
      <c r="D320" s="8"/>
      <c r="E320" s="8"/>
    </row>
    <row r="321" spans="1:5" ht="13.5" customHeight="1">
      <c r="A321" s="8"/>
      <c r="B321" s="8"/>
      <c r="C321" s="8"/>
      <c r="D321" s="8"/>
      <c r="E321" s="8"/>
    </row>
    <row r="322" spans="1:5" ht="13.5" customHeight="1">
      <c r="A322" s="8"/>
      <c r="B322" s="8"/>
      <c r="C322" s="8"/>
      <c r="D322" s="8"/>
      <c r="E322" s="8"/>
    </row>
    <row r="323" spans="1:5" ht="13.5" customHeight="1">
      <c r="A323" s="8"/>
      <c r="B323" s="8"/>
      <c r="C323" s="8"/>
      <c r="D323" s="8"/>
      <c r="E323" s="8"/>
    </row>
    <row r="324" spans="1:5" ht="13.5" customHeight="1">
      <c r="A324" s="8"/>
      <c r="B324" s="8"/>
      <c r="C324" s="8"/>
      <c r="D324" s="8"/>
      <c r="E324" s="8"/>
    </row>
    <row r="325" spans="1:5" ht="13.5" customHeight="1">
      <c r="A325" s="8"/>
      <c r="B325" s="8"/>
      <c r="C325" s="8"/>
      <c r="D325" s="8"/>
      <c r="E325" s="8"/>
    </row>
    <row r="326" spans="1:5" ht="13.5" customHeight="1">
      <c r="A326" s="8"/>
      <c r="B326" s="8"/>
      <c r="C326" s="8"/>
      <c r="D326" s="8"/>
      <c r="E326" s="8"/>
    </row>
    <row r="327" spans="1:5" ht="13.5" customHeight="1">
      <c r="A327" s="8"/>
      <c r="B327" s="8"/>
      <c r="C327" s="8"/>
      <c r="D327" s="8"/>
      <c r="E327" s="8"/>
    </row>
    <row r="328" spans="1:5" ht="13.5" customHeight="1">
      <c r="A328" s="8"/>
      <c r="B328" s="8"/>
      <c r="C328" s="8"/>
      <c r="D328" s="8"/>
      <c r="E328" s="8"/>
    </row>
    <row r="329" spans="1:5" ht="13.5" customHeight="1">
      <c r="A329" s="8"/>
      <c r="B329" s="8"/>
      <c r="C329" s="8"/>
      <c r="D329" s="8"/>
      <c r="E329" s="8"/>
    </row>
    <row r="330" spans="1:5" ht="13.5" customHeight="1">
      <c r="A330" s="8"/>
      <c r="B330" s="8"/>
      <c r="C330" s="8"/>
      <c r="D330" s="8"/>
      <c r="E330" s="8"/>
    </row>
    <row r="331" spans="1:5" ht="13.5" customHeight="1">
      <c r="A331" s="8"/>
      <c r="B331" s="8"/>
      <c r="C331" s="8"/>
      <c r="D331" s="8"/>
      <c r="E331" s="8"/>
    </row>
    <row r="332" spans="1:5" ht="13.5" customHeight="1">
      <c r="A332" s="8"/>
      <c r="B332" s="8"/>
      <c r="C332" s="8"/>
      <c r="D332" s="8"/>
      <c r="E332" s="8"/>
    </row>
    <row r="333" spans="1:5" ht="13.5" customHeight="1">
      <c r="A333" s="8"/>
      <c r="B333" s="8"/>
      <c r="C333" s="8"/>
      <c r="D333" s="8"/>
      <c r="E333" s="8"/>
    </row>
    <row r="334" spans="1:5" ht="13.5" customHeight="1">
      <c r="A334" s="8"/>
      <c r="B334" s="8"/>
      <c r="C334" s="8"/>
      <c r="D334" s="8"/>
      <c r="E334" s="8"/>
    </row>
    <row r="335" spans="1:5" ht="13.5" customHeight="1">
      <c r="A335" s="8"/>
      <c r="B335" s="8"/>
      <c r="C335" s="8"/>
      <c r="D335" s="8"/>
      <c r="E335" s="8"/>
    </row>
    <row r="336" spans="1:5" ht="13.5" customHeight="1">
      <c r="A336" s="8"/>
      <c r="B336" s="8"/>
      <c r="C336" s="8"/>
      <c r="D336" s="8"/>
      <c r="E336" s="8"/>
    </row>
    <row r="337" spans="1:5" ht="13.5" customHeight="1">
      <c r="A337" s="8"/>
      <c r="B337" s="8"/>
      <c r="C337" s="8"/>
      <c r="D337" s="8"/>
      <c r="E337" s="8"/>
    </row>
    <row r="338" spans="1:5" ht="13.5" customHeight="1">
      <c r="A338" s="8"/>
      <c r="B338" s="8"/>
      <c r="C338" s="8"/>
      <c r="D338" s="8"/>
      <c r="E338" s="8"/>
    </row>
    <row r="339" spans="1:5" ht="13.5" customHeight="1">
      <c r="A339" s="8"/>
      <c r="B339" s="8"/>
      <c r="C339" s="8"/>
      <c r="D339" s="8"/>
      <c r="E339" s="8"/>
    </row>
    <row r="340" spans="1:5" ht="13.5" customHeight="1">
      <c r="A340" s="8"/>
      <c r="B340" s="8"/>
      <c r="C340" s="8"/>
      <c r="D340" s="8"/>
      <c r="E340" s="8"/>
    </row>
    <row r="341" spans="1:5" ht="13.5" customHeight="1">
      <c r="A341" s="8"/>
      <c r="B341" s="8"/>
      <c r="C341" s="8"/>
      <c r="D341" s="8"/>
      <c r="E341" s="8"/>
    </row>
    <row r="342" spans="1:5" ht="13.5" customHeight="1">
      <c r="A342" s="8"/>
      <c r="B342" s="8"/>
      <c r="C342" s="8"/>
      <c r="D342" s="8"/>
      <c r="E342" s="8"/>
    </row>
    <row r="343" spans="1:5" ht="13.5" customHeight="1">
      <c r="A343" s="8"/>
      <c r="B343" s="8"/>
      <c r="C343" s="8"/>
      <c r="D343" s="8"/>
      <c r="E343" s="8"/>
    </row>
    <row r="344" spans="1:5" ht="13.5" customHeight="1">
      <c r="A344" s="8"/>
      <c r="B344" s="8"/>
      <c r="C344" s="8"/>
      <c r="D344" s="8"/>
      <c r="E344" s="8"/>
    </row>
    <row r="345" spans="1:5" ht="13.5" customHeight="1">
      <c r="A345" s="8"/>
      <c r="B345" s="8"/>
      <c r="C345" s="8"/>
      <c r="D345" s="8"/>
      <c r="E345" s="8"/>
    </row>
    <row r="346" spans="1:5" ht="13.5" customHeight="1">
      <c r="A346" s="8"/>
      <c r="B346" s="8"/>
      <c r="C346" s="8"/>
      <c r="D346" s="8"/>
      <c r="E346" s="8"/>
    </row>
    <row r="347" spans="1:5" ht="13.5" customHeight="1">
      <c r="A347" s="8"/>
      <c r="B347" s="8"/>
      <c r="C347" s="8"/>
      <c r="D347" s="8"/>
      <c r="E347" s="8"/>
    </row>
    <row r="348" spans="1:5" ht="13.5" customHeight="1">
      <c r="A348" s="8"/>
      <c r="B348" s="8"/>
      <c r="C348" s="8"/>
      <c r="D348" s="8"/>
      <c r="E348" s="8"/>
    </row>
    <row r="349" spans="1:5" ht="13.5" customHeight="1">
      <c r="A349" s="8"/>
      <c r="B349" s="8"/>
      <c r="C349" s="8"/>
      <c r="D349" s="8"/>
      <c r="E349" s="8"/>
    </row>
    <row r="350" spans="1:5" ht="13.5" customHeight="1">
      <c r="A350" s="8"/>
      <c r="B350" s="8"/>
      <c r="C350" s="8"/>
      <c r="D350" s="8"/>
      <c r="E350" s="8"/>
    </row>
    <row r="351" spans="1:5" ht="13.5" customHeight="1">
      <c r="A351" s="8"/>
      <c r="B351" s="8"/>
      <c r="C351" s="8"/>
      <c r="D351" s="8"/>
      <c r="E351" s="8"/>
    </row>
    <row r="352" spans="1:5" ht="13.5" customHeight="1">
      <c r="A352" s="8"/>
      <c r="B352" s="8"/>
      <c r="C352" s="8"/>
      <c r="D352" s="8"/>
      <c r="E352" s="8"/>
    </row>
    <row r="353" spans="1:5" ht="13.5" customHeight="1">
      <c r="A353" s="8"/>
      <c r="B353" s="8"/>
      <c r="C353" s="8"/>
      <c r="D353" s="8"/>
      <c r="E353" s="8"/>
    </row>
    <row r="354" spans="1:5" ht="13.5" customHeight="1">
      <c r="A354" s="8"/>
      <c r="B354" s="8"/>
      <c r="C354" s="8"/>
      <c r="D354" s="8"/>
      <c r="E354" s="8"/>
    </row>
    <row r="355" spans="1:5" ht="13.5" customHeight="1">
      <c r="A355" s="8"/>
      <c r="B355" s="8"/>
      <c r="C355" s="8"/>
      <c r="D355" s="8"/>
      <c r="E355" s="8"/>
    </row>
    <row r="356" spans="1:5" ht="13.5" customHeight="1">
      <c r="A356" s="8"/>
      <c r="B356" s="8"/>
      <c r="C356" s="8"/>
      <c r="D356" s="8"/>
      <c r="E356" s="8"/>
    </row>
    <row r="357" spans="1:5" ht="13.5" customHeight="1">
      <c r="A357" s="8"/>
      <c r="B357" s="8"/>
      <c r="C357" s="8"/>
      <c r="D357" s="8"/>
      <c r="E357" s="8"/>
    </row>
    <row r="358" spans="1:5" ht="13.5" customHeight="1">
      <c r="A358" s="8"/>
      <c r="B358" s="8"/>
      <c r="C358" s="8"/>
      <c r="D358" s="8"/>
      <c r="E358" s="8"/>
    </row>
    <row r="359" spans="1:5" ht="13.5" customHeight="1">
      <c r="A359" s="8"/>
      <c r="B359" s="8"/>
      <c r="C359" s="8"/>
      <c r="D359" s="8"/>
      <c r="E359" s="8"/>
    </row>
    <row r="360" spans="1:5" ht="13.5" customHeight="1">
      <c r="A360" s="8"/>
      <c r="B360" s="8"/>
      <c r="C360" s="8"/>
      <c r="D360" s="8"/>
      <c r="E360" s="8"/>
    </row>
    <row r="361" spans="1:5" ht="13.5" customHeight="1">
      <c r="A361" s="8"/>
      <c r="B361" s="8"/>
      <c r="C361" s="8"/>
      <c r="D361" s="8"/>
      <c r="E361" s="8"/>
    </row>
    <row r="362" spans="1:5" ht="13.5" customHeight="1">
      <c r="A362" s="8"/>
      <c r="B362" s="8"/>
      <c r="C362" s="8"/>
      <c r="D362" s="8"/>
      <c r="E362" s="8"/>
    </row>
    <row r="363" spans="1:5" ht="13.5" customHeight="1">
      <c r="A363" s="8"/>
      <c r="B363" s="8"/>
      <c r="C363" s="8"/>
      <c r="D363" s="8"/>
      <c r="E363" s="8"/>
    </row>
    <row r="364" spans="1:5" ht="13.5" customHeight="1">
      <c r="A364" s="8"/>
      <c r="B364" s="8"/>
      <c r="C364" s="8"/>
      <c r="D364" s="8"/>
      <c r="E364" s="8"/>
    </row>
    <row r="365" spans="1:5" ht="13.5" customHeight="1">
      <c r="A365" s="8"/>
      <c r="B365" s="8"/>
      <c r="C365" s="8"/>
      <c r="D365" s="8"/>
      <c r="E365" s="8"/>
    </row>
    <row r="366" spans="1:5" ht="13.5" customHeight="1">
      <c r="A366" s="8"/>
      <c r="B366" s="8"/>
      <c r="C366" s="8"/>
      <c r="D366" s="8"/>
      <c r="E366" s="8"/>
    </row>
    <row r="367" spans="1:5" ht="13.5" customHeight="1">
      <c r="A367" s="8"/>
      <c r="B367" s="8"/>
      <c r="C367" s="8"/>
      <c r="D367" s="8"/>
      <c r="E367" s="8"/>
    </row>
    <row r="368" spans="1:5" ht="13.5" customHeight="1">
      <c r="A368" s="8"/>
      <c r="B368" s="8"/>
      <c r="C368" s="8"/>
      <c r="D368" s="8"/>
      <c r="E368" s="8"/>
    </row>
    <row r="369" spans="1:5" ht="13.5" customHeight="1">
      <c r="A369" s="8"/>
      <c r="B369" s="8"/>
      <c r="C369" s="8"/>
      <c r="D369" s="8"/>
      <c r="E369" s="8"/>
    </row>
    <row r="370" spans="1:5" ht="13.5" customHeight="1">
      <c r="A370" s="8"/>
      <c r="B370" s="8"/>
      <c r="C370" s="8"/>
      <c r="D370" s="8"/>
      <c r="E370" s="8"/>
    </row>
    <row r="371" spans="1:5" ht="13.5" customHeight="1">
      <c r="A371" s="8"/>
      <c r="B371" s="8"/>
      <c r="C371" s="8"/>
      <c r="D371" s="8"/>
      <c r="E371" s="8"/>
    </row>
    <row r="372" spans="1:5" ht="13.5" customHeight="1">
      <c r="A372" s="8"/>
      <c r="B372" s="8"/>
      <c r="C372" s="8"/>
      <c r="D372" s="8"/>
      <c r="E372" s="8"/>
    </row>
    <row r="373" spans="1:5" ht="13.5" customHeight="1">
      <c r="A373" s="8"/>
      <c r="B373" s="8"/>
      <c r="C373" s="8"/>
      <c r="D373" s="8"/>
      <c r="E373" s="8"/>
    </row>
    <row r="374" spans="1:5" ht="13.5" customHeight="1">
      <c r="A374" s="8"/>
      <c r="B374" s="8"/>
      <c r="C374" s="8"/>
      <c r="D374" s="8"/>
      <c r="E374" s="8"/>
    </row>
    <row r="375" spans="1:5" ht="13.5" customHeight="1">
      <c r="A375" s="8"/>
      <c r="B375" s="8"/>
      <c r="C375" s="8"/>
      <c r="D375" s="8"/>
      <c r="E375" s="8"/>
    </row>
    <row r="376" spans="1:5" ht="13.5" customHeight="1">
      <c r="A376" s="8"/>
      <c r="B376" s="8"/>
      <c r="C376" s="8"/>
      <c r="D376" s="8"/>
      <c r="E376" s="8"/>
    </row>
    <row r="377" spans="1:5" ht="13.5" customHeight="1">
      <c r="A377" s="8"/>
      <c r="B377" s="8"/>
      <c r="C377" s="8"/>
      <c r="D377" s="8"/>
      <c r="E377" s="8"/>
    </row>
    <row r="378" spans="1:5" ht="13.5" customHeight="1">
      <c r="A378" s="8"/>
      <c r="B378" s="8"/>
      <c r="C378" s="8"/>
      <c r="D378" s="8"/>
      <c r="E378" s="8"/>
    </row>
    <row r="379" spans="1:5" ht="13.5" customHeight="1">
      <c r="A379" s="8"/>
      <c r="B379" s="8"/>
      <c r="C379" s="8"/>
      <c r="D379" s="8"/>
      <c r="E379" s="8"/>
    </row>
    <row r="380" spans="1:5" ht="13.5" customHeight="1">
      <c r="A380" s="8"/>
      <c r="B380" s="8"/>
      <c r="C380" s="8"/>
      <c r="D380" s="8"/>
      <c r="E380" s="8"/>
    </row>
    <row r="381" spans="1:5" ht="13.5" customHeight="1">
      <c r="A381" s="8"/>
      <c r="B381" s="8"/>
      <c r="C381" s="8"/>
      <c r="D381" s="8"/>
      <c r="E381" s="8"/>
    </row>
    <row r="382" spans="1:5" ht="13.5" customHeight="1">
      <c r="A382" s="8"/>
      <c r="B382" s="8"/>
      <c r="C382" s="8"/>
      <c r="D382" s="8"/>
      <c r="E382" s="8"/>
    </row>
    <row r="383" spans="1:5" ht="13.5" customHeight="1">
      <c r="A383" s="8"/>
      <c r="B383" s="8"/>
      <c r="C383" s="8"/>
      <c r="D383" s="8"/>
      <c r="E383" s="8"/>
    </row>
    <row r="384" spans="1:5" ht="13.5" customHeight="1">
      <c r="A384" s="8"/>
      <c r="B384" s="8"/>
      <c r="C384" s="8"/>
      <c r="D384" s="8"/>
      <c r="E384" s="8"/>
    </row>
    <row r="385" spans="1:5" ht="13.5" customHeight="1">
      <c r="A385" s="8"/>
      <c r="B385" s="8"/>
      <c r="C385" s="8"/>
      <c r="D385" s="8"/>
      <c r="E385" s="8"/>
    </row>
    <row r="386" spans="1:5" ht="13.5" customHeight="1">
      <c r="A386" s="8"/>
      <c r="B386" s="8"/>
      <c r="C386" s="8"/>
      <c r="D386" s="8"/>
      <c r="E386" s="8"/>
    </row>
    <row r="387" spans="1:5" ht="13.5" customHeight="1">
      <c r="A387" s="8"/>
      <c r="B387" s="8"/>
      <c r="C387" s="8"/>
      <c r="D387" s="8"/>
      <c r="E387" s="8"/>
    </row>
    <row r="388" spans="1:5" ht="13.5" customHeight="1">
      <c r="A388" s="8"/>
      <c r="B388" s="8"/>
      <c r="C388" s="8"/>
      <c r="D388" s="8"/>
      <c r="E388" s="8"/>
    </row>
    <row r="389" spans="1:5" ht="13.5" customHeight="1">
      <c r="A389" s="8"/>
      <c r="B389" s="8"/>
      <c r="C389" s="8"/>
      <c r="D389" s="8"/>
      <c r="E389" s="8"/>
    </row>
    <row r="390" spans="1:5" ht="13.5" customHeight="1">
      <c r="A390" s="8"/>
      <c r="B390" s="8"/>
      <c r="C390" s="8"/>
      <c r="D390" s="8"/>
      <c r="E390" s="8"/>
    </row>
    <row r="391" spans="1:5" ht="13.5" customHeight="1">
      <c r="A391" s="8"/>
      <c r="B391" s="8"/>
      <c r="C391" s="8"/>
      <c r="D391" s="8"/>
      <c r="E391" s="8"/>
    </row>
    <row r="392" spans="1:5" ht="13.5" customHeight="1">
      <c r="A392" s="8"/>
      <c r="B392" s="8"/>
      <c r="C392" s="8"/>
      <c r="D392" s="8"/>
      <c r="E392" s="8"/>
    </row>
    <row r="393" spans="1:5" ht="13.5" customHeight="1">
      <c r="A393" s="8"/>
      <c r="B393" s="8"/>
      <c r="C393" s="8"/>
      <c r="D393" s="8"/>
      <c r="E393" s="8"/>
    </row>
    <row r="394" spans="1:5" ht="13.5" customHeight="1">
      <c r="A394" s="8"/>
      <c r="B394" s="8"/>
      <c r="C394" s="8"/>
      <c r="D394" s="8"/>
      <c r="E394" s="8"/>
    </row>
    <row r="395" spans="1:5" ht="13.5" customHeight="1">
      <c r="A395" s="8"/>
      <c r="B395" s="8"/>
      <c r="C395" s="8"/>
      <c r="D395" s="8"/>
      <c r="E395" s="8"/>
    </row>
    <row r="396" spans="1:5" ht="13.5" customHeight="1">
      <c r="A396" s="8"/>
      <c r="B396" s="8"/>
      <c r="C396" s="8"/>
      <c r="D396" s="8"/>
      <c r="E396" s="8"/>
    </row>
    <row r="397" spans="1:5" ht="13.5" customHeight="1">
      <c r="A397" s="8"/>
      <c r="B397" s="8"/>
      <c r="C397" s="8"/>
      <c r="D397" s="8"/>
      <c r="E397" s="8"/>
    </row>
    <row r="398" spans="1:5" ht="13.5" customHeight="1">
      <c r="A398" s="8"/>
      <c r="B398" s="8"/>
      <c r="C398" s="8"/>
      <c r="D398" s="8"/>
      <c r="E398" s="8"/>
    </row>
    <row r="399" spans="1:5" ht="13.5" customHeight="1">
      <c r="A399" s="8"/>
      <c r="B399" s="8"/>
      <c r="C399" s="8"/>
      <c r="D399" s="8"/>
      <c r="E399" s="8"/>
    </row>
    <row r="400" spans="1:5" ht="13.5" customHeight="1">
      <c r="A400" s="8"/>
      <c r="B400" s="8"/>
      <c r="C400" s="8"/>
      <c r="D400" s="8"/>
      <c r="E400" s="8"/>
    </row>
    <row r="401" spans="1:5" ht="13.5" customHeight="1">
      <c r="A401" s="8"/>
      <c r="B401" s="8"/>
      <c r="C401" s="8"/>
      <c r="D401" s="8"/>
      <c r="E401" s="8"/>
    </row>
    <row r="402" spans="1:5" ht="13.5" customHeight="1">
      <c r="A402" s="8"/>
      <c r="B402" s="8"/>
      <c r="C402" s="8"/>
      <c r="D402" s="8"/>
      <c r="E402" s="8"/>
    </row>
    <row r="403" spans="1:5" ht="13.5" customHeight="1">
      <c r="A403" s="8"/>
      <c r="B403" s="8"/>
      <c r="C403" s="8"/>
      <c r="D403" s="8"/>
      <c r="E403" s="8"/>
    </row>
    <row r="404" spans="1:5" ht="13.5" customHeight="1">
      <c r="A404" s="8"/>
      <c r="B404" s="8"/>
      <c r="C404" s="8"/>
      <c r="D404" s="8"/>
      <c r="E404" s="8"/>
    </row>
    <row r="405" spans="1:5" ht="13.5" customHeight="1">
      <c r="A405" s="8"/>
      <c r="B405" s="8"/>
      <c r="C405" s="8"/>
      <c r="D405" s="8"/>
      <c r="E405" s="8"/>
    </row>
    <row r="406" spans="1:5" ht="13.5" customHeight="1">
      <c r="A406" s="8"/>
      <c r="B406" s="8"/>
      <c r="C406" s="8"/>
      <c r="D406" s="8"/>
      <c r="E406" s="8"/>
    </row>
    <row r="407" spans="1:5" ht="13.5" customHeight="1">
      <c r="A407" s="8"/>
      <c r="B407" s="8"/>
      <c r="C407" s="8"/>
      <c r="D407" s="8"/>
      <c r="E407" s="8"/>
    </row>
    <row r="408" spans="1:5" ht="13.5" customHeight="1">
      <c r="A408" s="8"/>
      <c r="B408" s="8"/>
      <c r="C408" s="8"/>
      <c r="D408" s="8"/>
      <c r="E408" s="8"/>
    </row>
    <row r="409" spans="1:5" ht="13.5" customHeight="1">
      <c r="A409" s="8"/>
      <c r="B409" s="8"/>
      <c r="C409" s="8"/>
      <c r="D409" s="8"/>
      <c r="E409" s="8"/>
    </row>
    <row r="410" spans="1:5" ht="13.5" customHeight="1">
      <c r="A410" s="8"/>
      <c r="B410" s="8"/>
      <c r="C410" s="8"/>
      <c r="D410" s="8"/>
      <c r="E410" s="8"/>
    </row>
    <row r="411" spans="1:5" ht="13.5" customHeight="1">
      <c r="A411" s="8"/>
      <c r="B411" s="8"/>
      <c r="C411" s="8"/>
      <c r="D411" s="8"/>
      <c r="E411" s="8"/>
    </row>
    <row r="412" spans="1:5" ht="13.5" customHeight="1">
      <c r="A412" s="8"/>
      <c r="B412" s="8"/>
      <c r="C412" s="8"/>
      <c r="D412" s="8"/>
      <c r="E412" s="8"/>
    </row>
    <row r="413" spans="1:5" ht="13.5" customHeight="1">
      <c r="A413" s="8"/>
      <c r="B413" s="8"/>
      <c r="C413" s="8"/>
      <c r="D413" s="8"/>
      <c r="E413" s="8"/>
    </row>
    <row r="414" spans="1:5" ht="13.5" customHeight="1">
      <c r="A414" s="8"/>
      <c r="B414" s="8"/>
      <c r="C414" s="8"/>
      <c r="D414" s="8"/>
      <c r="E414" s="8"/>
    </row>
    <row r="415" spans="1:5" ht="13.5" customHeight="1">
      <c r="A415" s="8"/>
      <c r="B415" s="8"/>
      <c r="C415" s="8"/>
      <c r="D415" s="8"/>
      <c r="E415" s="8"/>
    </row>
    <row r="416" spans="1:5" ht="13.5" customHeight="1">
      <c r="A416" s="8"/>
      <c r="B416" s="8"/>
      <c r="C416" s="8"/>
      <c r="D416" s="8"/>
      <c r="E416" s="8"/>
    </row>
    <row r="417" spans="1:5" ht="13.5" customHeight="1">
      <c r="A417" s="8"/>
      <c r="B417" s="8"/>
      <c r="C417" s="8"/>
      <c r="D417" s="8"/>
      <c r="E417" s="8"/>
    </row>
    <row r="418" spans="1:5" ht="13.5" customHeight="1">
      <c r="A418" s="8"/>
      <c r="B418" s="8"/>
      <c r="C418" s="8"/>
      <c r="D418" s="8"/>
      <c r="E418" s="8"/>
    </row>
    <row r="419" spans="1:5" ht="13.5" customHeight="1">
      <c r="A419" s="8"/>
      <c r="B419" s="8"/>
      <c r="C419" s="8"/>
      <c r="D419" s="8"/>
      <c r="E419" s="8"/>
    </row>
    <row r="420" spans="1:5" ht="13.5" customHeight="1">
      <c r="A420" s="8"/>
      <c r="B420" s="8"/>
      <c r="C420" s="8"/>
      <c r="D420" s="8"/>
      <c r="E420" s="8"/>
    </row>
    <row r="421" spans="1:5" ht="13.5" customHeight="1">
      <c r="A421" s="8"/>
      <c r="B421" s="8"/>
      <c r="C421" s="8"/>
      <c r="D421" s="8"/>
      <c r="E421" s="8"/>
    </row>
    <row r="422" spans="1:5" ht="13.5" customHeight="1">
      <c r="A422" s="8"/>
      <c r="B422" s="8"/>
      <c r="C422" s="8"/>
      <c r="D422" s="8"/>
      <c r="E422" s="8"/>
    </row>
    <row r="423" spans="1:5" ht="13.5" customHeight="1">
      <c r="A423" s="8"/>
      <c r="B423" s="8"/>
      <c r="C423" s="8"/>
      <c r="D423" s="8"/>
      <c r="E423" s="8"/>
    </row>
    <row r="424" spans="1:5" ht="13.5" customHeight="1">
      <c r="A424" s="8"/>
      <c r="B424" s="8"/>
      <c r="C424" s="8"/>
      <c r="D424" s="8"/>
      <c r="E424" s="8"/>
    </row>
    <row r="425" spans="1:5" ht="13.5" customHeight="1">
      <c r="A425" s="8"/>
      <c r="B425" s="8"/>
      <c r="C425" s="8"/>
      <c r="D425" s="8"/>
      <c r="E425" s="8"/>
    </row>
    <row r="426" spans="1:5" ht="13.5" customHeight="1">
      <c r="A426" s="8"/>
      <c r="B426" s="8"/>
      <c r="C426" s="8"/>
      <c r="D426" s="8"/>
      <c r="E426" s="8"/>
    </row>
    <row r="427" spans="1:5" ht="13.5" customHeight="1">
      <c r="A427" s="8"/>
      <c r="B427" s="8"/>
      <c r="C427" s="8"/>
      <c r="D427" s="8"/>
      <c r="E427" s="8"/>
    </row>
    <row r="428" spans="1:5" ht="13.5" customHeight="1">
      <c r="A428" s="8"/>
      <c r="B428" s="8"/>
      <c r="C428" s="8"/>
      <c r="D428" s="8"/>
      <c r="E428" s="8"/>
    </row>
    <row r="429" spans="1:5" ht="13.5" customHeight="1">
      <c r="A429" s="8"/>
      <c r="B429" s="8"/>
      <c r="C429" s="8"/>
      <c r="D429" s="8"/>
      <c r="E429" s="8"/>
    </row>
    <row r="430" spans="1:5" ht="13.5" customHeight="1">
      <c r="A430" s="8"/>
      <c r="B430" s="8"/>
      <c r="C430" s="8"/>
      <c r="D430" s="8"/>
      <c r="E430" s="8"/>
    </row>
    <row r="431" spans="1:5" ht="13.5" customHeight="1">
      <c r="A431" s="8"/>
      <c r="B431" s="8"/>
      <c r="C431" s="8"/>
      <c r="D431" s="8"/>
      <c r="E431" s="8"/>
    </row>
    <row r="432" spans="1:5" ht="13.5" customHeight="1">
      <c r="A432" s="8"/>
      <c r="B432" s="8"/>
      <c r="C432" s="8"/>
      <c r="D432" s="8"/>
      <c r="E432" s="8"/>
    </row>
    <row r="433" spans="1:5" ht="13.5" customHeight="1">
      <c r="A433" s="8"/>
      <c r="B433" s="8"/>
      <c r="C433" s="8"/>
      <c r="D433" s="8"/>
      <c r="E433" s="8"/>
    </row>
    <row r="434" spans="1:5" ht="13.5" customHeight="1">
      <c r="A434" s="8"/>
      <c r="B434" s="8"/>
      <c r="C434" s="8"/>
      <c r="D434" s="8"/>
      <c r="E434" s="8"/>
    </row>
    <row r="435" spans="1:5" ht="13.5" customHeight="1">
      <c r="A435" s="8"/>
      <c r="B435" s="8"/>
      <c r="C435" s="8"/>
      <c r="D435" s="8"/>
      <c r="E435" s="8"/>
    </row>
    <row r="436" spans="1:5" ht="13.5" customHeight="1">
      <c r="A436" s="8"/>
      <c r="B436" s="8"/>
      <c r="C436" s="8"/>
      <c r="D436" s="8"/>
      <c r="E436" s="8"/>
    </row>
    <row r="437" spans="1:5" ht="13.5" customHeight="1">
      <c r="A437" s="8"/>
      <c r="B437" s="8"/>
      <c r="C437" s="8"/>
      <c r="D437" s="8"/>
      <c r="E437" s="8"/>
    </row>
    <row r="438" spans="1:5" ht="13.5" customHeight="1">
      <c r="A438" s="8"/>
      <c r="B438" s="8"/>
      <c r="C438" s="8"/>
      <c r="D438" s="8"/>
      <c r="E438" s="8"/>
    </row>
    <row r="439" spans="1:5" ht="13.5" customHeight="1">
      <c r="A439" s="8"/>
      <c r="B439" s="8"/>
      <c r="C439" s="8"/>
      <c r="D439" s="8"/>
      <c r="E439" s="8"/>
    </row>
    <row r="440" spans="1:5" ht="13.5" customHeight="1">
      <c r="A440" s="8"/>
      <c r="B440" s="8"/>
      <c r="C440" s="8"/>
      <c r="D440" s="8"/>
      <c r="E440" s="8"/>
    </row>
    <row r="441" spans="1:5" ht="13.5" customHeight="1">
      <c r="A441" s="8"/>
      <c r="B441" s="8"/>
      <c r="C441" s="8"/>
      <c r="D441" s="8"/>
      <c r="E441" s="8"/>
    </row>
    <row r="442" spans="1:5" ht="13.5" customHeight="1">
      <c r="A442" s="8"/>
      <c r="B442" s="8"/>
      <c r="C442" s="8"/>
      <c r="D442" s="8"/>
      <c r="E442" s="8"/>
    </row>
    <row r="443" spans="1:5" ht="13.5" customHeight="1">
      <c r="A443" s="8"/>
      <c r="B443" s="8"/>
      <c r="C443" s="8"/>
      <c r="D443" s="8"/>
      <c r="E443" s="8"/>
    </row>
    <row r="444" spans="1:5" ht="13.5" customHeight="1">
      <c r="A444" s="8"/>
      <c r="B444" s="8"/>
      <c r="C444" s="8"/>
      <c r="D444" s="8"/>
      <c r="E444" s="8"/>
    </row>
    <row r="445" spans="1:5" ht="13.5" customHeight="1">
      <c r="A445" s="8"/>
      <c r="B445" s="8"/>
      <c r="C445" s="8"/>
      <c r="D445" s="8"/>
      <c r="E445" s="8"/>
    </row>
    <row r="446" spans="1:5" ht="13.5" customHeight="1">
      <c r="A446" s="8"/>
      <c r="B446" s="8"/>
      <c r="C446" s="8"/>
      <c r="D446" s="8"/>
      <c r="E446" s="8"/>
    </row>
    <row r="447" spans="1:5" ht="13.5" customHeight="1">
      <c r="A447" s="8"/>
      <c r="B447" s="8"/>
      <c r="C447" s="8"/>
      <c r="D447" s="8"/>
      <c r="E447" s="8"/>
    </row>
    <row r="448" spans="1:5" ht="13.5" customHeight="1">
      <c r="A448" s="8"/>
      <c r="B448" s="8"/>
      <c r="C448" s="8"/>
      <c r="D448" s="8"/>
      <c r="E448" s="8"/>
    </row>
    <row r="449" spans="1:5" ht="13.5" customHeight="1">
      <c r="A449" s="8"/>
      <c r="B449" s="8"/>
      <c r="C449" s="8"/>
      <c r="D449" s="8"/>
      <c r="E449" s="8"/>
    </row>
    <row r="450" spans="1:5" ht="13.5" customHeight="1">
      <c r="A450" s="8"/>
      <c r="B450" s="8"/>
      <c r="C450" s="8"/>
      <c r="D450" s="8"/>
      <c r="E450" s="8"/>
    </row>
    <row r="451" spans="1:5" ht="13.5" customHeight="1">
      <c r="A451" s="8"/>
      <c r="B451" s="8"/>
      <c r="C451" s="8"/>
      <c r="D451" s="8"/>
      <c r="E451" s="8"/>
    </row>
    <row r="452" spans="1:5" ht="13.5" customHeight="1">
      <c r="A452" s="8"/>
      <c r="B452" s="8"/>
      <c r="C452" s="8"/>
      <c r="D452" s="8"/>
      <c r="E452" s="8"/>
    </row>
    <row r="453" spans="1:5" ht="13.5" customHeight="1">
      <c r="A453" s="8"/>
      <c r="B453" s="8"/>
      <c r="C453" s="8"/>
      <c r="D453" s="8"/>
      <c r="E453" s="8"/>
    </row>
    <row r="454" spans="1:5" ht="13.5" customHeight="1">
      <c r="A454" s="8"/>
      <c r="B454" s="8"/>
      <c r="C454" s="8"/>
      <c r="D454" s="8"/>
      <c r="E454" s="8"/>
    </row>
    <row r="455" spans="1:5" ht="13.5" customHeight="1">
      <c r="A455" s="8"/>
      <c r="B455" s="8"/>
      <c r="C455" s="8"/>
      <c r="D455" s="8"/>
      <c r="E455" s="8"/>
    </row>
    <row r="456" spans="1:5" ht="13.5" customHeight="1">
      <c r="A456" s="8"/>
      <c r="B456" s="8"/>
      <c r="C456" s="8"/>
      <c r="D456" s="8"/>
      <c r="E456" s="8"/>
    </row>
    <row r="457" spans="1:5" ht="13.5" customHeight="1">
      <c r="A457" s="8"/>
      <c r="B457" s="8"/>
      <c r="C457" s="8"/>
      <c r="D457" s="8"/>
      <c r="E457" s="8"/>
    </row>
    <row r="458" spans="1:5" ht="13.5" customHeight="1">
      <c r="A458" s="8"/>
      <c r="B458" s="8"/>
      <c r="C458" s="8"/>
      <c r="D458" s="8"/>
      <c r="E458" s="8"/>
    </row>
    <row r="459" spans="1:5" ht="13.5" customHeight="1">
      <c r="A459" s="8"/>
      <c r="B459" s="8"/>
      <c r="C459" s="8"/>
      <c r="D459" s="8"/>
      <c r="E459" s="8"/>
    </row>
    <row r="460" spans="1:5" ht="13.5" customHeight="1">
      <c r="A460" s="8"/>
      <c r="B460" s="8"/>
      <c r="C460" s="8"/>
      <c r="D460" s="8"/>
      <c r="E460" s="8"/>
    </row>
    <row r="461" spans="1:5" ht="13.5" customHeight="1">
      <c r="A461" s="8"/>
      <c r="B461" s="8"/>
      <c r="C461" s="8"/>
      <c r="D461" s="8"/>
      <c r="E461" s="8"/>
    </row>
    <row r="462" spans="1:5" ht="13.5" customHeight="1">
      <c r="A462" s="8"/>
      <c r="B462" s="8"/>
      <c r="C462" s="8"/>
      <c r="D462" s="8"/>
      <c r="E462" s="8"/>
    </row>
    <row r="463" spans="1:5" ht="13.5" customHeight="1">
      <c r="A463" s="8"/>
      <c r="B463" s="8"/>
      <c r="C463" s="8"/>
      <c r="D463" s="8"/>
      <c r="E463" s="8"/>
    </row>
    <row r="464" spans="1:5" ht="13.5" customHeight="1">
      <c r="A464" s="8"/>
      <c r="B464" s="8"/>
      <c r="C464" s="8"/>
      <c r="D464" s="8"/>
      <c r="E464" s="8"/>
    </row>
    <row r="465" spans="1:5" ht="13.5" customHeight="1">
      <c r="A465" s="8"/>
      <c r="B465" s="8"/>
      <c r="C465" s="8"/>
      <c r="D465" s="8"/>
      <c r="E465" s="8"/>
    </row>
    <row r="466" spans="1:5" ht="13.5" customHeight="1">
      <c r="A466" s="8"/>
      <c r="B466" s="8"/>
      <c r="C466" s="8"/>
      <c r="D466" s="8"/>
      <c r="E466" s="8"/>
    </row>
    <row r="467" spans="1:5" ht="13.5" customHeight="1">
      <c r="A467" s="8"/>
      <c r="B467" s="8"/>
      <c r="C467" s="8"/>
      <c r="D467" s="8"/>
      <c r="E467" s="8"/>
    </row>
    <row r="468" spans="1:5" ht="13.5" customHeight="1">
      <c r="A468" s="8"/>
      <c r="B468" s="8"/>
      <c r="C468" s="8"/>
      <c r="D468" s="8"/>
      <c r="E468" s="8"/>
    </row>
    <row r="469" spans="1:5" ht="13.5" customHeight="1">
      <c r="A469" s="8"/>
      <c r="B469" s="8"/>
      <c r="C469" s="8"/>
      <c r="D469" s="8"/>
      <c r="E469" s="8"/>
    </row>
    <row r="470" spans="1:5" ht="13.5" customHeight="1">
      <c r="A470" s="8"/>
      <c r="B470" s="8"/>
      <c r="C470" s="8"/>
      <c r="D470" s="8"/>
      <c r="E470" s="8"/>
    </row>
    <row r="471" spans="1:5" ht="13.5" customHeight="1">
      <c r="A471" s="8"/>
      <c r="B471" s="8"/>
      <c r="C471" s="8"/>
      <c r="D471" s="8"/>
      <c r="E471" s="8"/>
    </row>
    <row r="472" spans="1:5" ht="13.5" customHeight="1">
      <c r="A472" s="8"/>
      <c r="B472" s="8"/>
      <c r="C472" s="8"/>
      <c r="D472" s="8"/>
      <c r="E472" s="8"/>
    </row>
    <row r="473" spans="1:5" ht="13.5" customHeight="1">
      <c r="A473" s="8"/>
      <c r="B473" s="8"/>
      <c r="C473" s="8"/>
      <c r="D473" s="8"/>
      <c r="E473" s="8"/>
    </row>
    <row r="474" spans="1:5" ht="13.5" customHeight="1">
      <c r="A474" s="8"/>
      <c r="B474" s="8"/>
      <c r="C474" s="8"/>
      <c r="D474" s="8"/>
      <c r="E474" s="8"/>
    </row>
    <row r="475" spans="1:5" ht="13.5" customHeight="1">
      <c r="A475" s="8"/>
      <c r="B475" s="8"/>
      <c r="C475" s="8"/>
      <c r="D475" s="8"/>
      <c r="E475" s="8"/>
    </row>
    <row r="476" spans="1:5" ht="13.5" customHeight="1">
      <c r="A476" s="8"/>
      <c r="B476" s="8"/>
      <c r="C476" s="8"/>
      <c r="D476" s="8"/>
      <c r="E476" s="8"/>
    </row>
    <row r="477" spans="1:5" ht="13.5" customHeight="1">
      <c r="A477" s="8"/>
      <c r="B477" s="8"/>
      <c r="C477" s="8"/>
      <c r="D477" s="8"/>
      <c r="E477" s="8"/>
    </row>
    <row r="478" spans="1:5" ht="13.5" customHeight="1">
      <c r="A478" s="8"/>
      <c r="B478" s="8"/>
      <c r="C478" s="8"/>
      <c r="D478" s="8"/>
      <c r="E478" s="8"/>
    </row>
    <row r="479" spans="1:5" ht="13.5" customHeight="1">
      <c r="A479" s="8"/>
      <c r="B479" s="8"/>
      <c r="C479" s="8"/>
      <c r="D479" s="8"/>
      <c r="E479" s="8"/>
    </row>
    <row r="480" spans="1:5" ht="13.5" customHeight="1">
      <c r="A480" s="8"/>
      <c r="B480" s="8"/>
      <c r="C480" s="8"/>
      <c r="D480" s="8"/>
      <c r="E480" s="8"/>
    </row>
    <row r="481" spans="1:5" ht="13.5" customHeight="1">
      <c r="A481" s="8"/>
      <c r="B481" s="8"/>
      <c r="C481" s="8"/>
      <c r="D481" s="8"/>
      <c r="E481" s="8"/>
    </row>
    <row r="482" spans="1:5" ht="13.5" customHeight="1">
      <c r="A482" s="8"/>
      <c r="B482" s="8"/>
      <c r="C482" s="8"/>
      <c r="D482" s="8"/>
      <c r="E482" s="8"/>
    </row>
    <row r="483" spans="1:5" ht="13.5" customHeight="1">
      <c r="A483" s="8"/>
      <c r="B483" s="8"/>
      <c r="C483" s="8"/>
      <c r="D483" s="8"/>
      <c r="E483" s="8"/>
    </row>
    <row r="484" spans="1:5" ht="13.5" customHeight="1">
      <c r="A484" s="8"/>
      <c r="B484" s="8"/>
      <c r="C484" s="8"/>
      <c r="D484" s="8"/>
      <c r="E484" s="8"/>
    </row>
    <row r="485" spans="1:5" ht="13.5" customHeight="1">
      <c r="A485" s="8"/>
      <c r="B485" s="8"/>
      <c r="C485" s="8"/>
      <c r="D485" s="8"/>
      <c r="E485" s="8"/>
    </row>
    <row r="486" spans="1:5" ht="13.5" customHeight="1">
      <c r="A486" s="8"/>
      <c r="B486" s="8"/>
      <c r="C486" s="8"/>
      <c r="D486" s="8"/>
      <c r="E486" s="8"/>
    </row>
    <row r="487" spans="1:5" ht="13.5" customHeight="1">
      <c r="A487" s="8"/>
      <c r="B487" s="8"/>
      <c r="C487" s="8"/>
      <c r="D487" s="8"/>
      <c r="E487" s="8"/>
    </row>
    <row r="488" spans="1:5" ht="13.5" customHeight="1">
      <c r="A488" s="8"/>
      <c r="B488" s="8"/>
      <c r="C488" s="8"/>
      <c r="D488" s="8"/>
      <c r="E488" s="8"/>
    </row>
    <row r="489" spans="1:5" ht="13.5" customHeight="1">
      <c r="A489" s="8"/>
      <c r="B489" s="8"/>
      <c r="C489" s="8"/>
      <c r="D489" s="8"/>
      <c r="E489" s="8"/>
    </row>
    <row r="490" spans="1:5" ht="13.5" customHeight="1">
      <c r="A490" s="8"/>
      <c r="B490" s="8"/>
      <c r="C490" s="8"/>
      <c r="D490" s="8"/>
      <c r="E490" s="8"/>
    </row>
    <row r="491" spans="1:5" ht="13.5" customHeight="1">
      <c r="A491" s="8"/>
      <c r="B491" s="8"/>
      <c r="C491" s="8"/>
      <c r="D491" s="8"/>
      <c r="E491" s="8"/>
    </row>
    <row r="492" spans="1:5" ht="13.5" customHeight="1">
      <c r="A492" s="8"/>
      <c r="B492" s="8"/>
      <c r="C492" s="8"/>
      <c r="D492" s="8"/>
      <c r="E492" s="8"/>
    </row>
    <row r="493" spans="1:5" ht="13.5" customHeight="1">
      <c r="A493" s="8"/>
      <c r="B493" s="8"/>
      <c r="C493" s="8"/>
      <c r="D493" s="8"/>
      <c r="E493" s="8"/>
    </row>
    <row r="494" spans="1:5" ht="13.5" customHeight="1">
      <c r="A494" s="8"/>
      <c r="B494" s="8"/>
      <c r="C494" s="8"/>
      <c r="D494" s="8"/>
      <c r="E494" s="8"/>
    </row>
    <row r="495" spans="1:5" ht="13.5" customHeight="1">
      <c r="A495" s="8"/>
      <c r="B495" s="8"/>
      <c r="C495" s="8"/>
      <c r="D495" s="8"/>
      <c r="E495" s="8"/>
    </row>
    <row r="496" spans="1:5" ht="13.5" customHeight="1">
      <c r="A496" s="8"/>
      <c r="B496" s="8"/>
      <c r="C496" s="8"/>
      <c r="D496" s="8"/>
      <c r="E496" s="8"/>
    </row>
    <row r="497" spans="1:5" ht="13.5" customHeight="1">
      <c r="A497" s="8"/>
      <c r="B497" s="8"/>
      <c r="C497" s="8"/>
      <c r="D497" s="8"/>
      <c r="E497" s="8"/>
    </row>
    <row r="498" spans="1:5" ht="13.5" customHeight="1">
      <c r="A498" s="8"/>
      <c r="B498" s="8"/>
      <c r="C498" s="8"/>
      <c r="D498" s="8"/>
      <c r="E498" s="8"/>
    </row>
    <row r="499" spans="1:5" ht="13.5" customHeight="1">
      <c r="A499" s="8"/>
      <c r="B499" s="8"/>
      <c r="C499" s="8"/>
      <c r="D499" s="8"/>
      <c r="E499" s="8"/>
    </row>
    <row r="500" spans="1:5" ht="13.5" customHeight="1">
      <c r="A500" s="8"/>
      <c r="B500" s="8"/>
      <c r="C500" s="8"/>
      <c r="D500" s="8"/>
      <c r="E500" s="8"/>
    </row>
    <row r="501" spans="1:5" ht="13.5" customHeight="1">
      <c r="A501" s="8"/>
      <c r="B501" s="8"/>
      <c r="C501" s="8"/>
      <c r="D501" s="8"/>
      <c r="E501" s="8"/>
    </row>
    <row r="502" spans="1:5" ht="13.5" customHeight="1">
      <c r="A502" s="8"/>
      <c r="B502" s="8"/>
      <c r="C502" s="8"/>
      <c r="D502" s="8"/>
      <c r="E502" s="8"/>
    </row>
    <row r="503" spans="1:5" ht="13.5" customHeight="1">
      <c r="A503" s="8"/>
      <c r="B503" s="8"/>
      <c r="C503" s="8"/>
      <c r="D503" s="8"/>
      <c r="E503" s="8"/>
    </row>
    <row r="504" spans="1:5" ht="13.5" customHeight="1">
      <c r="A504" s="8"/>
      <c r="B504" s="8"/>
      <c r="C504" s="8"/>
      <c r="D504" s="8"/>
      <c r="E504" s="8"/>
    </row>
    <row r="505" spans="1:5" ht="13.5" customHeight="1">
      <c r="A505" s="8"/>
      <c r="B505" s="8"/>
      <c r="C505" s="8"/>
      <c r="D505" s="8"/>
      <c r="E505" s="8"/>
    </row>
    <row r="506" spans="1:5" ht="13.5" customHeight="1">
      <c r="A506" s="8"/>
      <c r="B506" s="8"/>
      <c r="C506" s="8"/>
      <c r="D506" s="8"/>
      <c r="E506" s="8"/>
    </row>
    <row r="507" spans="1:5" ht="13.5" customHeight="1">
      <c r="A507" s="8"/>
      <c r="B507" s="8"/>
      <c r="C507" s="8"/>
      <c r="D507" s="8"/>
      <c r="E507" s="8"/>
    </row>
    <row r="508" spans="1:5" ht="13.5" customHeight="1">
      <c r="A508" s="8"/>
      <c r="B508" s="8"/>
      <c r="C508" s="8"/>
      <c r="D508" s="8"/>
      <c r="E508" s="8"/>
    </row>
    <row r="509" spans="1:5" ht="13.5" customHeight="1">
      <c r="A509" s="8"/>
      <c r="B509" s="8"/>
      <c r="C509" s="8"/>
      <c r="D509" s="8"/>
      <c r="E509" s="8"/>
    </row>
    <row r="510" spans="1:5" ht="13.5" customHeight="1">
      <c r="A510" s="8"/>
      <c r="B510" s="8"/>
      <c r="C510" s="8"/>
      <c r="D510" s="8"/>
      <c r="E510" s="8"/>
    </row>
    <row r="511" spans="1:5" ht="13.5" customHeight="1">
      <c r="A511" s="8"/>
      <c r="B511" s="8"/>
      <c r="C511" s="8"/>
      <c r="D511" s="8"/>
      <c r="E511" s="8"/>
    </row>
    <row r="512" spans="1:5" ht="13.5" customHeight="1">
      <c r="A512" s="8"/>
      <c r="B512" s="8"/>
      <c r="C512" s="8"/>
      <c r="D512" s="8"/>
      <c r="E512" s="8"/>
    </row>
    <row r="513" spans="1:5" ht="13.5" customHeight="1">
      <c r="A513" s="8"/>
      <c r="B513" s="8"/>
      <c r="C513" s="8"/>
      <c r="D513" s="8"/>
      <c r="E513" s="8"/>
    </row>
    <row r="514" spans="1:5" ht="13.5" customHeight="1">
      <c r="A514" s="8"/>
      <c r="B514" s="8"/>
      <c r="C514" s="8"/>
      <c r="D514" s="8"/>
      <c r="E514" s="8"/>
    </row>
    <row r="515" spans="1:5" ht="13.5" customHeight="1">
      <c r="A515" s="8"/>
      <c r="B515" s="8"/>
      <c r="C515" s="8"/>
      <c r="D515" s="8"/>
      <c r="E515" s="8"/>
    </row>
    <row r="516" spans="1:5" ht="13.5" customHeight="1">
      <c r="A516" s="8"/>
      <c r="B516" s="8"/>
      <c r="C516" s="8"/>
      <c r="D516" s="8"/>
      <c r="E516" s="8"/>
    </row>
    <row r="517" spans="1:5" ht="13.5" customHeight="1">
      <c r="A517" s="8"/>
      <c r="B517" s="8"/>
      <c r="C517" s="8"/>
      <c r="D517" s="8"/>
      <c r="E517" s="8"/>
    </row>
    <row r="518" spans="1:5" ht="13.5" customHeight="1">
      <c r="A518" s="8"/>
      <c r="B518" s="8"/>
      <c r="C518" s="8"/>
      <c r="D518" s="8"/>
      <c r="E518" s="8"/>
    </row>
    <row r="519" spans="1:5" ht="13.5" customHeight="1">
      <c r="A519" s="8"/>
      <c r="B519" s="8"/>
      <c r="C519" s="8"/>
      <c r="D519" s="8"/>
      <c r="E519" s="8"/>
    </row>
    <row r="520" spans="1:5" ht="13.5" customHeight="1">
      <c r="A520" s="8"/>
      <c r="B520" s="8"/>
      <c r="C520" s="8"/>
      <c r="D520" s="8"/>
      <c r="E520" s="8"/>
    </row>
    <row r="521" spans="1:5" ht="13.5" customHeight="1">
      <c r="A521" s="8"/>
      <c r="B521" s="8"/>
      <c r="C521" s="8"/>
      <c r="D521" s="8"/>
      <c r="E521" s="8"/>
    </row>
    <row r="522" spans="1:5" ht="13.5" customHeight="1">
      <c r="A522" s="8"/>
      <c r="B522" s="8"/>
      <c r="C522" s="8"/>
      <c r="D522" s="8"/>
      <c r="E522" s="8"/>
    </row>
    <row r="523" spans="1:5" ht="13.5" customHeight="1">
      <c r="A523" s="8"/>
      <c r="B523" s="8"/>
      <c r="C523" s="8"/>
      <c r="D523" s="8"/>
      <c r="E523" s="8"/>
    </row>
    <row r="524" spans="1:5" ht="13.5" customHeight="1">
      <c r="A524" s="8"/>
      <c r="B524" s="8"/>
      <c r="C524" s="8"/>
      <c r="D524" s="8"/>
      <c r="E524" s="8"/>
    </row>
    <row r="525" spans="1:5" ht="13.5" customHeight="1">
      <c r="A525" s="8"/>
      <c r="B525" s="8"/>
      <c r="C525" s="8"/>
      <c r="D525" s="8"/>
      <c r="E525" s="8"/>
    </row>
    <row r="526" spans="1:5" ht="13.5" customHeight="1">
      <c r="A526" s="8"/>
      <c r="B526" s="8"/>
      <c r="C526" s="8"/>
      <c r="D526" s="8"/>
      <c r="E526" s="8"/>
    </row>
    <row r="527" spans="1:5" ht="13.5" customHeight="1">
      <c r="A527" s="8"/>
      <c r="B527" s="8"/>
      <c r="C527" s="8"/>
      <c r="D527" s="8"/>
      <c r="E527" s="8"/>
    </row>
    <row r="528" spans="1:5" ht="13.5" customHeight="1">
      <c r="A528" s="8"/>
      <c r="B528" s="8"/>
      <c r="C528" s="8"/>
      <c r="D528" s="8"/>
      <c r="E528" s="8"/>
    </row>
    <row r="529" spans="1:5" ht="13.5" customHeight="1">
      <c r="A529" s="8"/>
      <c r="B529" s="8"/>
      <c r="C529" s="8"/>
      <c r="D529" s="8"/>
      <c r="E529" s="8"/>
    </row>
    <row r="530" spans="1:5" ht="13.5" customHeight="1">
      <c r="A530" s="8"/>
      <c r="B530" s="8"/>
      <c r="C530" s="8"/>
      <c r="D530" s="8"/>
      <c r="E530" s="8"/>
    </row>
    <row r="531" spans="1:5" ht="13.5" customHeight="1">
      <c r="A531" s="8"/>
      <c r="B531" s="8"/>
      <c r="C531" s="8"/>
      <c r="D531" s="8"/>
      <c r="E531" s="8"/>
    </row>
    <row r="532" spans="1:5" ht="13.5" customHeight="1">
      <c r="A532" s="8"/>
      <c r="B532" s="8"/>
      <c r="C532" s="8"/>
      <c r="D532" s="8"/>
      <c r="E532" s="8"/>
    </row>
    <row r="533" spans="1:5" ht="13.5" customHeight="1">
      <c r="A533" s="8"/>
      <c r="B533" s="8"/>
      <c r="C533" s="8"/>
      <c r="D533" s="8"/>
      <c r="E533" s="8"/>
    </row>
    <row r="534" spans="1:5" ht="13.5" customHeight="1">
      <c r="A534" s="8"/>
      <c r="B534" s="8"/>
      <c r="C534" s="8"/>
      <c r="D534" s="8"/>
      <c r="E534" s="8"/>
    </row>
    <row r="535" spans="1:5" ht="13.5" customHeight="1">
      <c r="A535" s="8"/>
      <c r="B535" s="8"/>
      <c r="C535" s="8"/>
      <c r="D535" s="8"/>
      <c r="E535" s="8"/>
    </row>
    <row r="536" spans="1:5" ht="13.5" customHeight="1">
      <c r="A536" s="8"/>
      <c r="B536" s="8"/>
      <c r="C536" s="8"/>
      <c r="D536" s="8"/>
      <c r="E536" s="8"/>
    </row>
    <row r="537" spans="1:5" ht="13.5" customHeight="1">
      <c r="A537" s="8"/>
      <c r="B537" s="8"/>
      <c r="C537" s="8"/>
      <c r="D537" s="8"/>
      <c r="E537" s="8"/>
    </row>
    <row r="538" spans="1:5" ht="13.5" customHeight="1">
      <c r="A538" s="8"/>
      <c r="B538" s="8"/>
      <c r="C538" s="8"/>
      <c r="D538" s="8"/>
      <c r="E538" s="8"/>
    </row>
    <row r="539" spans="1:5" ht="13.5" customHeight="1">
      <c r="A539" s="8"/>
      <c r="B539" s="8"/>
      <c r="C539" s="8"/>
      <c r="D539" s="8"/>
      <c r="E539" s="8"/>
    </row>
    <row r="540" spans="1:5" ht="13.5" customHeight="1">
      <c r="A540" s="8"/>
      <c r="B540" s="8"/>
      <c r="C540" s="8"/>
      <c r="D540" s="8"/>
      <c r="E540" s="8"/>
    </row>
    <row r="541" spans="1:5" ht="13.5" customHeight="1">
      <c r="A541" s="8"/>
      <c r="B541" s="8"/>
      <c r="C541" s="8"/>
      <c r="D541" s="8"/>
      <c r="E541" s="8"/>
    </row>
    <row r="542" spans="1:5" ht="13.5" customHeight="1">
      <c r="A542" s="8"/>
      <c r="B542" s="8"/>
      <c r="C542" s="8"/>
      <c r="D542" s="8"/>
      <c r="E542" s="8"/>
    </row>
    <row r="543" spans="1:5" ht="13.5" customHeight="1">
      <c r="A543" s="8"/>
      <c r="B543" s="8"/>
      <c r="C543" s="8"/>
      <c r="D543" s="8"/>
      <c r="E543" s="8"/>
    </row>
    <row r="544" spans="1:5" ht="13.5" customHeight="1">
      <c r="A544" s="8"/>
      <c r="B544" s="8"/>
      <c r="C544" s="8"/>
      <c r="D544" s="8"/>
      <c r="E544" s="8"/>
    </row>
    <row r="545" spans="1:5" ht="13.5" customHeight="1">
      <c r="A545" s="8"/>
      <c r="B545" s="8"/>
      <c r="C545" s="8"/>
      <c r="D545" s="8"/>
      <c r="E545" s="8"/>
    </row>
    <row r="546" spans="1:5" ht="13.5" customHeight="1">
      <c r="A546" s="8"/>
      <c r="B546" s="8"/>
      <c r="C546" s="8"/>
      <c r="D546" s="8"/>
      <c r="E546" s="8"/>
    </row>
    <row r="547" spans="1:5" ht="13.5" customHeight="1">
      <c r="A547" s="8"/>
      <c r="B547" s="8"/>
      <c r="C547" s="8"/>
      <c r="D547" s="8"/>
      <c r="E547" s="8"/>
    </row>
    <row r="548" spans="1:5" ht="13.5" customHeight="1">
      <c r="A548" s="8"/>
      <c r="B548" s="8"/>
      <c r="C548" s="8"/>
      <c r="D548" s="8"/>
      <c r="E548" s="8"/>
    </row>
    <row r="549" spans="1:5" ht="13.5" customHeight="1">
      <c r="A549" s="8"/>
      <c r="B549" s="8"/>
      <c r="C549" s="8"/>
      <c r="D549" s="8"/>
      <c r="E549" s="8"/>
    </row>
    <row r="550" spans="1:5" ht="13.5" customHeight="1">
      <c r="A550" s="8"/>
      <c r="B550" s="8"/>
      <c r="C550" s="8"/>
      <c r="D550" s="8"/>
      <c r="E550" s="8"/>
    </row>
    <row r="551" spans="1:5" ht="13.5" customHeight="1">
      <c r="A551" s="8"/>
      <c r="B551" s="8"/>
      <c r="C551" s="8"/>
      <c r="D551" s="8"/>
      <c r="E551" s="8"/>
    </row>
    <row r="552" spans="1:5" ht="13.5" customHeight="1">
      <c r="A552" s="8"/>
      <c r="B552" s="8"/>
      <c r="C552" s="8"/>
      <c r="D552" s="8"/>
      <c r="E552" s="8"/>
    </row>
    <row r="553" spans="1:5" ht="13.5" customHeight="1">
      <c r="A553" s="8"/>
      <c r="B553" s="8"/>
      <c r="C553" s="8"/>
      <c r="D553" s="8"/>
      <c r="E553" s="8"/>
    </row>
    <row r="554" spans="1:5" ht="13.5" customHeight="1">
      <c r="A554" s="8"/>
      <c r="B554" s="8"/>
      <c r="C554" s="8"/>
      <c r="D554" s="8"/>
      <c r="E554" s="8"/>
    </row>
    <row r="555" spans="1:5" ht="13.5" customHeight="1">
      <c r="A555" s="8"/>
      <c r="B555" s="8"/>
      <c r="C555" s="8"/>
      <c r="D555" s="8"/>
      <c r="E555" s="8"/>
    </row>
    <row r="556" spans="1:5" ht="13.5" customHeight="1">
      <c r="A556" s="8"/>
      <c r="B556" s="8"/>
      <c r="C556" s="8"/>
      <c r="D556" s="8"/>
      <c r="E556" s="8"/>
    </row>
    <row r="557" spans="1:5" ht="13.5" customHeight="1">
      <c r="A557" s="8"/>
      <c r="B557" s="8"/>
      <c r="C557" s="8"/>
      <c r="D557" s="8"/>
      <c r="E557" s="8"/>
    </row>
    <row r="558" spans="1:5" ht="13.5" customHeight="1">
      <c r="A558" s="8"/>
      <c r="B558" s="8"/>
      <c r="C558" s="8"/>
      <c r="D558" s="8"/>
      <c r="E558" s="8"/>
    </row>
    <row r="559" spans="1:5" ht="13.5" customHeight="1">
      <c r="A559" s="8"/>
      <c r="B559" s="8"/>
      <c r="C559" s="8"/>
      <c r="D559" s="8"/>
      <c r="E559" s="8"/>
    </row>
    <row r="560" spans="1:5" ht="13.5" customHeight="1">
      <c r="A560" s="8"/>
      <c r="B560" s="8"/>
      <c r="C560" s="8"/>
      <c r="D560" s="8"/>
      <c r="E560" s="8"/>
    </row>
    <row r="561" spans="1:5" ht="13.5" customHeight="1">
      <c r="A561" s="8"/>
      <c r="B561" s="8"/>
      <c r="C561" s="8"/>
      <c r="D561" s="8"/>
      <c r="E561" s="8"/>
    </row>
    <row r="562" spans="1:5" ht="13.5" customHeight="1">
      <c r="A562" s="8"/>
      <c r="B562" s="8"/>
      <c r="C562" s="8"/>
      <c r="D562" s="8"/>
      <c r="E562" s="8"/>
    </row>
    <row r="563" spans="1:5" ht="13.5" customHeight="1">
      <c r="A563" s="8"/>
      <c r="B563" s="8"/>
      <c r="C563" s="8"/>
      <c r="D563" s="8"/>
      <c r="E563" s="8"/>
    </row>
    <row r="564" spans="1:5" ht="13.5" customHeight="1">
      <c r="A564" s="8"/>
      <c r="B564" s="8"/>
      <c r="C564" s="8"/>
      <c r="D564" s="8"/>
      <c r="E564" s="8"/>
    </row>
    <row r="565" spans="1:5" ht="13.5" customHeight="1">
      <c r="A565" s="8"/>
      <c r="B565" s="8"/>
      <c r="C565" s="8"/>
      <c r="D565" s="8"/>
      <c r="E565" s="8"/>
    </row>
    <row r="566" spans="1:5" ht="13.5" customHeight="1">
      <c r="A566" s="8"/>
      <c r="B566" s="8"/>
      <c r="C566" s="8"/>
      <c r="D566" s="8"/>
      <c r="E566" s="8"/>
    </row>
    <row r="567" spans="1:5" ht="13.5" customHeight="1">
      <c r="A567" s="8"/>
      <c r="B567" s="8"/>
      <c r="C567" s="8"/>
      <c r="D567" s="8"/>
      <c r="E567" s="8"/>
    </row>
    <row r="568" spans="1:5" ht="13.5" customHeight="1">
      <c r="A568" s="8"/>
      <c r="B568" s="8"/>
      <c r="C568" s="8"/>
      <c r="D568" s="8"/>
      <c r="E568" s="8"/>
    </row>
    <row r="569" spans="1:5" ht="13.5" customHeight="1">
      <c r="A569" s="8"/>
      <c r="B569" s="8"/>
      <c r="C569" s="8"/>
      <c r="D569" s="8"/>
      <c r="E569" s="8"/>
    </row>
    <row r="570" spans="1:5" ht="13.5" customHeight="1">
      <c r="A570" s="8"/>
      <c r="B570" s="8"/>
      <c r="C570" s="8"/>
      <c r="D570" s="8"/>
      <c r="E570" s="8"/>
    </row>
    <row r="571" spans="1:5" ht="13.5" customHeight="1">
      <c r="A571" s="8"/>
      <c r="B571" s="8"/>
      <c r="C571" s="8"/>
      <c r="D571" s="8"/>
      <c r="E571" s="8"/>
    </row>
    <row r="572" spans="1:5" ht="13.5" customHeight="1">
      <c r="A572" s="8"/>
      <c r="B572" s="8"/>
      <c r="C572" s="8"/>
      <c r="D572" s="8"/>
      <c r="E572" s="8"/>
    </row>
    <row r="573" spans="1:5" ht="13.5" customHeight="1">
      <c r="A573" s="8"/>
      <c r="B573" s="8"/>
      <c r="C573" s="8"/>
      <c r="D573" s="8"/>
      <c r="E573" s="8"/>
    </row>
    <row r="574" spans="1:5" ht="13.5" customHeight="1">
      <c r="A574" s="8"/>
      <c r="B574" s="8"/>
      <c r="C574" s="8"/>
      <c r="D574" s="8"/>
      <c r="E574" s="8"/>
    </row>
    <row r="575" spans="1:5" ht="13.5" customHeight="1">
      <c r="A575" s="8"/>
      <c r="B575" s="8"/>
      <c r="C575" s="8"/>
      <c r="D575" s="8"/>
      <c r="E575" s="8"/>
    </row>
    <row r="576" spans="1:5" ht="13.5" customHeight="1">
      <c r="A576" s="8"/>
      <c r="B576" s="8"/>
      <c r="C576" s="8"/>
      <c r="D576" s="8"/>
      <c r="E576" s="8"/>
    </row>
    <row r="577" spans="1:5" ht="13.5" customHeight="1">
      <c r="A577" s="8"/>
      <c r="B577" s="8"/>
      <c r="C577" s="8"/>
      <c r="D577" s="8"/>
      <c r="E577" s="8"/>
    </row>
    <row r="578" spans="1:5" ht="13.5" customHeight="1">
      <c r="A578" s="8"/>
      <c r="B578" s="8"/>
      <c r="C578" s="8"/>
      <c r="D578" s="8"/>
      <c r="E578" s="8"/>
    </row>
    <row r="579" spans="1:5" ht="13.5" customHeight="1">
      <c r="A579" s="8"/>
      <c r="B579" s="8"/>
      <c r="C579" s="8"/>
      <c r="D579" s="8"/>
      <c r="E579" s="8"/>
    </row>
    <row r="580" spans="1:5" ht="13.5" customHeight="1">
      <c r="A580" s="8"/>
      <c r="B580" s="8"/>
      <c r="C580" s="8"/>
      <c r="D580" s="8"/>
      <c r="E580" s="8"/>
    </row>
    <row r="581" spans="1:5" ht="13.5" customHeight="1">
      <c r="A581" s="8"/>
      <c r="B581" s="8"/>
      <c r="C581" s="8"/>
      <c r="D581" s="8"/>
      <c r="E581" s="8"/>
    </row>
    <row r="582" spans="1:5" ht="13.5" customHeight="1">
      <c r="A582" s="8"/>
      <c r="B582" s="8"/>
      <c r="C582" s="8"/>
      <c r="D582" s="8"/>
      <c r="E582" s="8"/>
    </row>
    <row r="583" spans="1:5" ht="13.5" customHeight="1">
      <c r="A583" s="8"/>
      <c r="B583" s="8"/>
      <c r="C583" s="8"/>
      <c r="D583" s="8"/>
      <c r="E583" s="8"/>
    </row>
    <row r="584" spans="1:5" ht="13.5" customHeight="1">
      <c r="A584" s="8"/>
      <c r="B584" s="8"/>
      <c r="C584" s="8"/>
      <c r="D584" s="8"/>
      <c r="E584" s="8"/>
    </row>
    <row r="585" spans="1:5" ht="13.5" customHeight="1">
      <c r="A585" s="8"/>
      <c r="B585" s="8"/>
      <c r="C585" s="8"/>
      <c r="D585" s="8"/>
      <c r="E585" s="8"/>
    </row>
    <row r="586" spans="1:5" ht="13.5" customHeight="1">
      <c r="A586" s="8"/>
      <c r="B586" s="8"/>
      <c r="C586" s="8"/>
      <c r="D586" s="8"/>
      <c r="E586" s="8"/>
    </row>
    <row r="587" spans="1:5" ht="13.5" customHeight="1">
      <c r="A587" s="8"/>
      <c r="B587" s="8"/>
      <c r="C587" s="8"/>
      <c r="D587" s="8"/>
      <c r="E587" s="8"/>
    </row>
    <row r="588" spans="1:5" ht="13.5" customHeight="1">
      <c r="A588" s="8"/>
      <c r="B588" s="8"/>
      <c r="C588" s="8"/>
      <c r="D588" s="8"/>
      <c r="E588" s="8"/>
    </row>
    <row r="589" spans="1:5" ht="13.5" customHeight="1">
      <c r="A589" s="8"/>
      <c r="B589" s="8"/>
      <c r="C589" s="8"/>
      <c r="D589" s="8"/>
      <c r="E589" s="8"/>
    </row>
    <row r="590" spans="1:5" ht="13.5" customHeight="1">
      <c r="A590" s="8"/>
      <c r="B590" s="8"/>
      <c r="C590" s="8"/>
      <c r="D590" s="8"/>
      <c r="E590" s="8"/>
    </row>
    <row r="591" spans="1:5" ht="13.5" customHeight="1">
      <c r="A591" s="8"/>
      <c r="B591" s="8"/>
      <c r="C591" s="8"/>
      <c r="D591" s="8"/>
      <c r="E591" s="8"/>
    </row>
    <row r="592" spans="1:5" ht="13.5" customHeight="1">
      <c r="A592" s="8"/>
      <c r="B592" s="8"/>
      <c r="C592" s="8"/>
      <c r="D592" s="8"/>
      <c r="E592" s="8"/>
    </row>
    <row r="593" spans="1:5" ht="13.5" customHeight="1">
      <c r="A593" s="8"/>
      <c r="B593" s="8"/>
      <c r="C593" s="8"/>
      <c r="D593" s="8"/>
      <c r="E593" s="8"/>
    </row>
    <row r="594" spans="1:5" ht="13.5" customHeight="1">
      <c r="A594" s="8"/>
      <c r="B594" s="8"/>
      <c r="C594" s="8"/>
      <c r="D594" s="8"/>
      <c r="E594" s="8"/>
    </row>
    <row r="595" spans="1:5" ht="13.5" customHeight="1">
      <c r="A595" s="8"/>
      <c r="B595" s="8"/>
      <c r="C595" s="8"/>
      <c r="D595" s="8"/>
      <c r="E595" s="8"/>
    </row>
    <row r="596" spans="1:5" ht="13.5" customHeight="1">
      <c r="A596" s="8"/>
      <c r="B596" s="8"/>
      <c r="C596" s="8"/>
      <c r="D596" s="8"/>
      <c r="E596" s="8"/>
    </row>
    <row r="597" spans="1:5" ht="13.5" customHeight="1">
      <c r="A597" s="8"/>
      <c r="B597" s="8"/>
      <c r="C597" s="8"/>
      <c r="D597" s="8"/>
      <c r="E597" s="8"/>
    </row>
    <row r="598" spans="1:5" ht="13.5" customHeight="1">
      <c r="A598" s="8"/>
      <c r="B598" s="8"/>
      <c r="C598" s="8"/>
      <c r="D598" s="8"/>
      <c r="E598" s="8"/>
    </row>
    <row r="599" spans="1:5" ht="13.5" customHeight="1">
      <c r="A599" s="8"/>
      <c r="B599" s="8"/>
      <c r="C599" s="8"/>
      <c r="D599" s="8"/>
      <c r="E599" s="8"/>
    </row>
    <row r="600" spans="1:5" ht="13.5" customHeight="1">
      <c r="A600" s="8"/>
      <c r="B600" s="8"/>
      <c r="C600" s="8"/>
      <c r="D600" s="8"/>
      <c r="E600" s="8"/>
    </row>
    <row r="601" spans="1:5" ht="13.5" customHeight="1">
      <c r="A601" s="8"/>
      <c r="B601" s="8"/>
      <c r="C601" s="8"/>
      <c r="D601" s="8"/>
      <c r="E601" s="8"/>
    </row>
    <row r="602" spans="1:5" ht="13.5" customHeight="1">
      <c r="A602" s="8"/>
      <c r="B602" s="8"/>
      <c r="C602" s="8"/>
      <c r="D602" s="8"/>
      <c r="E602" s="8"/>
    </row>
    <row r="603" spans="1:5" ht="13.5" customHeight="1">
      <c r="A603" s="8"/>
      <c r="B603" s="8"/>
      <c r="C603" s="8"/>
      <c r="D603" s="8"/>
      <c r="E603" s="8"/>
    </row>
    <row r="604" spans="1:5" ht="13.5" customHeight="1">
      <c r="A604" s="8"/>
      <c r="B604" s="8"/>
      <c r="C604" s="8"/>
      <c r="D604" s="8"/>
      <c r="E604" s="8"/>
    </row>
    <row r="605" spans="1:5" ht="13.5" customHeight="1">
      <c r="A605" s="8"/>
      <c r="B605" s="8"/>
      <c r="C605" s="8"/>
      <c r="D605" s="8"/>
      <c r="E605" s="8"/>
    </row>
    <row r="606" spans="1:5" ht="13.5" customHeight="1">
      <c r="A606" s="8"/>
      <c r="B606" s="8"/>
      <c r="C606" s="8"/>
      <c r="D606" s="8"/>
      <c r="E606" s="8"/>
    </row>
    <row r="607" spans="1:5" ht="13.5" customHeight="1">
      <c r="A607" s="8"/>
      <c r="B607" s="8"/>
      <c r="C607" s="8"/>
      <c r="D607" s="8"/>
      <c r="E607" s="8"/>
    </row>
    <row r="608" spans="1:5" ht="13.5" customHeight="1">
      <c r="A608" s="8"/>
      <c r="B608" s="8"/>
      <c r="C608" s="8"/>
      <c r="D608" s="8"/>
      <c r="E608" s="8"/>
    </row>
    <row r="609" spans="1:5" ht="13.5" customHeight="1">
      <c r="A609" s="8"/>
      <c r="B609" s="8"/>
      <c r="C609" s="8"/>
      <c r="D609" s="8"/>
      <c r="E609" s="8"/>
    </row>
    <row r="610" spans="1:5" ht="13.5" customHeight="1">
      <c r="A610" s="8"/>
      <c r="B610" s="8"/>
      <c r="C610" s="8"/>
      <c r="D610" s="8"/>
      <c r="E610" s="8"/>
    </row>
    <row r="611" spans="1:5" ht="13.5" customHeight="1">
      <c r="A611" s="8"/>
      <c r="B611" s="8"/>
      <c r="C611" s="8"/>
      <c r="D611" s="8"/>
      <c r="E611" s="8"/>
    </row>
    <row r="612" spans="1:5" ht="13.5" customHeight="1">
      <c r="A612" s="8"/>
      <c r="B612" s="8"/>
      <c r="C612" s="8"/>
      <c r="D612" s="8"/>
      <c r="E612" s="8"/>
    </row>
    <row r="613" spans="1:5" ht="13.5" customHeight="1">
      <c r="A613" s="8"/>
      <c r="B613" s="8"/>
      <c r="C613" s="8"/>
      <c r="D613" s="8"/>
      <c r="E613" s="8"/>
    </row>
    <row r="614" spans="1:5" ht="13.5" customHeight="1">
      <c r="A614" s="8"/>
      <c r="B614" s="8"/>
      <c r="C614" s="8"/>
      <c r="D614" s="8"/>
      <c r="E614" s="8"/>
    </row>
    <row r="615" spans="1:5" ht="13.5" customHeight="1">
      <c r="A615" s="8"/>
      <c r="B615" s="8"/>
      <c r="C615" s="8"/>
      <c r="D615" s="8"/>
      <c r="E615" s="8"/>
    </row>
    <row r="616" spans="1:5" ht="13.5" customHeight="1">
      <c r="A616" s="8"/>
      <c r="B616" s="8"/>
      <c r="C616" s="8"/>
      <c r="D616" s="8"/>
      <c r="E616" s="8"/>
    </row>
    <row r="617" spans="1:5" ht="13.5" customHeight="1">
      <c r="A617" s="8"/>
      <c r="B617" s="8"/>
      <c r="C617" s="8"/>
      <c r="D617" s="8"/>
      <c r="E617" s="8"/>
    </row>
    <row r="618" spans="1:5" ht="13.5" customHeight="1">
      <c r="A618" s="8"/>
      <c r="B618" s="8"/>
      <c r="C618" s="8"/>
      <c r="D618" s="8"/>
      <c r="E618" s="8"/>
    </row>
    <row r="619" spans="1:5" ht="13.5" customHeight="1">
      <c r="A619" s="8"/>
      <c r="B619" s="8"/>
      <c r="C619" s="8"/>
      <c r="D619" s="8"/>
      <c r="E619" s="8"/>
    </row>
    <row r="620" spans="1:5" ht="13.5" customHeight="1">
      <c r="A620" s="8"/>
      <c r="B620" s="8"/>
      <c r="C620" s="8"/>
      <c r="D620" s="8"/>
      <c r="E620" s="8"/>
    </row>
    <row r="621" spans="1:5" ht="13.5" customHeight="1">
      <c r="A621" s="8"/>
      <c r="B621" s="8"/>
      <c r="C621" s="8"/>
      <c r="D621" s="8"/>
      <c r="E621" s="8"/>
    </row>
    <row r="622" spans="1:5" ht="13.5" customHeight="1">
      <c r="A622" s="8"/>
      <c r="B622" s="8"/>
      <c r="C622" s="8"/>
      <c r="D622" s="8"/>
      <c r="E622" s="8"/>
    </row>
    <row r="623" spans="1:5" ht="13.5" customHeight="1">
      <c r="A623" s="8"/>
      <c r="B623" s="8"/>
      <c r="C623" s="8"/>
      <c r="D623" s="8"/>
      <c r="E623" s="8"/>
    </row>
    <row r="624" spans="1:5" ht="13.5" customHeight="1">
      <c r="A624" s="8"/>
      <c r="B624" s="8"/>
      <c r="C624" s="8"/>
      <c r="D624" s="8"/>
      <c r="E624" s="8"/>
    </row>
    <row r="625" spans="1:5" ht="13.5" customHeight="1">
      <c r="A625" s="8"/>
      <c r="B625" s="8"/>
      <c r="C625" s="8"/>
      <c r="D625" s="8"/>
      <c r="E625" s="8"/>
    </row>
    <row r="626" spans="1:5" ht="13.5" customHeight="1">
      <c r="A626" s="8"/>
      <c r="B626" s="8"/>
      <c r="C626" s="8"/>
      <c r="D626" s="8"/>
      <c r="E626" s="8"/>
    </row>
    <row r="627" spans="1:5" ht="13.5" customHeight="1">
      <c r="A627" s="8"/>
      <c r="B627" s="8"/>
      <c r="C627" s="8"/>
      <c r="D627" s="8"/>
      <c r="E627" s="8"/>
    </row>
    <row r="628" spans="1:5" ht="13.5" customHeight="1">
      <c r="A628" s="8"/>
      <c r="B628" s="8"/>
      <c r="C628" s="8"/>
      <c r="D628" s="8"/>
      <c r="E628" s="8"/>
    </row>
    <row r="629" spans="1:5" ht="13.5" customHeight="1">
      <c r="A629" s="8"/>
      <c r="B629" s="8"/>
      <c r="C629" s="8"/>
      <c r="D629" s="8"/>
      <c r="E629" s="8"/>
    </row>
    <row r="630" spans="1:5" ht="13.5" customHeight="1">
      <c r="A630" s="8"/>
      <c r="B630" s="8"/>
      <c r="C630" s="8"/>
      <c r="D630" s="8"/>
      <c r="E630" s="8"/>
    </row>
    <row r="631" spans="1:5" ht="13.5" customHeight="1">
      <c r="A631" s="8"/>
      <c r="B631" s="8"/>
      <c r="C631" s="8"/>
      <c r="D631" s="8"/>
      <c r="E631" s="8"/>
    </row>
    <row r="632" spans="1:5" ht="13.5" customHeight="1">
      <c r="A632" s="8"/>
      <c r="B632" s="8"/>
      <c r="C632" s="8"/>
      <c r="D632" s="8"/>
      <c r="E632" s="8"/>
    </row>
    <row r="633" spans="1:5" ht="13.5" customHeight="1">
      <c r="A633" s="8"/>
      <c r="B633" s="8"/>
      <c r="C633" s="8"/>
      <c r="D633" s="8"/>
      <c r="E633" s="8"/>
    </row>
    <row r="634" spans="1:5" ht="13.5" customHeight="1">
      <c r="A634" s="8"/>
      <c r="B634" s="8"/>
      <c r="C634" s="8"/>
      <c r="D634" s="8"/>
      <c r="E634" s="8"/>
    </row>
    <row r="635" spans="1:5" ht="13.5" customHeight="1">
      <c r="A635" s="8"/>
      <c r="B635" s="8"/>
      <c r="C635" s="8"/>
      <c r="D635" s="8"/>
      <c r="E635" s="8"/>
    </row>
    <row r="636" spans="1:5" ht="13.5" customHeight="1">
      <c r="A636" s="8"/>
      <c r="B636" s="8"/>
      <c r="C636" s="8"/>
      <c r="D636" s="8"/>
      <c r="E636" s="8"/>
    </row>
    <row r="637" spans="1:5" ht="13.5" customHeight="1">
      <c r="A637" s="8"/>
      <c r="B637" s="8"/>
      <c r="C637" s="8"/>
      <c r="D637" s="8"/>
      <c r="E637" s="8"/>
    </row>
    <row r="638" spans="1:5" ht="13.5" customHeight="1">
      <c r="A638" s="8"/>
      <c r="B638" s="8"/>
      <c r="C638" s="8"/>
      <c r="D638" s="8"/>
      <c r="E638" s="8"/>
    </row>
    <row r="639" spans="1:5" ht="13.5" customHeight="1">
      <c r="A639" s="8"/>
      <c r="B639" s="8"/>
      <c r="C639" s="8"/>
      <c r="D639" s="8"/>
      <c r="E639" s="8"/>
    </row>
    <row r="640" spans="1:5" ht="13.5" customHeight="1">
      <c r="A640" s="8"/>
      <c r="B640" s="8"/>
      <c r="C640" s="8"/>
      <c r="D640" s="8"/>
      <c r="E640" s="8"/>
    </row>
    <row r="641" spans="1:5" ht="13.5" customHeight="1">
      <c r="A641" s="8"/>
      <c r="B641" s="8"/>
      <c r="C641" s="8"/>
      <c r="D641" s="8"/>
      <c r="E641" s="8"/>
    </row>
    <row r="642" spans="1:5" ht="13.5" customHeight="1">
      <c r="A642" s="8"/>
      <c r="B642" s="8"/>
      <c r="C642" s="8"/>
      <c r="D642" s="8"/>
      <c r="E642" s="8"/>
    </row>
    <row r="643" spans="1:5" ht="13.5" customHeight="1">
      <c r="A643" s="8"/>
      <c r="B643" s="8"/>
      <c r="C643" s="8"/>
      <c r="D643" s="8"/>
      <c r="E643" s="8"/>
    </row>
    <row r="644" spans="1:5" ht="13.5" customHeight="1">
      <c r="A644" s="8"/>
      <c r="B644" s="8"/>
      <c r="C644" s="8"/>
      <c r="D644" s="8"/>
      <c r="E644" s="8"/>
    </row>
    <row r="645" spans="1:5" ht="13.5" customHeight="1">
      <c r="A645" s="8"/>
      <c r="B645" s="8"/>
      <c r="C645" s="8"/>
      <c r="D645" s="8"/>
      <c r="E645" s="8"/>
    </row>
    <row r="646" spans="1:5" ht="13.5" customHeight="1">
      <c r="A646" s="8"/>
      <c r="B646" s="8"/>
      <c r="C646" s="8"/>
      <c r="D646" s="8"/>
      <c r="E646" s="8"/>
    </row>
    <row r="647" spans="1:5" ht="13.5" customHeight="1">
      <c r="A647" s="8"/>
      <c r="B647" s="8"/>
      <c r="C647" s="8"/>
      <c r="D647" s="8"/>
      <c r="E647" s="8"/>
    </row>
    <row r="648" spans="1:5" ht="13.5" customHeight="1">
      <c r="A648" s="8"/>
      <c r="B648" s="8"/>
      <c r="C648" s="8"/>
      <c r="D648" s="8"/>
      <c r="E648" s="8"/>
    </row>
    <row r="649" spans="1:5" ht="13.5" customHeight="1">
      <c r="A649" s="8"/>
      <c r="B649" s="8"/>
      <c r="C649" s="8"/>
      <c r="D649" s="8"/>
      <c r="E649" s="8"/>
    </row>
    <row r="650" spans="1:5" ht="13.5" customHeight="1">
      <c r="A650" s="8"/>
      <c r="B650" s="8"/>
      <c r="C650" s="8"/>
      <c r="D650" s="8"/>
      <c r="E650" s="8"/>
    </row>
    <row r="651" spans="1:5" ht="13.5" customHeight="1">
      <c r="A651" s="8"/>
      <c r="B651" s="8"/>
      <c r="C651" s="8"/>
      <c r="D651" s="8"/>
      <c r="E651" s="8"/>
    </row>
    <row r="652" spans="1:5" ht="13.5" customHeight="1">
      <c r="A652" s="8"/>
      <c r="B652" s="8"/>
      <c r="C652" s="8"/>
      <c r="D652" s="8"/>
      <c r="E652" s="8"/>
    </row>
    <row r="653" spans="1:5" ht="13.5" customHeight="1">
      <c r="A653" s="8"/>
      <c r="B653" s="8"/>
      <c r="C653" s="8"/>
      <c r="D653" s="8"/>
      <c r="E653" s="8"/>
    </row>
    <row r="654" spans="1:5" ht="13.5" customHeight="1">
      <c r="A654" s="8"/>
      <c r="B654" s="8"/>
      <c r="C654" s="8"/>
      <c r="D654" s="8"/>
      <c r="E654" s="8"/>
    </row>
    <row r="655" spans="1:5" ht="13.5" customHeight="1">
      <c r="A655" s="8"/>
      <c r="B655" s="8"/>
      <c r="C655" s="8"/>
      <c r="D655" s="8"/>
      <c r="E655" s="8"/>
    </row>
    <row r="656" spans="1:5" ht="13.5" customHeight="1">
      <c r="A656" s="8"/>
      <c r="B656" s="8"/>
      <c r="C656" s="8"/>
      <c r="D656" s="8"/>
      <c r="E656" s="8"/>
    </row>
    <row r="657" spans="1:5" ht="13.5" customHeight="1">
      <c r="A657" s="8"/>
      <c r="B657" s="8"/>
      <c r="C657" s="8"/>
      <c r="D657" s="8"/>
      <c r="E657" s="8"/>
    </row>
    <row r="658" spans="1:5" ht="13.5" customHeight="1">
      <c r="A658" s="8"/>
      <c r="B658" s="8"/>
      <c r="C658" s="8"/>
      <c r="D658" s="8"/>
      <c r="E658" s="8"/>
    </row>
    <row r="659" spans="1:5" ht="13.5" customHeight="1">
      <c r="A659" s="8"/>
      <c r="B659" s="8"/>
      <c r="C659" s="8"/>
      <c r="D659" s="8"/>
      <c r="E659" s="8"/>
    </row>
    <row r="660" spans="1:5" ht="13.5" customHeight="1">
      <c r="A660" s="8"/>
      <c r="B660" s="8"/>
      <c r="C660" s="8"/>
      <c r="D660" s="8"/>
      <c r="E660" s="8"/>
    </row>
    <row r="661" spans="1:5" ht="13.5" customHeight="1">
      <c r="A661" s="8"/>
      <c r="B661" s="8"/>
      <c r="C661" s="8"/>
      <c r="D661" s="8"/>
      <c r="E661" s="8"/>
    </row>
    <row r="662" spans="1:5" ht="13.5" customHeight="1">
      <c r="A662" s="8"/>
      <c r="B662" s="8"/>
      <c r="C662" s="8"/>
      <c r="D662" s="8"/>
      <c r="E662" s="8"/>
    </row>
    <row r="663" spans="1:5" ht="13.5" customHeight="1">
      <c r="A663" s="8"/>
      <c r="B663" s="8"/>
      <c r="C663" s="8"/>
      <c r="D663" s="8"/>
      <c r="E663" s="8"/>
    </row>
    <row r="664" spans="1:5" ht="13.5" customHeight="1">
      <c r="A664" s="8"/>
      <c r="B664" s="8"/>
      <c r="C664" s="8"/>
      <c r="D664" s="8"/>
      <c r="E664" s="8"/>
    </row>
    <row r="665" spans="1:5" ht="13.5" customHeight="1">
      <c r="A665" s="8"/>
      <c r="B665" s="8"/>
      <c r="C665" s="8"/>
      <c r="D665" s="8"/>
      <c r="E665" s="8"/>
    </row>
    <row r="666" spans="1:5" ht="13.5" customHeight="1">
      <c r="A666" s="8"/>
      <c r="B666" s="8"/>
      <c r="C666" s="8"/>
      <c r="D666" s="8"/>
      <c r="E666" s="8"/>
    </row>
    <row r="667" spans="1:5" ht="13.5" customHeight="1">
      <c r="A667" s="8"/>
      <c r="B667" s="8"/>
      <c r="C667" s="8"/>
      <c r="D667" s="8"/>
      <c r="E667" s="8"/>
    </row>
    <row r="668" spans="1:5" ht="13.5" customHeight="1">
      <c r="A668" s="8"/>
      <c r="B668" s="8"/>
      <c r="C668" s="8"/>
      <c r="D668" s="8"/>
      <c r="E668" s="8"/>
    </row>
    <row r="669" spans="1:5" ht="13.5" customHeight="1">
      <c r="A669" s="8"/>
      <c r="B669" s="8"/>
      <c r="C669" s="8"/>
      <c r="D669" s="8"/>
      <c r="E669" s="8"/>
    </row>
    <row r="670" spans="1:5" ht="13.5" customHeight="1">
      <c r="A670" s="8"/>
      <c r="B670" s="8"/>
      <c r="C670" s="8"/>
      <c r="D670" s="8"/>
      <c r="E670" s="8"/>
    </row>
    <row r="671" spans="1:5" ht="13.5" customHeight="1">
      <c r="A671" s="8"/>
      <c r="B671" s="8"/>
      <c r="C671" s="8"/>
      <c r="D671" s="8"/>
      <c r="E671" s="8"/>
    </row>
    <row r="672" spans="1:5" ht="13.5" customHeight="1">
      <c r="A672" s="8"/>
      <c r="B672" s="8"/>
      <c r="C672" s="8"/>
      <c r="D672" s="8"/>
      <c r="E672" s="8"/>
    </row>
    <row r="673" spans="1:5" ht="13.5" customHeight="1">
      <c r="A673" s="8"/>
      <c r="B673" s="8"/>
      <c r="C673" s="8"/>
      <c r="D673" s="8"/>
      <c r="E673" s="8"/>
    </row>
    <row r="674" spans="1:5" ht="13.5" customHeight="1">
      <c r="A674" s="8"/>
      <c r="B674" s="8"/>
      <c r="C674" s="8"/>
      <c r="D674" s="8"/>
      <c r="E674" s="8"/>
    </row>
    <row r="675" spans="1:5" ht="13.5" customHeight="1">
      <c r="A675" s="8"/>
      <c r="B675" s="8"/>
      <c r="C675" s="8"/>
      <c r="D675" s="8"/>
      <c r="E675" s="8"/>
    </row>
    <row r="676" spans="1:5" ht="13.5" customHeight="1">
      <c r="A676" s="8"/>
      <c r="B676" s="8"/>
      <c r="C676" s="8"/>
      <c r="D676" s="8"/>
      <c r="E676" s="8"/>
    </row>
    <row r="677" spans="1:5" ht="13.5" customHeight="1">
      <c r="A677" s="8"/>
      <c r="B677" s="8"/>
      <c r="C677" s="8"/>
      <c r="D677" s="8"/>
      <c r="E677" s="8"/>
    </row>
    <row r="678" spans="1:5" ht="13.5" customHeight="1">
      <c r="A678" s="8"/>
      <c r="B678" s="8"/>
      <c r="C678" s="8"/>
      <c r="D678" s="8"/>
      <c r="E678" s="8"/>
    </row>
    <row r="679" spans="1:5" ht="13.5" customHeight="1">
      <c r="A679" s="8"/>
      <c r="B679" s="8"/>
      <c r="C679" s="8"/>
      <c r="D679" s="8"/>
      <c r="E679" s="8"/>
    </row>
    <row r="680" spans="1:5" ht="13.5" customHeight="1">
      <c r="A680" s="8"/>
      <c r="B680" s="8"/>
      <c r="C680" s="8"/>
      <c r="D680" s="8"/>
      <c r="E680" s="8"/>
    </row>
    <row r="681" spans="1:5" ht="13.5" customHeight="1">
      <c r="A681" s="8"/>
      <c r="B681" s="8"/>
      <c r="C681" s="8"/>
      <c r="D681" s="8"/>
      <c r="E681" s="8"/>
    </row>
    <row r="682" spans="1:5" ht="13.5" customHeight="1">
      <c r="A682" s="8"/>
      <c r="B682" s="8"/>
      <c r="C682" s="8"/>
      <c r="D682" s="8"/>
      <c r="E682" s="8"/>
    </row>
    <row r="683" spans="1:5" ht="13.5" customHeight="1">
      <c r="A683" s="8"/>
      <c r="B683" s="8"/>
      <c r="C683" s="8"/>
      <c r="D683" s="8"/>
      <c r="E683" s="8"/>
    </row>
    <row r="684" spans="1:5" ht="13.5" customHeight="1">
      <c r="A684" s="8"/>
      <c r="B684" s="8"/>
      <c r="C684" s="8"/>
      <c r="D684" s="8"/>
      <c r="E684" s="8"/>
    </row>
    <row r="685" spans="1:5" ht="13.5" customHeight="1">
      <c r="A685" s="8"/>
      <c r="B685" s="8"/>
      <c r="C685" s="8"/>
      <c r="D685" s="8"/>
      <c r="E685" s="8"/>
    </row>
    <row r="686" spans="1:5" ht="13.5" customHeight="1">
      <c r="A686" s="8"/>
      <c r="B686" s="8"/>
      <c r="C686" s="8"/>
      <c r="D686" s="8"/>
      <c r="E686" s="8"/>
    </row>
    <row r="687" spans="1:5" ht="13.5" customHeight="1">
      <c r="A687" s="8"/>
      <c r="B687" s="8"/>
      <c r="C687" s="8"/>
      <c r="D687" s="8"/>
      <c r="E687" s="8"/>
    </row>
    <row r="688" spans="1:5" ht="13.5" customHeight="1">
      <c r="A688" s="8"/>
      <c r="B688" s="8"/>
      <c r="C688" s="8"/>
      <c r="D688" s="8"/>
      <c r="E688" s="8"/>
    </row>
    <row r="689" spans="1:5" ht="13.5" customHeight="1">
      <c r="A689" s="8"/>
      <c r="B689" s="8"/>
      <c r="C689" s="8"/>
      <c r="D689" s="8"/>
      <c r="E689" s="8"/>
    </row>
    <row r="690" spans="1:5" ht="13.5" customHeight="1">
      <c r="A690" s="8"/>
      <c r="B690" s="8"/>
      <c r="C690" s="8"/>
      <c r="D690" s="8"/>
      <c r="E690" s="8"/>
    </row>
    <row r="691" spans="1:5" ht="13.5" customHeight="1">
      <c r="A691" s="8"/>
      <c r="B691" s="8"/>
      <c r="C691" s="8"/>
      <c r="D691" s="8"/>
      <c r="E691" s="8"/>
    </row>
    <row r="692" spans="1:5" ht="13.5" customHeight="1">
      <c r="A692" s="8"/>
      <c r="B692" s="8"/>
      <c r="C692" s="8"/>
      <c r="D692" s="8"/>
      <c r="E692" s="8"/>
    </row>
    <row r="693" spans="1:5" ht="13.5" customHeight="1">
      <c r="A693" s="8"/>
      <c r="B693" s="8"/>
      <c r="C693" s="8"/>
      <c r="D693" s="8"/>
      <c r="E693" s="8"/>
    </row>
    <row r="694" spans="1:5" ht="13.5" customHeight="1">
      <c r="A694" s="8"/>
      <c r="B694" s="8"/>
      <c r="C694" s="8"/>
      <c r="D694" s="8"/>
      <c r="E694" s="8"/>
    </row>
    <row r="695" spans="1:5" ht="13.5" customHeight="1">
      <c r="A695" s="8"/>
      <c r="B695" s="8"/>
      <c r="C695" s="8"/>
      <c r="D695" s="8"/>
      <c r="E695" s="8"/>
    </row>
    <row r="696" spans="1:5" ht="13.5" customHeight="1">
      <c r="A696" s="8"/>
      <c r="B696" s="8"/>
      <c r="C696" s="8"/>
      <c r="D696" s="8"/>
      <c r="E696" s="8"/>
    </row>
    <row r="697" spans="1:5" ht="13.5" customHeight="1">
      <c r="A697" s="8"/>
      <c r="B697" s="8"/>
      <c r="C697" s="8"/>
      <c r="D697" s="8"/>
      <c r="E697" s="8"/>
    </row>
    <row r="698" spans="1:5" ht="13.5" customHeight="1">
      <c r="A698" s="8"/>
      <c r="B698" s="8"/>
      <c r="C698" s="8"/>
      <c r="D698" s="8"/>
      <c r="E698" s="8"/>
    </row>
    <row r="699" spans="1:5" ht="13.5" customHeight="1">
      <c r="A699" s="8"/>
      <c r="B699" s="8"/>
      <c r="C699" s="8"/>
      <c r="D699" s="8"/>
      <c r="E699" s="8"/>
    </row>
    <row r="700" spans="1:5" ht="13.5" customHeight="1">
      <c r="A700" s="8"/>
      <c r="B700" s="8"/>
      <c r="C700" s="8"/>
      <c r="D700" s="8"/>
      <c r="E700" s="8"/>
    </row>
    <row r="701" spans="1:5" ht="13.5" customHeight="1">
      <c r="A701" s="8"/>
      <c r="B701" s="8"/>
      <c r="C701" s="8"/>
      <c r="D701" s="8"/>
      <c r="E701" s="8"/>
    </row>
    <row r="702" spans="1:5" ht="13.5" customHeight="1">
      <c r="A702" s="8"/>
      <c r="B702" s="8"/>
      <c r="C702" s="8"/>
      <c r="D702" s="8"/>
      <c r="E702" s="8"/>
    </row>
    <row r="703" spans="1:5" ht="13.5" customHeight="1">
      <c r="A703" s="8"/>
      <c r="B703" s="8"/>
      <c r="C703" s="8"/>
      <c r="D703" s="8"/>
      <c r="E703" s="8"/>
    </row>
    <row r="704" spans="1:5" ht="13.5" customHeight="1">
      <c r="A704" s="8"/>
      <c r="B704" s="8"/>
      <c r="C704" s="8"/>
      <c r="D704" s="8"/>
      <c r="E704" s="8"/>
    </row>
    <row r="705" spans="1:5" ht="13.5" customHeight="1">
      <c r="A705" s="8"/>
      <c r="B705" s="8"/>
      <c r="C705" s="8"/>
      <c r="D705" s="8"/>
      <c r="E705" s="8"/>
    </row>
    <row r="706" spans="1:5" ht="13.5" customHeight="1">
      <c r="A706" s="8"/>
      <c r="B706" s="8"/>
      <c r="C706" s="8"/>
      <c r="D706" s="8"/>
      <c r="E706" s="8"/>
    </row>
    <row r="707" spans="1:5" ht="13.5" customHeight="1">
      <c r="A707" s="8"/>
      <c r="B707" s="8"/>
      <c r="C707" s="8"/>
      <c r="D707" s="8"/>
      <c r="E707" s="8"/>
    </row>
    <row r="708" spans="1:5" ht="13.5" customHeight="1">
      <c r="A708" s="8"/>
      <c r="B708" s="8"/>
      <c r="C708" s="8"/>
      <c r="D708" s="8"/>
      <c r="E708" s="8"/>
    </row>
    <row r="709" spans="1:5" ht="13.5" customHeight="1">
      <c r="A709" s="8"/>
      <c r="B709" s="8"/>
      <c r="C709" s="8"/>
      <c r="D709" s="8"/>
      <c r="E709" s="8"/>
    </row>
    <row r="710" spans="1:5" ht="13.5" customHeight="1">
      <c r="A710" s="8"/>
      <c r="B710" s="8"/>
      <c r="C710" s="8"/>
      <c r="D710" s="8"/>
      <c r="E710" s="8"/>
    </row>
    <row r="711" spans="1:5" ht="13.5" customHeight="1">
      <c r="A711" s="8"/>
      <c r="B711" s="8"/>
      <c r="C711" s="8"/>
      <c r="D711" s="8"/>
      <c r="E711" s="8"/>
    </row>
    <row r="712" spans="1:5" ht="13.5" customHeight="1">
      <c r="A712" s="8"/>
      <c r="B712" s="8"/>
      <c r="C712" s="8"/>
      <c r="D712" s="8"/>
      <c r="E712" s="8"/>
    </row>
    <row r="713" spans="1:5" ht="13.5" customHeight="1">
      <c r="A713" s="8"/>
      <c r="B713" s="8"/>
      <c r="C713" s="8"/>
      <c r="D713" s="8"/>
      <c r="E713" s="8"/>
    </row>
    <row r="714" spans="1:5" ht="13.5" customHeight="1">
      <c r="A714" s="8"/>
      <c r="B714" s="8"/>
      <c r="C714" s="8"/>
      <c r="D714" s="8"/>
      <c r="E714" s="8"/>
    </row>
    <row r="715" spans="1:5" ht="13.5" customHeight="1">
      <c r="A715" s="8"/>
      <c r="B715" s="8"/>
      <c r="C715" s="8"/>
      <c r="D715" s="8"/>
      <c r="E715" s="8"/>
    </row>
    <row r="716" spans="1:5" ht="13.5" customHeight="1">
      <c r="A716" s="8"/>
      <c r="B716" s="8"/>
      <c r="C716" s="8"/>
      <c r="D716" s="8"/>
      <c r="E716" s="8"/>
    </row>
    <row r="717" spans="1:5" ht="13.5" customHeight="1">
      <c r="A717" s="8"/>
      <c r="B717" s="8"/>
      <c r="C717" s="8"/>
      <c r="D717" s="8"/>
      <c r="E717" s="8"/>
    </row>
    <row r="718" spans="1:5" ht="13.5" customHeight="1">
      <c r="A718" s="8"/>
      <c r="B718" s="8"/>
      <c r="C718" s="8"/>
      <c r="D718" s="8"/>
      <c r="E718" s="8"/>
    </row>
    <row r="719" spans="1:5" ht="13.5" customHeight="1">
      <c r="A719" s="8"/>
      <c r="B719" s="8"/>
      <c r="C719" s="8"/>
      <c r="D719" s="8"/>
      <c r="E719" s="8"/>
    </row>
    <row r="720" spans="1:5" ht="13.5" customHeight="1">
      <c r="A720" s="8"/>
      <c r="B720" s="8"/>
      <c r="C720" s="8"/>
      <c r="D720" s="8"/>
      <c r="E720" s="8"/>
    </row>
    <row r="721" spans="1:5" ht="13.5" customHeight="1">
      <c r="A721" s="8"/>
      <c r="B721" s="8"/>
      <c r="C721" s="8"/>
      <c r="D721" s="8"/>
      <c r="E721" s="8"/>
    </row>
    <row r="722" spans="1:5" ht="13.5" customHeight="1">
      <c r="A722" s="8"/>
      <c r="B722" s="8"/>
      <c r="C722" s="8"/>
      <c r="D722" s="8"/>
      <c r="E722" s="8"/>
    </row>
    <row r="723" spans="1:5" ht="13.5" customHeight="1">
      <c r="A723" s="8"/>
      <c r="B723" s="8"/>
      <c r="C723" s="8"/>
      <c r="D723" s="8"/>
      <c r="E723" s="8"/>
    </row>
    <row r="724" spans="1:5" ht="13.5" customHeight="1">
      <c r="A724" s="8"/>
      <c r="B724" s="8"/>
      <c r="C724" s="8"/>
      <c r="D724" s="8"/>
      <c r="E724" s="8"/>
    </row>
    <row r="725" spans="1:5" ht="13.5" customHeight="1">
      <c r="A725" s="8"/>
      <c r="B725" s="8"/>
      <c r="C725" s="8"/>
      <c r="D725" s="8"/>
      <c r="E725" s="8"/>
    </row>
    <row r="726" spans="1:5" ht="13.5" customHeight="1">
      <c r="A726" s="8"/>
      <c r="B726" s="8"/>
      <c r="C726" s="8"/>
      <c r="D726" s="8"/>
      <c r="E726" s="8"/>
    </row>
    <row r="727" spans="1:5" ht="13.5" customHeight="1">
      <c r="A727" s="8"/>
      <c r="B727" s="8"/>
      <c r="C727" s="8"/>
      <c r="D727" s="8"/>
      <c r="E727" s="8"/>
    </row>
    <row r="728" spans="1:5" ht="13.5" customHeight="1">
      <c r="A728" s="8"/>
      <c r="B728" s="8"/>
      <c r="C728" s="8"/>
      <c r="D728" s="8"/>
      <c r="E728" s="8"/>
    </row>
    <row r="729" spans="1:5" ht="13.5" customHeight="1">
      <c r="A729" s="8"/>
      <c r="B729" s="8"/>
      <c r="C729" s="8"/>
      <c r="D729" s="8"/>
      <c r="E729" s="8"/>
    </row>
    <row r="730" spans="1:5" ht="13.5" customHeight="1">
      <c r="A730" s="8"/>
      <c r="B730" s="8"/>
      <c r="C730" s="8"/>
      <c r="D730" s="8"/>
      <c r="E730" s="8"/>
    </row>
    <row r="731" spans="1:5" ht="13.5" customHeight="1">
      <c r="A731" s="8"/>
      <c r="B731" s="8"/>
      <c r="C731" s="8"/>
      <c r="D731" s="8"/>
      <c r="E731" s="8"/>
    </row>
    <row r="732" spans="1:5" ht="13.5" customHeight="1">
      <c r="A732" s="8"/>
      <c r="B732" s="8"/>
      <c r="C732" s="8"/>
      <c r="D732" s="8"/>
      <c r="E732" s="8"/>
    </row>
    <row r="733" spans="1:5" ht="13.5" customHeight="1">
      <c r="A733" s="8"/>
      <c r="B733" s="8"/>
      <c r="C733" s="8"/>
      <c r="D733" s="8"/>
      <c r="E733" s="8"/>
    </row>
    <row r="734" spans="1:5" ht="13.5" customHeight="1">
      <c r="A734" s="8"/>
      <c r="B734" s="8"/>
      <c r="C734" s="8"/>
      <c r="D734" s="8"/>
      <c r="E734" s="8"/>
    </row>
    <row r="735" spans="1:5" ht="13.5" customHeight="1">
      <c r="A735" s="8"/>
      <c r="B735" s="8"/>
      <c r="C735" s="8"/>
      <c r="D735" s="8"/>
      <c r="E735" s="8"/>
    </row>
    <row r="736" spans="1:5" ht="13.5" customHeight="1">
      <c r="A736" s="8"/>
      <c r="B736" s="8"/>
      <c r="C736" s="8"/>
      <c r="D736" s="8"/>
      <c r="E736" s="8"/>
    </row>
    <row r="737" spans="1:5" ht="13.5" customHeight="1">
      <c r="A737" s="8"/>
      <c r="B737" s="8"/>
      <c r="C737" s="8"/>
      <c r="D737" s="8"/>
      <c r="E737" s="8"/>
    </row>
    <row r="738" spans="1:5" ht="13.5" customHeight="1">
      <c r="A738" s="8"/>
      <c r="B738" s="8"/>
      <c r="C738" s="8"/>
      <c r="D738" s="8"/>
      <c r="E738" s="8"/>
    </row>
    <row r="739" spans="1:5" ht="13.5" customHeight="1">
      <c r="A739" s="8"/>
      <c r="B739" s="8"/>
      <c r="C739" s="8"/>
      <c r="D739" s="8"/>
      <c r="E739" s="8"/>
    </row>
    <row r="740" spans="1:5" ht="13.5" customHeight="1">
      <c r="A740" s="8"/>
      <c r="B740" s="8"/>
      <c r="C740" s="8"/>
      <c r="D740" s="8"/>
      <c r="E740" s="8"/>
    </row>
    <row r="741" spans="1:5" ht="13.5" customHeight="1">
      <c r="A741" s="8"/>
      <c r="B741" s="8"/>
      <c r="C741" s="8"/>
      <c r="D741" s="8"/>
      <c r="E741" s="8"/>
    </row>
    <row r="742" spans="1:5" ht="13.5" customHeight="1">
      <c r="A742" s="8"/>
      <c r="B742" s="8"/>
      <c r="C742" s="8"/>
      <c r="D742" s="8"/>
      <c r="E742" s="8"/>
    </row>
    <row r="743" spans="1:5" ht="13.5" customHeight="1">
      <c r="A743" s="8"/>
      <c r="B743" s="8"/>
      <c r="C743" s="8"/>
      <c r="D743" s="8"/>
      <c r="E743" s="8"/>
    </row>
    <row r="744" spans="1:5" ht="13.5" customHeight="1">
      <c r="A744" s="8"/>
      <c r="B744" s="8"/>
      <c r="C744" s="8"/>
      <c r="D744" s="8"/>
      <c r="E744" s="8"/>
    </row>
    <row r="745" spans="1:5" ht="13.5" customHeight="1">
      <c r="A745" s="8"/>
      <c r="B745" s="8"/>
      <c r="C745" s="8"/>
      <c r="D745" s="8"/>
      <c r="E745" s="8"/>
    </row>
    <row r="746" spans="1:5" ht="13.5" customHeight="1">
      <c r="A746" s="8"/>
      <c r="B746" s="8"/>
      <c r="C746" s="8"/>
      <c r="D746" s="8"/>
      <c r="E746" s="8"/>
    </row>
    <row r="747" spans="1:5" ht="13.5" customHeight="1">
      <c r="A747" s="8"/>
      <c r="B747" s="8"/>
      <c r="C747" s="8"/>
      <c r="D747" s="8"/>
      <c r="E747" s="8"/>
    </row>
    <row r="748" spans="1:5" ht="13.5" customHeight="1">
      <c r="A748" s="8"/>
      <c r="B748" s="8"/>
      <c r="C748" s="8"/>
      <c r="D748" s="8"/>
      <c r="E748" s="8"/>
    </row>
    <row r="749" spans="1:5" ht="13.5" customHeight="1">
      <c r="A749" s="8"/>
      <c r="B749" s="8"/>
      <c r="C749" s="8"/>
      <c r="D749" s="8"/>
      <c r="E749" s="8"/>
    </row>
    <row r="750" spans="1:5" ht="13.5" customHeight="1">
      <c r="A750" s="8"/>
      <c r="B750" s="8"/>
      <c r="C750" s="8"/>
      <c r="D750" s="8"/>
      <c r="E750" s="8"/>
    </row>
    <row r="751" spans="1:5" ht="13.5" customHeight="1">
      <c r="A751" s="8"/>
      <c r="B751" s="8"/>
      <c r="C751" s="8"/>
      <c r="D751" s="8"/>
      <c r="E751" s="8"/>
    </row>
    <row r="752" spans="1:5" ht="13.5" customHeight="1">
      <c r="A752" s="8"/>
      <c r="B752" s="8"/>
      <c r="C752" s="8"/>
      <c r="D752" s="8"/>
      <c r="E752" s="8"/>
    </row>
    <row r="753" spans="1:5" ht="13.5" customHeight="1">
      <c r="A753" s="8"/>
      <c r="B753" s="8"/>
      <c r="C753" s="8"/>
      <c r="D753" s="8"/>
      <c r="E753" s="8"/>
    </row>
    <row r="754" spans="1:5" ht="13.5" customHeight="1">
      <c r="A754" s="8"/>
      <c r="B754" s="8"/>
      <c r="C754" s="8"/>
      <c r="D754" s="8"/>
      <c r="E754" s="8"/>
    </row>
    <row r="755" spans="1:5" ht="13.5" customHeight="1">
      <c r="A755" s="8"/>
      <c r="B755" s="8"/>
      <c r="C755" s="8"/>
      <c r="D755" s="8"/>
      <c r="E755" s="8"/>
    </row>
    <row r="756" spans="1:5" ht="13.5" customHeight="1">
      <c r="A756" s="8"/>
      <c r="B756" s="8"/>
      <c r="C756" s="8"/>
      <c r="D756" s="8"/>
      <c r="E756" s="8"/>
    </row>
    <row r="757" spans="1:5" ht="13.5" customHeight="1">
      <c r="A757" s="8"/>
      <c r="B757" s="8"/>
      <c r="C757" s="8"/>
      <c r="D757" s="8"/>
      <c r="E757" s="8"/>
    </row>
    <row r="758" spans="1:5" ht="13.5" customHeight="1">
      <c r="A758" s="8"/>
      <c r="B758" s="8"/>
      <c r="C758" s="8"/>
      <c r="D758" s="8"/>
      <c r="E758" s="8"/>
    </row>
    <row r="759" spans="1:5" ht="13.5" customHeight="1">
      <c r="A759" s="8"/>
      <c r="B759" s="8"/>
      <c r="C759" s="8"/>
      <c r="D759" s="8"/>
      <c r="E759" s="8"/>
    </row>
    <row r="760" spans="1:5" ht="13.5" customHeight="1">
      <c r="A760" s="8"/>
      <c r="B760" s="8"/>
      <c r="C760" s="8"/>
      <c r="D760" s="8"/>
      <c r="E760" s="8"/>
    </row>
    <row r="761" spans="1:5" ht="13.5" customHeight="1">
      <c r="A761" s="8"/>
      <c r="B761" s="8"/>
      <c r="C761" s="8"/>
      <c r="D761" s="8"/>
      <c r="E761" s="8"/>
    </row>
    <row r="762" spans="1:5" ht="13.5" customHeight="1">
      <c r="A762" s="8"/>
      <c r="B762" s="8"/>
      <c r="C762" s="8"/>
      <c r="D762" s="8"/>
      <c r="E762" s="8"/>
    </row>
    <row r="763" spans="1:5" ht="13.5" customHeight="1">
      <c r="A763" s="8"/>
      <c r="B763" s="8"/>
      <c r="C763" s="8"/>
      <c r="D763" s="8"/>
      <c r="E763" s="8"/>
    </row>
    <row r="764" spans="1:5" ht="13.5" customHeight="1">
      <c r="A764" s="8"/>
      <c r="B764" s="8"/>
      <c r="C764" s="8"/>
      <c r="D764" s="8"/>
      <c r="E764" s="8"/>
    </row>
    <row r="765" spans="1:5" ht="13.5" customHeight="1">
      <c r="A765" s="8"/>
      <c r="B765" s="8"/>
      <c r="C765" s="8"/>
      <c r="D765" s="8"/>
      <c r="E765" s="8"/>
    </row>
    <row r="766" spans="1:5" ht="13.5" customHeight="1">
      <c r="A766" s="8"/>
      <c r="B766" s="8"/>
      <c r="C766" s="8"/>
      <c r="D766" s="8"/>
      <c r="E766" s="8"/>
    </row>
    <row r="767" spans="1:5" ht="13.5" customHeight="1">
      <c r="A767" s="8"/>
      <c r="B767" s="8"/>
      <c r="C767" s="8"/>
      <c r="D767" s="8"/>
      <c r="E767" s="8"/>
    </row>
    <row r="768" spans="1:5" ht="13.5" customHeight="1">
      <c r="A768" s="8"/>
      <c r="B768" s="8"/>
      <c r="C768" s="8"/>
      <c r="D768" s="8"/>
      <c r="E768" s="8"/>
    </row>
    <row r="769" spans="1:5" ht="13.5" customHeight="1">
      <c r="A769" s="8"/>
      <c r="B769" s="8"/>
      <c r="C769" s="8"/>
      <c r="D769" s="8"/>
      <c r="E769" s="8"/>
    </row>
    <row r="770" spans="1:5" ht="13.5" customHeight="1">
      <c r="A770" s="8"/>
      <c r="B770" s="8"/>
      <c r="C770" s="8"/>
      <c r="D770" s="8"/>
      <c r="E770" s="8"/>
    </row>
    <row r="771" spans="1:5" ht="13.5" customHeight="1">
      <c r="A771" s="8"/>
      <c r="B771" s="8"/>
      <c r="C771" s="8"/>
      <c r="D771" s="8"/>
      <c r="E771" s="8"/>
    </row>
    <row r="772" spans="1:5" ht="13.5" customHeight="1">
      <c r="A772" s="8"/>
      <c r="B772" s="8"/>
      <c r="C772" s="8"/>
      <c r="D772" s="8"/>
      <c r="E772" s="8"/>
    </row>
    <row r="773" spans="1:5" ht="13.5" customHeight="1">
      <c r="A773" s="8"/>
      <c r="B773" s="8"/>
      <c r="C773" s="8"/>
      <c r="D773" s="8"/>
      <c r="E773" s="8"/>
    </row>
    <row r="774" spans="1:5" ht="13.5" customHeight="1">
      <c r="A774" s="8"/>
      <c r="B774" s="8"/>
      <c r="C774" s="8"/>
      <c r="D774" s="8"/>
      <c r="E774" s="8"/>
    </row>
    <row r="775" spans="1:5" ht="13.5" customHeight="1">
      <c r="A775" s="8"/>
      <c r="B775" s="8"/>
      <c r="C775" s="8"/>
      <c r="D775" s="8"/>
      <c r="E775" s="8"/>
    </row>
    <row r="776" spans="1:5" ht="13.5" customHeight="1">
      <c r="A776" s="8"/>
      <c r="B776" s="8"/>
      <c r="C776" s="8"/>
      <c r="D776" s="8"/>
      <c r="E776" s="8"/>
    </row>
    <row r="777" spans="1:5" ht="13.5" customHeight="1">
      <c r="A777" s="8"/>
      <c r="B777" s="8"/>
      <c r="C777" s="8"/>
      <c r="D777" s="8"/>
      <c r="E777" s="8"/>
    </row>
    <row r="778" spans="1:5" ht="13.5" customHeight="1">
      <c r="A778" s="8"/>
      <c r="B778" s="8"/>
      <c r="C778" s="8"/>
      <c r="D778" s="8"/>
      <c r="E778" s="8"/>
    </row>
    <row r="779" spans="1:5" ht="13.5" customHeight="1">
      <c r="A779" s="8"/>
      <c r="B779" s="8"/>
      <c r="C779" s="8"/>
      <c r="D779" s="8"/>
      <c r="E779" s="8"/>
    </row>
    <row r="780" spans="1:5" ht="13.5" customHeight="1">
      <c r="A780" s="8"/>
      <c r="B780" s="8"/>
      <c r="C780" s="8"/>
      <c r="D780" s="8"/>
      <c r="E780" s="8"/>
    </row>
    <row r="781" spans="1:5" ht="13.5" customHeight="1">
      <c r="A781" s="8"/>
      <c r="B781" s="8"/>
      <c r="C781" s="8"/>
      <c r="D781" s="8"/>
      <c r="E781" s="8"/>
    </row>
    <row r="782" spans="1:5" ht="13.5" customHeight="1">
      <c r="A782" s="8"/>
      <c r="B782" s="8"/>
      <c r="C782" s="8"/>
      <c r="D782" s="8"/>
      <c r="E782" s="8"/>
    </row>
    <row r="783" spans="1:5" ht="13.5" customHeight="1">
      <c r="A783" s="8"/>
      <c r="B783" s="8"/>
      <c r="C783" s="8"/>
      <c r="D783" s="8"/>
      <c r="E783" s="8"/>
    </row>
    <row r="784" spans="1:5" ht="13.5" customHeight="1">
      <c r="A784" s="8"/>
      <c r="B784" s="8"/>
      <c r="C784" s="8"/>
      <c r="D784" s="8"/>
      <c r="E784" s="8"/>
    </row>
    <row r="785" spans="1:5" ht="13.5" customHeight="1">
      <c r="A785" s="8"/>
      <c r="B785" s="8"/>
      <c r="C785" s="8"/>
      <c r="D785" s="8"/>
      <c r="E785" s="8"/>
    </row>
    <row r="786" spans="1:5" ht="13.5" customHeight="1">
      <c r="A786" s="8"/>
      <c r="B786" s="8"/>
      <c r="C786" s="8"/>
      <c r="D786" s="8"/>
      <c r="E786" s="8"/>
    </row>
    <row r="787" spans="1:5" ht="13.5" customHeight="1">
      <c r="A787" s="8"/>
      <c r="B787" s="8"/>
      <c r="C787" s="8"/>
      <c r="D787" s="8"/>
      <c r="E787" s="8"/>
    </row>
    <row r="788" spans="1:5" ht="13.5" customHeight="1">
      <c r="A788" s="8"/>
      <c r="B788" s="8"/>
      <c r="C788" s="8"/>
      <c r="D788" s="8"/>
      <c r="E788" s="8"/>
    </row>
    <row r="789" spans="1:5" ht="13.5" customHeight="1">
      <c r="A789" s="8"/>
      <c r="B789" s="8"/>
      <c r="C789" s="8"/>
      <c r="D789" s="8"/>
      <c r="E789" s="8"/>
    </row>
    <row r="790" spans="1:5" ht="13.5" customHeight="1">
      <c r="A790" s="8"/>
      <c r="B790" s="8"/>
      <c r="C790" s="8"/>
      <c r="D790" s="8"/>
      <c r="E790" s="8"/>
    </row>
    <row r="791" spans="1:5" ht="13.5" customHeight="1">
      <c r="A791" s="8"/>
      <c r="B791" s="8"/>
      <c r="C791" s="8"/>
      <c r="D791" s="8"/>
      <c r="E791" s="8"/>
    </row>
    <row r="792" spans="1:5" ht="13.5" customHeight="1">
      <c r="A792" s="8"/>
      <c r="B792" s="8"/>
      <c r="C792" s="8"/>
      <c r="D792" s="8"/>
      <c r="E792" s="8"/>
    </row>
    <row r="793" spans="1:5" ht="13.5" customHeight="1">
      <c r="A793" s="8"/>
      <c r="B793" s="8"/>
      <c r="C793" s="8"/>
      <c r="D793" s="8"/>
      <c r="E793" s="8"/>
    </row>
    <row r="794" spans="1:5" ht="13.5" customHeight="1">
      <c r="A794" s="8"/>
      <c r="B794" s="8"/>
      <c r="C794" s="8"/>
      <c r="D794" s="8"/>
      <c r="E794" s="8"/>
    </row>
    <row r="795" spans="1:5" ht="13.5" customHeight="1">
      <c r="A795" s="8"/>
      <c r="B795" s="8"/>
      <c r="C795" s="8"/>
      <c r="D795" s="8"/>
      <c r="E795" s="8"/>
    </row>
    <row r="796" spans="1:5" ht="13.5" customHeight="1">
      <c r="A796" s="8"/>
      <c r="B796" s="8"/>
      <c r="C796" s="8"/>
      <c r="D796" s="8"/>
      <c r="E796" s="8"/>
    </row>
    <row r="797" spans="1:5" ht="13.5" customHeight="1">
      <c r="A797" s="8"/>
      <c r="B797" s="8"/>
      <c r="C797" s="8"/>
      <c r="D797" s="8"/>
      <c r="E797" s="8"/>
    </row>
    <row r="798" spans="1:5" ht="13.5" customHeight="1">
      <c r="A798" s="8"/>
      <c r="B798" s="8"/>
      <c r="C798" s="8"/>
      <c r="D798" s="8"/>
      <c r="E798" s="8"/>
    </row>
    <row r="799" spans="1:5" ht="13.5" customHeight="1">
      <c r="A799" s="8"/>
      <c r="B799" s="8"/>
      <c r="C799" s="8"/>
      <c r="D799" s="8"/>
      <c r="E799" s="8"/>
    </row>
    <row r="800" spans="1:5" ht="13.5" customHeight="1">
      <c r="A800" s="8"/>
      <c r="B800" s="8"/>
      <c r="C800" s="8"/>
      <c r="D800" s="8"/>
      <c r="E800" s="8"/>
    </row>
    <row r="801" spans="1:5" ht="13.5" customHeight="1">
      <c r="A801" s="8"/>
      <c r="B801" s="8"/>
      <c r="C801" s="8"/>
      <c r="D801" s="8"/>
      <c r="E801" s="8"/>
    </row>
    <row r="802" spans="1:5" ht="13.5" customHeight="1">
      <c r="A802" s="8"/>
      <c r="B802" s="8"/>
      <c r="C802" s="8"/>
      <c r="D802" s="8"/>
      <c r="E802" s="8"/>
    </row>
    <row r="803" spans="1:5" ht="13.5" customHeight="1">
      <c r="A803" s="8"/>
      <c r="B803" s="8"/>
      <c r="C803" s="8"/>
      <c r="D803" s="8"/>
      <c r="E803" s="8"/>
    </row>
    <row r="804" spans="1:5" ht="13.5" customHeight="1">
      <c r="A804" s="8"/>
      <c r="B804" s="8"/>
      <c r="C804" s="8"/>
      <c r="D804" s="8"/>
      <c r="E804" s="8"/>
    </row>
    <row r="805" spans="1:5" ht="13.5" customHeight="1">
      <c r="A805" s="8"/>
      <c r="B805" s="8"/>
      <c r="C805" s="8"/>
      <c r="D805" s="8"/>
      <c r="E805" s="8"/>
    </row>
    <row r="806" spans="1:5" ht="13.5" customHeight="1">
      <c r="A806" s="8"/>
      <c r="B806" s="8"/>
      <c r="C806" s="8"/>
      <c r="D806" s="8"/>
      <c r="E806" s="8"/>
    </row>
    <row r="807" spans="1:5" ht="13.5" customHeight="1">
      <c r="A807" s="8"/>
      <c r="B807" s="8"/>
      <c r="C807" s="8"/>
      <c r="D807" s="8"/>
      <c r="E807" s="8"/>
    </row>
    <row r="808" spans="1:5" ht="13.5" customHeight="1">
      <c r="A808" s="8"/>
      <c r="B808" s="8"/>
      <c r="C808" s="8"/>
      <c r="D808" s="8"/>
      <c r="E808" s="8"/>
    </row>
    <row r="809" spans="1:5" ht="13.5" customHeight="1">
      <c r="A809" s="8"/>
      <c r="B809" s="8"/>
      <c r="C809" s="8"/>
      <c r="D809" s="8"/>
      <c r="E809" s="8"/>
    </row>
    <row r="810" spans="1:5" ht="13.5" customHeight="1">
      <c r="A810" s="8"/>
      <c r="B810" s="8"/>
      <c r="C810" s="8"/>
      <c r="D810" s="8"/>
      <c r="E810" s="8"/>
    </row>
    <row r="811" spans="1:5" ht="13.5" customHeight="1">
      <c r="A811" s="8"/>
      <c r="B811" s="8"/>
      <c r="C811" s="8"/>
      <c r="D811" s="8"/>
      <c r="E811" s="8"/>
    </row>
    <row r="812" spans="1:5" ht="13.5" customHeight="1">
      <c r="A812" s="8"/>
      <c r="B812" s="8"/>
      <c r="C812" s="8"/>
      <c r="D812" s="8"/>
      <c r="E812" s="8"/>
    </row>
    <row r="813" spans="1:5" ht="13.5" customHeight="1">
      <c r="A813" s="8"/>
      <c r="B813" s="8"/>
      <c r="C813" s="8"/>
      <c r="D813" s="8"/>
      <c r="E813" s="8"/>
    </row>
    <row r="814" spans="1:5" ht="13.5" customHeight="1">
      <c r="A814" s="8"/>
      <c r="B814" s="8"/>
      <c r="C814" s="8"/>
      <c r="D814" s="8"/>
      <c r="E814" s="8"/>
    </row>
    <row r="815" spans="1:5" ht="13.5" customHeight="1">
      <c r="A815" s="8"/>
      <c r="B815" s="8"/>
      <c r="C815" s="8"/>
      <c r="D815" s="8"/>
      <c r="E815" s="8"/>
    </row>
    <row r="816" spans="1:5" ht="13.5" customHeight="1">
      <c r="A816" s="8"/>
      <c r="B816" s="8"/>
      <c r="C816" s="8"/>
      <c r="D816" s="8"/>
      <c r="E816" s="8"/>
    </row>
    <row r="817" spans="1:5" ht="13.5" customHeight="1">
      <c r="A817" s="8"/>
      <c r="B817" s="8"/>
      <c r="C817" s="8"/>
      <c r="D817" s="8"/>
      <c r="E817" s="8"/>
    </row>
    <row r="818" spans="1:5" ht="13.5" customHeight="1">
      <c r="A818" s="8"/>
      <c r="B818" s="8"/>
      <c r="C818" s="8"/>
      <c r="D818" s="8"/>
      <c r="E818" s="8"/>
    </row>
    <row r="819" spans="1:5" ht="13.5" customHeight="1">
      <c r="A819" s="8"/>
      <c r="B819" s="8"/>
      <c r="C819" s="8"/>
      <c r="D819" s="8"/>
      <c r="E819" s="8"/>
    </row>
    <row r="820" spans="1:5" ht="13.5" customHeight="1">
      <c r="A820" s="8"/>
      <c r="B820" s="8"/>
      <c r="C820" s="8"/>
      <c r="D820" s="8"/>
      <c r="E820" s="8"/>
    </row>
    <row r="821" spans="1:5" ht="13.5" customHeight="1">
      <c r="A821" s="8"/>
      <c r="B821" s="8"/>
      <c r="C821" s="8"/>
      <c r="D821" s="8"/>
      <c r="E821" s="8"/>
    </row>
    <row r="822" spans="1:5" ht="13.5" customHeight="1">
      <c r="A822" s="8"/>
      <c r="B822" s="8"/>
      <c r="C822" s="8"/>
      <c r="D822" s="8"/>
      <c r="E822" s="8"/>
    </row>
    <row r="823" spans="1:5" ht="13.5" customHeight="1">
      <c r="A823" s="8"/>
      <c r="B823" s="8"/>
      <c r="C823" s="8"/>
      <c r="D823" s="8"/>
      <c r="E823" s="8"/>
    </row>
    <row r="824" spans="1:5" ht="13.5" customHeight="1">
      <c r="A824" s="8"/>
      <c r="B824" s="8"/>
      <c r="C824" s="8"/>
      <c r="D824" s="8"/>
      <c r="E824" s="8"/>
    </row>
    <row r="825" spans="1:5" ht="13.5" customHeight="1">
      <c r="A825" s="8"/>
      <c r="B825" s="8"/>
      <c r="C825" s="8"/>
      <c r="D825" s="8"/>
      <c r="E825" s="8"/>
    </row>
    <row r="826" spans="1:5" ht="13.5" customHeight="1">
      <c r="A826" s="8"/>
      <c r="B826" s="8"/>
      <c r="C826" s="8"/>
      <c r="D826" s="8"/>
      <c r="E826" s="8"/>
    </row>
    <row r="827" spans="1:5" ht="13.5" customHeight="1">
      <c r="A827" s="8"/>
      <c r="B827" s="8"/>
      <c r="C827" s="8"/>
      <c r="D827" s="8"/>
      <c r="E827" s="8"/>
    </row>
    <row r="828" spans="1:5" ht="13.5" customHeight="1">
      <c r="A828" s="8"/>
      <c r="B828" s="8"/>
      <c r="C828" s="8"/>
      <c r="D828" s="8"/>
      <c r="E828" s="8"/>
    </row>
    <row r="829" spans="1:5" ht="13.5" customHeight="1">
      <c r="A829" s="8"/>
      <c r="B829" s="8"/>
      <c r="C829" s="8"/>
      <c r="D829" s="8"/>
      <c r="E829" s="8"/>
    </row>
    <row r="830" spans="1:5" ht="13.5" customHeight="1">
      <c r="A830" s="8"/>
      <c r="B830" s="8"/>
      <c r="C830" s="8"/>
      <c r="D830" s="8"/>
      <c r="E830" s="8"/>
    </row>
    <row r="831" spans="1:5" ht="13.5" customHeight="1">
      <c r="A831" s="8"/>
      <c r="B831" s="8"/>
      <c r="C831" s="8"/>
      <c r="D831" s="8"/>
      <c r="E831" s="8"/>
    </row>
    <row r="832" spans="1:5" ht="13.5" customHeight="1">
      <c r="A832" s="8"/>
      <c r="B832" s="8"/>
      <c r="C832" s="8"/>
      <c r="D832" s="8"/>
      <c r="E832" s="8"/>
    </row>
    <row r="833" spans="1:5" ht="13.5" customHeight="1">
      <c r="A833" s="8"/>
      <c r="B833" s="8"/>
      <c r="C833" s="8"/>
      <c r="D833" s="8"/>
      <c r="E833" s="8"/>
    </row>
    <row r="834" spans="1:5" ht="13.5" customHeight="1">
      <c r="A834" s="8"/>
      <c r="B834" s="8"/>
      <c r="C834" s="8"/>
      <c r="D834" s="8"/>
      <c r="E834" s="8"/>
    </row>
    <row r="835" spans="1:5" ht="13.5" customHeight="1">
      <c r="A835" s="8"/>
      <c r="B835" s="8"/>
      <c r="C835" s="8"/>
      <c r="D835" s="8"/>
      <c r="E835" s="8"/>
    </row>
    <row r="836" spans="1:5" ht="13.5" customHeight="1">
      <c r="A836" s="8"/>
      <c r="B836" s="8"/>
      <c r="C836" s="8"/>
      <c r="D836" s="8"/>
      <c r="E836" s="8"/>
    </row>
    <row r="837" spans="1:5" ht="13.5" customHeight="1">
      <c r="A837" s="8"/>
      <c r="B837" s="8"/>
      <c r="C837" s="8"/>
      <c r="D837" s="8"/>
      <c r="E837" s="8"/>
    </row>
    <row r="838" spans="1:5" ht="13.5" customHeight="1">
      <c r="A838" s="8"/>
      <c r="B838" s="8"/>
      <c r="C838" s="8"/>
      <c r="D838" s="8"/>
      <c r="E838" s="8"/>
    </row>
    <row r="839" spans="1:5" ht="13.5" customHeight="1">
      <c r="A839" s="8"/>
      <c r="B839" s="8"/>
      <c r="C839" s="8"/>
      <c r="D839" s="8"/>
      <c r="E839" s="8"/>
    </row>
    <row r="840" spans="1:5" ht="13.5" customHeight="1">
      <c r="A840" s="8"/>
      <c r="B840" s="8"/>
      <c r="C840" s="8"/>
      <c r="D840" s="8"/>
      <c r="E840" s="8"/>
    </row>
    <row r="841" spans="1:5" ht="13.5" customHeight="1">
      <c r="A841" s="8"/>
      <c r="B841" s="8"/>
      <c r="C841" s="8"/>
      <c r="D841" s="8"/>
      <c r="E841" s="8"/>
    </row>
    <row r="842" spans="1:5" ht="13.5" customHeight="1">
      <c r="A842" s="8"/>
      <c r="B842" s="8"/>
      <c r="C842" s="8"/>
      <c r="D842" s="8"/>
      <c r="E842" s="8"/>
    </row>
    <row r="843" spans="1:5" ht="13.5" customHeight="1">
      <c r="A843" s="8"/>
      <c r="B843" s="8"/>
      <c r="C843" s="8"/>
      <c r="D843" s="8"/>
      <c r="E843" s="8"/>
    </row>
    <row r="844" spans="1:5" ht="13.5" customHeight="1">
      <c r="A844" s="8"/>
      <c r="B844" s="8"/>
      <c r="C844" s="8"/>
      <c r="D844" s="8"/>
      <c r="E844" s="8"/>
    </row>
    <row r="845" spans="1:5" ht="13.5" customHeight="1">
      <c r="A845" s="8"/>
      <c r="B845" s="8"/>
      <c r="C845" s="8"/>
      <c r="D845" s="8"/>
      <c r="E845" s="8"/>
    </row>
    <row r="846" spans="1:5" ht="13.5" customHeight="1">
      <c r="A846" s="8"/>
      <c r="B846" s="8"/>
      <c r="C846" s="8"/>
      <c r="D846" s="8"/>
      <c r="E846" s="8"/>
    </row>
    <row r="847" spans="1:5" ht="13.5" customHeight="1">
      <c r="A847" s="8"/>
      <c r="B847" s="8"/>
      <c r="C847" s="8"/>
      <c r="D847" s="8"/>
      <c r="E847" s="8"/>
    </row>
    <row r="848" spans="1:5" ht="13.5" customHeight="1">
      <c r="A848" s="8"/>
      <c r="B848" s="8"/>
      <c r="C848" s="8"/>
      <c r="D848" s="8"/>
      <c r="E848" s="8"/>
    </row>
    <row r="849" spans="1:5" ht="13.5" customHeight="1">
      <c r="A849" s="8"/>
      <c r="B849" s="8"/>
      <c r="C849" s="8"/>
      <c r="D849" s="8"/>
      <c r="E849" s="8"/>
    </row>
    <row r="850" spans="1:5" ht="13.5" customHeight="1">
      <c r="A850" s="8"/>
      <c r="B850" s="8"/>
      <c r="C850" s="8"/>
      <c r="D850" s="8"/>
      <c r="E850" s="8"/>
    </row>
    <row r="851" spans="1:5" ht="13.5" customHeight="1">
      <c r="A851" s="8"/>
      <c r="B851" s="8"/>
      <c r="C851" s="8"/>
      <c r="D851" s="8"/>
      <c r="E851" s="8"/>
    </row>
    <row r="852" spans="1:5" ht="13.5" customHeight="1">
      <c r="A852" s="8"/>
      <c r="B852" s="8"/>
      <c r="C852" s="8"/>
      <c r="D852" s="8"/>
      <c r="E852" s="8"/>
    </row>
    <row r="853" spans="1:5" ht="13.5" customHeight="1">
      <c r="A853" s="8"/>
      <c r="B853" s="8"/>
      <c r="C853" s="8"/>
      <c r="D853" s="8"/>
      <c r="E853" s="8"/>
    </row>
    <row r="854" spans="1:5" ht="13.5" customHeight="1">
      <c r="A854" s="8"/>
      <c r="B854" s="8"/>
      <c r="C854" s="8"/>
      <c r="D854" s="8"/>
      <c r="E854" s="8"/>
    </row>
    <row r="855" spans="1:5" ht="13.5" customHeight="1">
      <c r="A855" s="8"/>
      <c r="B855" s="8"/>
      <c r="C855" s="8"/>
      <c r="D855" s="8"/>
      <c r="E855" s="8"/>
    </row>
    <row r="856" spans="1:5" ht="13.5" customHeight="1">
      <c r="A856" s="8"/>
      <c r="B856" s="8"/>
      <c r="C856" s="8"/>
      <c r="D856" s="8"/>
      <c r="E856" s="8"/>
    </row>
    <row r="857" spans="1:5" ht="13.5" customHeight="1">
      <c r="A857" s="8"/>
      <c r="B857" s="8"/>
      <c r="C857" s="8"/>
      <c r="D857" s="8"/>
      <c r="E857" s="8"/>
    </row>
    <row r="858" spans="1:5" ht="13.5" customHeight="1">
      <c r="A858" s="8"/>
      <c r="B858" s="8"/>
      <c r="C858" s="8"/>
      <c r="D858" s="8"/>
      <c r="E858" s="8"/>
    </row>
    <row r="859" spans="1:5" ht="13.5" customHeight="1">
      <c r="A859" s="8"/>
      <c r="B859" s="8"/>
      <c r="C859" s="8"/>
      <c r="D859" s="8"/>
      <c r="E859" s="8"/>
    </row>
    <row r="860" spans="1:5" ht="13.5" customHeight="1">
      <c r="A860" s="8"/>
      <c r="B860" s="8"/>
      <c r="C860" s="8"/>
      <c r="D860" s="8"/>
      <c r="E860" s="8"/>
    </row>
    <row r="861" spans="1:5" ht="13.5" customHeight="1">
      <c r="A861" s="8"/>
      <c r="B861" s="8"/>
      <c r="C861" s="8"/>
      <c r="D861" s="8"/>
      <c r="E861" s="8"/>
    </row>
    <row r="862" spans="1:5" ht="13.5" customHeight="1">
      <c r="A862" s="8"/>
      <c r="B862" s="8"/>
      <c r="C862" s="8"/>
      <c r="D862" s="8"/>
      <c r="E862" s="8"/>
    </row>
    <row r="863" spans="1:5" ht="13.5" customHeight="1">
      <c r="A863" s="8"/>
      <c r="B863" s="8"/>
      <c r="C863" s="8"/>
      <c r="D863" s="8"/>
      <c r="E863" s="8"/>
    </row>
    <row r="864" spans="1:5" ht="13.5" customHeight="1">
      <c r="A864" s="8"/>
      <c r="B864" s="8"/>
      <c r="C864" s="8"/>
      <c r="D864" s="8"/>
      <c r="E864" s="8"/>
    </row>
    <row r="865" spans="1:5" ht="13.5" customHeight="1">
      <c r="A865" s="8"/>
      <c r="B865" s="8"/>
      <c r="C865" s="8"/>
      <c r="D865" s="8"/>
      <c r="E865" s="8"/>
    </row>
    <row r="866" spans="1:5" ht="13.5" customHeight="1">
      <c r="A866" s="8"/>
      <c r="B866" s="8"/>
      <c r="C866" s="8"/>
      <c r="D866" s="8"/>
      <c r="E866" s="8"/>
    </row>
    <row r="867" spans="1:5" ht="13.5" customHeight="1">
      <c r="A867" s="8"/>
      <c r="B867" s="8"/>
      <c r="C867" s="8"/>
      <c r="D867" s="8"/>
      <c r="E867" s="8"/>
    </row>
    <row r="868" spans="1:5" ht="13.5" customHeight="1">
      <c r="A868" s="8"/>
      <c r="B868" s="8"/>
      <c r="C868" s="8"/>
      <c r="D868" s="8"/>
      <c r="E868" s="8"/>
    </row>
    <row r="869" spans="1:5" ht="13.5" customHeight="1">
      <c r="A869" s="8"/>
      <c r="B869" s="8"/>
      <c r="C869" s="8"/>
      <c r="D869" s="8"/>
      <c r="E869" s="8"/>
    </row>
    <row r="870" spans="1:5" ht="13.5" customHeight="1">
      <c r="A870" s="8"/>
      <c r="B870" s="8"/>
      <c r="C870" s="8"/>
      <c r="D870" s="8"/>
      <c r="E870" s="8"/>
    </row>
    <row r="871" spans="1:5" ht="13.5" customHeight="1">
      <c r="A871" s="8"/>
      <c r="B871" s="8"/>
      <c r="C871" s="8"/>
      <c r="D871" s="8"/>
      <c r="E871" s="8"/>
    </row>
    <row r="872" spans="1:5" ht="13.5" customHeight="1">
      <c r="A872" s="8"/>
      <c r="B872" s="8"/>
      <c r="C872" s="8"/>
      <c r="D872" s="8"/>
      <c r="E872" s="8"/>
    </row>
    <row r="873" spans="1:5" ht="13.5" customHeight="1">
      <c r="A873" s="8"/>
      <c r="B873" s="8"/>
      <c r="C873" s="8"/>
      <c r="D873" s="8"/>
      <c r="E873" s="8"/>
    </row>
    <row r="874" spans="1:5" ht="13.5" customHeight="1">
      <c r="A874" s="8"/>
      <c r="B874" s="8"/>
      <c r="C874" s="8"/>
      <c r="D874" s="8"/>
      <c r="E874" s="8"/>
    </row>
    <row r="875" spans="1:5" ht="13.5" customHeight="1">
      <c r="A875" s="8"/>
      <c r="B875" s="8"/>
      <c r="C875" s="8"/>
      <c r="D875" s="8"/>
      <c r="E875" s="8"/>
    </row>
    <row r="876" spans="1:5" ht="13.5" customHeight="1">
      <c r="A876" s="8"/>
      <c r="B876" s="8"/>
      <c r="C876" s="8"/>
      <c r="D876" s="8"/>
      <c r="E876" s="8"/>
    </row>
    <row r="877" spans="1:5" ht="13.5" customHeight="1">
      <c r="A877" s="8"/>
      <c r="B877" s="8"/>
      <c r="C877" s="8"/>
      <c r="D877" s="8"/>
      <c r="E877" s="8"/>
    </row>
    <row r="878" spans="1:5" ht="13.5" customHeight="1">
      <c r="A878" s="8"/>
      <c r="B878" s="8"/>
      <c r="C878" s="8"/>
      <c r="D878" s="8"/>
      <c r="E878" s="8"/>
    </row>
    <row r="879" spans="1:5" ht="13.5" customHeight="1">
      <c r="A879" s="8"/>
      <c r="B879" s="8"/>
      <c r="C879" s="8"/>
      <c r="D879" s="8"/>
      <c r="E879" s="8"/>
    </row>
    <row r="880" spans="1:5" ht="13.5" customHeight="1">
      <c r="A880" s="8"/>
      <c r="B880" s="8"/>
      <c r="C880" s="8"/>
      <c r="D880" s="8"/>
      <c r="E880" s="8"/>
    </row>
    <row r="881" spans="1:5" ht="13.5" customHeight="1">
      <c r="A881" s="8"/>
      <c r="B881" s="8"/>
      <c r="C881" s="8"/>
      <c r="D881" s="8"/>
      <c r="E881" s="8"/>
    </row>
    <row r="882" spans="1:5" ht="13.5" customHeight="1">
      <c r="A882" s="8"/>
      <c r="B882" s="8"/>
      <c r="C882" s="8"/>
      <c r="D882" s="8"/>
      <c r="E882" s="8"/>
    </row>
    <row r="883" spans="1:5" ht="13.5" customHeight="1">
      <c r="A883" s="8"/>
      <c r="B883" s="8"/>
      <c r="C883" s="8"/>
      <c r="D883" s="8"/>
      <c r="E883" s="8"/>
    </row>
    <row r="884" spans="1:5" ht="13.5" customHeight="1">
      <c r="A884" s="8"/>
      <c r="B884" s="8"/>
      <c r="C884" s="8"/>
      <c r="D884" s="8"/>
      <c r="E884" s="8"/>
    </row>
    <row r="885" spans="1:5" ht="13.5" customHeight="1">
      <c r="A885" s="8"/>
      <c r="B885" s="8"/>
      <c r="C885" s="8"/>
      <c r="D885" s="8"/>
      <c r="E885" s="8"/>
    </row>
    <row r="886" spans="1:5" ht="13.5" customHeight="1">
      <c r="A886" s="8"/>
      <c r="B886" s="8"/>
      <c r="C886" s="8"/>
      <c r="D886" s="8"/>
      <c r="E886" s="8"/>
    </row>
    <row r="887" spans="1:5" ht="13.5" customHeight="1">
      <c r="A887" s="8"/>
      <c r="B887" s="8"/>
      <c r="C887" s="8"/>
      <c r="D887" s="8"/>
      <c r="E887" s="8"/>
    </row>
    <row r="888" spans="1:5" ht="13.5" customHeight="1">
      <c r="A888" s="8"/>
      <c r="B888" s="8"/>
      <c r="C888" s="8"/>
      <c r="D888" s="8"/>
      <c r="E888" s="8"/>
    </row>
    <row r="889" spans="1:5" ht="13.5" customHeight="1">
      <c r="A889" s="8"/>
      <c r="B889" s="8"/>
      <c r="C889" s="8"/>
      <c r="D889" s="8"/>
      <c r="E889" s="8"/>
    </row>
    <row r="890" spans="1:5" ht="13.5" customHeight="1">
      <c r="A890" s="8"/>
      <c r="B890" s="8"/>
      <c r="C890" s="8"/>
      <c r="D890" s="8"/>
      <c r="E890" s="8"/>
    </row>
    <row r="891" spans="1:5" ht="13.5" customHeight="1">
      <c r="A891" s="8"/>
      <c r="B891" s="8"/>
      <c r="C891" s="8"/>
      <c r="D891" s="8"/>
      <c r="E891" s="8"/>
    </row>
    <row r="892" spans="1:5" ht="13.5" customHeight="1">
      <c r="A892" s="8"/>
      <c r="B892" s="8"/>
      <c r="C892" s="8"/>
      <c r="D892" s="8"/>
      <c r="E892" s="8"/>
    </row>
    <row r="893" spans="1:5" ht="13.5" customHeight="1">
      <c r="A893" s="8"/>
      <c r="B893" s="8"/>
      <c r="C893" s="8"/>
      <c r="D893" s="8"/>
      <c r="E893" s="8"/>
    </row>
    <row r="894" spans="1:5" ht="13.5" customHeight="1">
      <c r="A894" s="8"/>
      <c r="B894" s="8"/>
      <c r="C894" s="8"/>
      <c r="D894" s="8"/>
      <c r="E894" s="8"/>
    </row>
    <row r="895" spans="1:5" ht="13.5" customHeight="1">
      <c r="A895" s="8"/>
      <c r="B895" s="8"/>
      <c r="C895" s="8"/>
      <c r="D895" s="8"/>
      <c r="E895" s="8"/>
    </row>
    <row r="896" spans="1:5" ht="13.5" customHeight="1">
      <c r="A896" s="8"/>
      <c r="B896" s="8"/>
      <c r="C896" s="8"/>
      <c r="D896" s="8"/>
      <c r="E896" s="8"/>
    </row>
    <row r="897" spans="1:5" ht="13.5" customHeight="1">
      <c r="A897" s="8"/>
      <c r="B897" s="8"/>
      <c r="C897" s="8"/>
      <c r="D897" s="8"/>
      <c r="E897" s="8"/>
    </row>
    <row r="898" spans="1:5" ht="13.5" customHeight="1">
      <c r="A898" s="8"/>
      <c r="B898" s="8"/>
      <c r="C898" s="8"/>
      <c r="D898" s="8"/>
      <c r="E898" s="8"/>
    </row>
    <row r="899" spans="1:5" ht="13.5" customHeight="1">
      <c r="A899" s="8"/>
      <c r="B899" s="8"/>
      <c r="C899" s="8"/>
      <c r="D899" s="8"/>
      <c r="E899" s="8"/>
    </row>
    <row r="900" spans="1:5" ht="13.5" customHeight="1">
      <c r="A900" s="8"/>
      <c r="B900" s="8"/>
      <c r="C900" s="8"/>
      <c r="D900" s="8"/>
      <c r="E900" s="8"/>
    </row>
    <row r="901" spans="1:5" ht="13.5" customHeight="1">
      <c r="A901" s="8"/>
      <c r="B901" s="8"/>
      <c r="C901" s="8"/>
      <c r="D901" s="8"/>
      <c r="E901" s="8"/>
    </row>
    <row r="902" spans="1:5" ht="13.5" customHeight="1">
      <c r="A902" s="8"/>
      <c r="B902" s="8"/>
      <c r="C902" s="8"/>
      <c r="D902" s="8"/>
      <c r="E902" s="8"/>
    </row>
    <row r="903" spans="1:5" ht="13.5" customHeight="1">
      <c r="A903" s="8"/>
      <c r="B903" s="8"/>
      <c r="C903" s="8"/>
      <c r="D903" s="8"/>
      <c r="E903" s="8"/>
    </row>
    <row r="904" spans="1:5" ht="13.5" customHeight="1">
      <c r="A904" s="8"/>
      <c r="B904" s="8"/>
      <c r="C904" s="8"/>
      <c r="D904" s="8"/>
      <c r="E904" s="8"/>
    </row>
    <row r="905" spans="1:5" ht="13.5" customHeight="1">
      <c r="A905" s="8"/>
      <c r="B905" s="8"/>
      <c r="C905" s="8"/>
      <c r="D905" s="8"/>
      <c r="E905" s="8"/>
    </row>
    <row r="906" spans="1:5" ht="13.5" customHeight="1">
      <c r="A906" s="8"/>
      <c r="B906" s="8"/>
      <c r="C906" s="8"/>
      <c r="D906" s="8"/>
      <c r="E906" s="8"/>
    </row>
    <row r="907" spans="1:5" ht="13.5" customHeight="1">
      <c r="A907" s="8"/>
      <c r="B907" s="8"/>
      <c r="C907" s="8"/>
      <c r="D907" s="8"/>
      <c r="E907" s="8"/>
    </row>
    <row r="908" spans="1:5" ht="13.5" customHeight="1">
      <c r="A908" s="8"/>
      <c r="B908" s="8"/>
      <c r="C908" s="8"/>
      <c r="D908" s="8"/>
      <c r="E908" s="8"/>
    </row>
    <row r="909" spans="1:5" ht="13.5" customHeight="1">
      <c r="A909" s="8"/>
      <c r="B909" s="8"/>
      <c r="C909" s="8"/>
      <c r="D909" s="8"/>
      <c r="E909" s="8"/>
    </row>
    <row r="910" spans="1:5" ht="13.5" customHeight="1">
      <c r="A910" s="8"/>
      <c r="B910" s="8"/>
      <c r="C910" s="8"/>
      <c r="D910" s="8"/>
      <c r="E910" s="8"/>
    </row>
    <row r="911" spans="1:5" ht="13.5" customHeight="1">
      <c r="A911" s="8"/>
      <c r="B911" s="8"/>
      <c r="C911" s="8"/>
      <c r="D911" s="8"/>
      <c r="E911" s="8"/>
    </row>
    <row r="912" spans="1:5" ht="13.5" customHeight="1">
      <c r="A912" s="8"/>
      <c r="B912" s="8"/>
      <c r="C912" s="8"/>
      <c r="D912" s="8"/>
      <c r="E912" s="8"/>
    </row>
    <row r="913" spans="1:5" ht="13.5" customHeight="1">
      <c r="A913" s="8"/>
      <c r="B913" s="8"/>
      <c r="C913" s="8"/>
      <c r="D913" s="8"/>
      <c r="E913" s="8"/>
    </row>
    <row r="914" spans="1:5" ht="13.5" customHeight="1">
      <c r="A914" s="8"/>
      <c r="B914" s="8"/>
      <c r="C914" s="8"/>
      <c r="D914" s="8"/>
      <c r="E914" s="8"/>
    </row>
    <row r="915" spans="1:5" ht="13.5" customHeight="1">
      <c r="A915" s="8"/>
      <c r="B915" s="8"/>
      <c r="C915" s="8"/>
      <c r="D915" s="8"/>
      <c r="E915" s="8"/>
    </row>
    <row r="916" spans="1:5" ht="13.5" customHeight="1">
      <c r="A916" s="8"/>
      <c r="B916" s="8"/>
      <c r="C916" s="8"/>
      <c r="D916" s="8"/>
      <c r="E916" s="8"/>
    </row>
    <row r="917" spans="1:5" ht="13.5" customHeight="1">
      <c r="A917" s="8"/>
      <c r="B917" s="8"/>
      <c r="C917" s="8"/>
      <c r="D917" s="8"/>
      <c r="E917" s="8"/>
    </row>
    <row r="918" spans="1:5" ht="13.5" customHeight="1">
      <c r="A918" s="8"/>
      <c r="B918" s="8"/>
      <c r="C918" s="8"/>
      <c r="D918" s="8"/>
      <c r="E918" s="8"/>
    </row>
    <row r="919" spans="1:5" ht="13.5" customHeight="1">
      <c r="A919" s="8"/>
      <c r="B919" s="8"/>
      <c r="C919" s="8"/>
      <c r="D919" s="8"/>
      <c r="E919" s="8"/>
    </row>
    <row r="920" spans="1:5" ht="13.5" customHeight="1">
      <c r="A920" s="8"/>
      <c r="B920" s="8"/>
      <c r="C920" s="8"/>
      <c r="D920" s="8"/>
      <c r="E920" s="8"/>
    </row>
    <row r="921" spans="1:5" ht="13.5" customHeight="1">
      <c r="A921" s="8"/>
      <c r="B921" s="8"/>
      <c r="C921" s="8"/>
      <c r="D921" s="8"/>
      <c r="E921" s="8"/>
    </row>
    <row r="922" spans="1:5" ht="13.5" customHeight="1">
      <c r="A922" s="8"/>
      <c r="B922" s="8"/>
      <c r="C922" s="8"/>
      <c r="D922" s="8"/>
      <c r="E922" s="8"/>
    </row>
    <row r="923" spans="1:5" ht="13.5" customHeight="1">
      <c r="A923" s="8"/>
      <c r="B923" s="8"/>
      <c r="C923" s="8"/>
      <c r="D923" s="8"/>
      <c r="E923" s="8"/>
    </row>
    <row r="924" spans="1:5" ht="13.5" customHeight="1">
      <c r="A924" s="8"/>
      <c r="B924" s="8"/>
      <c r="C924" s="8"/>
      <c r="D924" s="8"/>
      <c r="E924" s="8"/>
    </row>
    <row r="925" spans="1:5" ht="13.5" customHeight="1">
      <c r="A925" s="8"/>
      <c r="B925" s="8"/>
      <c r="C925" s="8"/>
      <c r="D925" s="8"/>
      <c r="E925" s="8"/>
    </row>
    <row r="926" spans="1:5" ht="13.5" customHeight="1">
      <c r="A926" s="8"/>
      <c r="B926" s="8"/>
      <c r="C926" s="8"/>
      <c r="D926" s="8"/>
      <c r="E926" s="8"/>
    </row>
    <row r="927" spans="1:5" ht="13.5" customHeight="1">
      <c r="A927" s="8"/>
      <c r="B927" s="8"/>
      <c r="C927" s="8"/>
      <c r="D927" s="8"/>
      <c r="E927" s="8"/>
    </row>
    <row r="928" spans="1:5" ht="13.5" customHeight="1">
      <c r="A928" s="8"/>
      <c r="B928" s="8"/>
      <c r="C928" s="8"/>
      <c r="D928" s="8"/>
      <c r="E928" s="8"/>
    </row>
    <row r="929" spans="1:5" ht="13.5" customHeight="1">
      <c r="A929" s="8"/>
      <c r="B929" s="8"/>
      <c r="C929" s="8"/>
      <c r="D929" s="8"/>
      <c r="E929" s="8"/>
    </row>
    <row r="930" spans="1:5" ht="13.5" customHeight="1">
      <c r="A930" s="8"/>
      <c r="B930" s="8"/>
      <c r="C930" s="8"/>
      <c r="D930" s="8"/>
      <c r="E930" s="8"/>
    </row>
    <row r="931" spans="1:5" ht="13.5" customHeight="1">
      <c r="A931" s="8"/>
      <c r="B931" s="8"/>
      <c r="C931" s="8"/>
      <c r="D931" s="8"/>
      <c r="E931" s="8"/>
    </row>
    <row r="932" spans="1:5" ht="13.5" customHeight="1">
      <c r="A932" s="8"/>
      <c r="B932" s="8"/>
      <c r="C932" s="8"/>
      <c r="D932" s="8"/>
      <c r="E932" s="8"/>
    </row>
    <row r="933" spans="1:5" ht="13.5" customHeight="1">
      <c r="A933" s="8"/>
      <c r="B933" s="8"/>
      <c r="C933" s="8"/>
      <c r="D933" s="8"/>
      <c r="E933" s="8"/>
    </row>
    <row r="934" spans="1:5" ht="13.5" customHeight="1">
      <c r="A934" s="8"/>
      <c r="B934" s="8"/>
      <c r="C934" s="8"/>
      <c r="D934" s="8"/>
      <c r="E934" s="8"/>
    </row>
    <row r="935" spans="1:5" ht="13.5" customHeight="1">
      <c r="A935" s="8"/>
      <c r="B935" s="8"/>
      <c r="C935" s="8"/>
      <c r="D935" s="8"/>
      <c r="E935" s="8"/>
    </row>
    <row r="936" spans="1:5" ht="13.5" customHeight="1">
      <c r="A936" s="8"/>
      <c r="B936" s="8"/>
      <c r="C936" s="8"/>
      <c r="D936" s="8"/>
      <c r="E936" s="8"/>
    </row>
    <row r="937" spans="1:5" ht="13.5" customHeight="1">
      <c r="A937" s="8"/>
      <c r="B937" s="8"/>
      <c r="C937" s="8"/>
      <c r="D937" s="8"/>
      <c r="E937" s="8"/>
    </row>
    <row r="938" spans="1:5" ht="13.5" customHeight="1">
      <c r="A938" s="8"/>
      <c r="B938" s="8"/>
      <c r="C938" s="8"/>
      <c r="D938" s="8"/>
      <c r="E938" s="8"/>
    </row>
    <row r="939" spans="1:5" ht="13.5" customHeight="1">
      <c r="A939" s="8"/>
      <c r="B939" s="8"/>
      <c r="C939" s="8"/>
      <c r="D939" s="8"/>
      <c r="E939" s="8"/>
    </row>
    <row r="940" spans="1:5" ht="13.5" customHeight="1">
      <c r="A940" s="8"/>
      <c r="B940" s="8"/>
      <c r="C940" s="8"/>
      <c r="D940" s="8"/>
      <c r="E940" s="8"/>
    </row>
    <row r="941" spans="1:5" ht="13.5" customHeight="1">
      <c r="A941" s="8"/>
      <c r="B941" s="8"/>
      <c r="C941" s="8"/>
      <c r="D941" s="8"/>
      <c r="E941" s="8"/>
    </row>
    <row r="942" spans="1:5" ht="13.5" customHeight="1">
      <c r="A942" s="8"/>
      <c r="B942" s="8"/>
      <c r="C942" s="8"/>
      <c r="D942" s="8"/>
      <c r="E942" s="8"/>
    </row>
    <row r="943" spans="1:5" ht="13.5" customHeight="1">
      <c r="A943" s="8"/>
      <c r="B943" s="8"/>
      <c r="C943" s="8"/>
      <c r="D943" s="8"/>
      <c r="E943" s="8"/>
    </row>
    <row r="944" spans="1:5" ht="13.5" customHeight="1">
      <c r="A944" s="8"/>
      <c r="B944" s="8"/>
      <c r="C944" s="8"/>
      <c r="D944" s="8"/>
      <c r="E944" s="8"/>
    </row>
    <row r="945" spans="1:5" ht="13.5" customHeight="1">
      <c r="A945" s="8"/>
      <c r="B945" s="8"/>
      <c r="C945" s="8"/>
      <c r="D945" s="8"/>
      <c r="E945" s="8"/>
    </row>
    <row r="946" spans="1:5" ht="13.5" customHeight="1">
      <c r="A946" s="8"/>
      <c r="B946" s="8"/>
      <c r="C946" s="8"/>
      <c r="D946" s="8"/>
      <c r="E946" s="8"/>
    </row>
    <row r="947" spans="1:5" ht="13.5" customHeight="1">
      <c r="A947" s="8"/>
      <c r="B947" s="8"/>
      <c r="C947" s="8"/>
      <c r="D947" s="8"/>
      <c r="E947" s="8"/>
    </row>
    <row r="948" spans="1:5" ht="13.5" customHeight="1">
      <c r="A948" s="8"/>
      <c r="B948" s="8"/>
      <c r="C948" s="8"/>
      <c r="D948" s="8"/>
      <c r="E948" s="8"/>
    </row>
    <row r="949" spans="1:5" ht="13.5" customHeight="1">
      <c r="A949" s="8"/>
      <c r="B949" s="8"/>
      <c r="C949" s="8"/>
      <c r="D949" s="8"/>
      <c r="E949" s="8"/>
    </row>
    <row r="950" spans="1:5" ht="13.5" customHeight="1">
      <c r="A950" s="8"/>
      <c r="B950" s="8"/>
      <c r="C950" s="8"/>
      <c r="D950" s="8"/>
      <c r="E950" s="8"/>
    </row>
    <row r="951" spans="1:5" ht="13.5" customHeight="1">
      <c r="A951" s="8"/>
      <c r="B951" s="8"/>
      <c r="C951" s="8"/>
      <c r="D951" s="8"/>
      <c r="E951" s="8"/>
    </row>
    <row r="952" spans="1:5" ht="13.5" customHeight="1">
      <c r="A952" s="8"/>
      <c r="B952" s="8"/>
      <c r="C952" s="8"/>
      <c r="D952" s="8"/>
      <c r="E952" s="8"/>
    </row>
    <row r="953" spans="1:5" ht="13.5" customHeight="1">
      <c r="A953" s="8"/>
      <c r="B953" s="8"/>
      <c r="C953" s="8"/>
      <c r="D953" s="8"/>
      <c r="E953" s="8"/>
    </row>
    <row r="954" spans="1:5" ht="13.5" customHeight="1">
      <c r="A954" s="8"/>
      <c r="B954" s="8"/>
      <c r="C954" s="8"/>
      <c r="D954" s="8"/>
      <c r="E954" s="8"/>
    </row>
    <row r="955" spans="1:5" ht="13.5" customHeight="1">
      <c r="A955" s="8"/>
      <c r="B955" s="8"/>
      <c r="C955" s="8"/>
      <c r="D955" s="8"/>
      <c r="E955" s="8"/>
    </row>
    <row r="956" spans="1:5" ht="13.5" customHeight="1">
      <c r="A956" s="8"/>
      <c r="B956" s="8"/>
      <c r="C956" s="8"/>
      <c r="D956" s="8"/>
      <c r="E956" s="8"/>
    </row>
    <row r="957" spans="1:5" ht="13.5" customHeight="1">
      <c r="A957" s="8"/>
      <c r="B957" s="8"/>
      <c r="C957" s="8"/>
      <c r="D957" s="8"/>
      <c r="E957" s="8"/>
    </row>
    <row r="958" spans="1:5" ht="13.5" customHeight="1">
      <c r="A958" s="8"/>
      <c r="B958" s="8"/>
      <c r="C958" s="8"/>
      <c r="D958" s="8"/>
      <c r="E958" s="8"/>
    </row>
    <row r="959" spans="1:5" ht="13.5" customHeight="1">
      <c r="A959" s="8"/>
      <c r="B959" s="8"/>
      <c r="C959" s="8"/>
      <c r="D959" s="8"/>
      <c r="E959" s="8"/>
    </row>
    <row r="960" spans="1:5" ht="13.5" customHeight="1">
      <c r="A960" s="8"/>
      <c r="B960" s="8"/>
      <c r="C960" s="8"/>
      <c r="D960" s="8"/>
      <c r="E960" s="8"/>
    </row>
    <row r="961" spans="1:5" ht="13.5" customHeight="1">
      <c r="A961" s="8"/>
      <c r="B961" s="8"/>
      <c r="C961" s="8"/>
      <c r="D961" s="8"/>
      <c r="E961" s="8"/>
    </row>
    <row r="962" spans="1:5" ht="13.5" customHeight="1">
      <c r="A962" s="8"/>
      <c r="B962" s="8"/>
      <c r="C962" s="8"/>
      <c r="D962" s="8"/>
      <c r="E962" s="8"/>
    </row>
    <row r="963" spans="1:5" ht="13.5" customHeight="1">
      <c r="A963" s="8"/>
      <c r="B963" s="8"/>
      <c r="C963" s="8"/>
      <c r="D963" s="8"/>
      <c r="E963" s="8"/>
    </row>
    <row r="964" spans="1:5" ht="13.5" customHeight="1">
      <c r="A964" s="8"/>
      <c r="B964" s="8"/>
      <c r="C964" s="8"/>
      <c r="D964" s="8"/>
      <c r="E964" s="8"/>
    </row>
    <row r="965" spans="1:5" ht="13.5" customHeight="1">
      <c r="A965" s="8"/>
      <c r="B965" s="8"/>
      <c r="C965" s="8"/>
      <c r="D965" s="8"/>
      <c r="E965" s="8"/>
    </row>
    <row r="966" spans="1:5" ht="13.5" customHeight="1">
      <c r="A966" s="8"/>
      <c r="B966" s="8"/>
      <c r="C966" s="8"/>
      <c r="D966" s="8"/>
      <c r="E966" s="8"/>
    </row>
    <row r="967" spans="1:5" ht="13.5" customHeight="1">
      <c r="A967" s="8"/>
      <c r="B967" s="8"/>
      <c r="C967" s="8"/>
      <c r="D967" s="8"/>
      <c r="E967" s="8"/>
    </row>
    <row r="968" spans="1:5" ht="13.5" customHeight="1">
      <c r="A968" s="8"/>
      <c r="B968" s="8"/>
      <c r="C968" s="8"/>
      <c r="D968" s="8"/>
      <c r="E968" s="8"/>
    </row>
    <row r="969" spans="1:5" ht="13.5" customHeight="1">
      <c r="A969" s="8"/>
      <c r="B969" s="8"/>
      <c r="C969" s="8"/>
      <c r="D969" s="8"/>
      <c r="E969" s="8"/>
    </row>
    <row r="970" spans="1:5" ht="13.5" customHeight="1">
      <c r="A970" s="8"/>
      <c r="B970" s="8"/>
      <c r="C970" s="8"/>
      <c r="D970" s="8"/>
      <c r="E970" s="8"/>
    </row>
    <row r="971" spans="1:5" ht="13.5" customHeight="1">
      <c r="A971" s="8"/>
      <c r="B971" s="8"/>
      <c r="C971" s="8"/>
      <c r="D971" s="8"/>
      <c r="E971" s="8"/>
    </row>
    <row r="972" spans="1:5" ht="13.5" customHeight="1">
      <c r="A972" s="8"/>
      <c r="B972" s="8"/>
      <c r="C972" s="8"/>
      <c r="D972" s="8"/>
      <c r="E972" s="8"/>
    </row>
    <row r="973" spans="1:5" ht="13.5" customHeight="1">
      <c r="A973" s="8"/>
      <c r="B973" s="8"/>
      <c r="C973" s="8"/>
      <c r="D973" s="8"/>
      <c r="E973" s="8"/>
    </row>
    <row r="974" spans="1:5" ht="13.5" customHeight="1">
      <c r="A974" s="8"/>
      <c r="B974" s="8"/>
      <c r="C974" s="8"/>
      <c r="D974" s="8"/>
      <c r="E974" s="8"/>
    </row>
    <row r="975" spans="1:5" ht="13.5" customHeight="1">
      <c r="A975" s="8"/>
      <c r="B975" s="8"/>
      <c r="C975" s="8"/>
      <c r="D975" s="8"/>
      <c r="E975" s="8"/>
    </row>
    <row r="976" spans="1:5" ht="13.5" customHeight="1">
      <c r="A976" s="8"/>
      <c r="B976" s="8"/>
      <c r="C976" s="8"/>
      <c r="D976" s="8"/>
      <c r="E976" s="8"/>
    </row>
    <row r="977" spans="1:5" ht="13.5" customHeight="1">
      <c r="A977" s="8"/>
      <c r="B977" s="8"/>
      <c r="C977" s="8"/>
      <c r="D977" s="8"/>
      <c r="E977" s="8"/>
    </row>
    <row r="978" spans="1:5" ht="13.5" customHeight="1">
      <c r="A978" s="8"/>
      <c r="B978" s="8"/>
      <c r="C978" s="8"/>
      <c r="D978" s="8"/>
      <c r="E978" s="8"/>
    </row>
    <row r="979" spans="1:5" ht="13.5" customHeight="1">
      <c r="A979" s="8"/>
      <c r="B979" s="8"/>
      <c r="C979" s="8"/>
      <c r="D979" s="8"/>
      <c r="E979" s="8"/>
    </row>
    <row r="980" spans="1:5" ht="13.5" customHeight="1">
      <c r="A980" s="8"/>
      <c r="B980" s="8"/>
      <c r="C980" s="8"/>
      <c r="D980" s="8"/>
      <c r="E980" s="8"/>
    </row>
    <row r="981" spans="1:5" ht="13.5" customHeight="1">
      <c r="A981" s="8"/>
      <c r="B981" s="8"/>
      <c r="C981" s="8"/>
      <c r="D981" s="8"/>
      <c r="E981" s="8"/>
    </row>
    <row r="982" spans="1:5" ht="13.5" customHeight="1">
      <c r="A982" s="8"/>
      <c r="B982" s="8"/>
      <c r="C982" s="8"/>
      <c r="D982" s="8"/>
      <c r="E982" s="8"/>
    </row>
    <row r="983" spans="1:5" ht="13.5" customHeight="1">
      <c r="A983" s="8"/>
      <c r="B983" s="8"/>
      <c r="C983" s="8"/>
      <c r="D983" s="8"/>
      <c r="E983" s="8"/>
    </row>
    <row r="984" spans="1:5" ht="13.5" customHeight="1">
      <c r="A984" s="8"/>
      <c r="B984" s="8"/>
      <c r="C984" s="8"/>
      <c r="D984" s="8"/>
      <c r="E984" s="8"/>
    </row>
    <row r="985" spans="1:5" ht="13.5" customHeight="1">
      <c r="A985" s="8"/>
      <c r="B985" s="8"/>
      <c r="C985" s="8"/>
      <c r="D985" s="8"/>
      <c r="E985" s="8"/>
    </row>
    <row r="986" spans="1:5" ht="13.5" customHeight="1">
      <c r="A986" s="8"/>
      <c r="B986" s="8"/>
      <c r="C986" s="8"/>
      <c r="D986" s="8"/>
      <c r="E986" s="8"/>
    </row>
    <row r="987" spans="1:5" ht="13.5" customHeight="1">
      <c r="A987" s="8"/>
      <c r="B987" s="8"/>
      <c r="C987" s="8"/>
      <c r="D987" s="8"/>
      <c r="E987" s="8"/>
    </row>
    <row r="988" spans="1:5" ht="13.5" customHeight="1">
      <c r="A988" s="8"/>
      <c r="B988" s="8"/>
      <c r="C988" s="8"/>
      <c r="D988" s="8"/>
      <c r="E988" s="8"/>
    </row>
    <row r="989" spans="1:5" ht="13.5" customHeight="1">
      <c r="A989" s="8"/>
      <c r="B989" s="8"/>
      <c r="C989" s="8"/>
      <c r="D989" s="8"/>
      <c r="E989" s="8"/>
    </row>
    <row r="990" spans="1:5" ht="13.5" customHeight="1">
      <c r="A990" s="8"/>
      <c r="B990" s="8"/>
      <c r="C990" s="8"/>
      <c r="D990" s="8"/>
      <c r="E990" s="8"/>
    </row>
    <row r="991" spans="1:5" ht="13.5" customHeight="1">
      <c r="A991" s="8"/>
      <c r="B991" s="8"/>
      <c r="C991" s="8"/>
      <c r="D991" s="8"/>
      <c r="E991" s="8"/>
    </row>
    <row r="992" spans="1:5" ht="13.5" customHeight="1">
      <c r="A992" s="8"/>
      <c r="B992" s="8"/>
      <c r="C992" s="8"/>
      <c r="D992" s="8"/>
      <c r="E992" s="8"/>
    </row>
    <row r="993" spans="1:5" ht="13.5" customHeight="1">
      <c r="A993" s="8"/>
      <c r="B993" s="8"/>
      <c r="C993" s="8"/>
      <c r="D993" s="8"/>
      <c r="E993" s="8"/>
    </row>
    <row r="994" spans="1:5" ht="13.5" customHeight="1">
      <c r="A994" s="8"/>
      <c r="B994" s="8"/>
      <c r="C994" s="8"/>
      <c r="D994" s="8"/>
      <c r="E994" s="8"/>
    </row>
    <row r="995" spans="1:5" ht="13.5" customHeight="1">
      <c r="A995" s="8"/>
      <c r="B995" s="8"/>
      <c r="C995" s="8"/>
      <c r="D995" s="8"/>
      <c r="E995" s="8"/>
    </row>
    <row r="996" spans="1:5" ht="13.5" customHeight="1">
      <c r="A996" s="8"/>
      <c r="B996" s="8"/>
      <c r="C996" s="8"/>
      <c r="D996" s="8"/>
      <c r="E996" s="8"/>
    </row>
    <row r="997" spans="1:5" ht="13.5" customHeight="1">
      <c r="A997" s="8"/>
      <c r="B997" s="8"/>
      <c r="C997" s="8"/>
      <c r="D997" s="8"/>
      <c r="E997" s="8"/>
    </row>
    <row r="998" spans="1:5" ht="13.5" customHeight="1">
      <c r="A998" s="8"/>
      <c r="B998" s="8"/>
      <c r="C998" s="8"/>
      <c r="D998" s="8"/>
      <c r="E998" s="8"/>
    </row>
    <row r="999" spans="1:5" ht="13.5" customHeight="1">
      <c r="A999" s="8"/>
      <c r="B999" s="8"/>
      <c r="C999" s="8"/>
      <c r="D999" s="8"/>
      <c r="E999" s="8"/>
    </row>
    <row r="1000" spans="1:5" ht="13.5" customHeight="1">
      <c r="A1000" s="8"/>
      <c r="B1000" s="8"/>
      <c r="C1000" s="8"/>
      <c r="D1000" s="8"/>
      <c r="E1000" s="8"/>
    </row>
    <row r="1001" spans="1:5" ht="13.5" customHeight="1">
      <c r="A1001" s="8"/>
      <c r="B1001" s="8"/>
      <c r="C1001" s="8"/>
      <c r="D1001" s="8"/>
      <c r="E1001" s="8"/>
    </row>
    <row r="1002" spans="1:5" ht="13.5" customHeight="1">
      <c r="A1002" s="8"/>
      <c r="B1002" s="8"/>
      <c r="C1002" s="8"/>
      <c r="D1002" s="8"/>
      <c r="E1002" s="8"/>
    </row>
  </sheetData>
  <mergeCells count="2">
    <mergeCell ref="D16:E16"/>
    <mergeCell ref="D60:E60"/>
  </mergeCells>
  <printOptions horizontalCentered="1" verticalCentered="1"/>
  <pageMargins left="0.51181102362204722" right="0.31496062992125984" top="0.35433070866141736" bottom="0.35433070866141736" header="0" footer="0"/>
  <pageSetup paperSize="9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6"/>
  <dimension ref="A1:B1000"/>
  <sheetViews>
    <sheetView workbookViewId="0">
      <selection activeCell="B3" sqref="B3"/>
    </sheetView>
  </sheetViews>
  <sheetFormatPr defaultColWidth="12.625" defaultRowHeight="15" customHeight="1"/>
  <cols>
    <col min="1" max="1" width="17" customWidth="1"/>
    <col min="2" max="2" width="14.5" customWidth="1"/>
    <col min="3" max="26" width="7.625" customWidth="1"/>
  </cols>
  <sheetData>
    <row r="1" spans="1:2">
      <c r="A1" s="1" t="s">
        <v>505</v>
      </c>
      <c r="B1" s="4">
        <f>+('Basic Spec'!B16+'Ext Walls Adds'!J6)/1</f>
        <v>36379.875</v>
      </c>
    </row>
    <row r="3" spans="1:2">
      <c r="A3" s="1" t="s">
        <v>704</v>
      </c>
      <c r="B3" s="4">
        <f>+('Basic Spec'!B16+'Ext Walls Adds'!J8+'Rafters Adds'!D6+'Rafters Adds'!D9)/1</f>
        <v>52165.5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7"/>
  <dimension ref="A1:Z1000"/>
  <sheetViews>
    <sheetView workbookViewId="0">
      <selection activeCell="B2" sqref="B2"/>
    </sheetView>
  </sheetViews>
  <sheetFormatPr defaultColWidth="12.625" defaultRowHeight="15" customHeight="1"/>
  <cols>
    <col min="1" max="1" width="27.875" customWidth="1"/>
    <col min="2" max="2" width="7.625" customWidth="1"/>
    <col min="3" max="3" width="15.375" customWidth="1"/>
    <col min="4" max="4" width="7.625" customWidth="1"/>
    <col min="5" max="5" width="30.375" bestFit="1" customWidth="1"/>
    <col min="6" max="6" width="11.125" bestFit="1" customWidth="1"/>
    <col min="7" max="9" width="7.625" customWidth="1"/>
    <col min="10" max="10" width="16.75" customWidth="1"/>
    <col min="11" max="26" width="7.625" customWidth="1"/>
  </cols>
  <sheetData>
    <row r="1" spans="1:10" ht="19.5" thickBot="1">
      <c r="A1" s="355"/>
      <c r="B1" s="355"/>
      <c r="C1" s="355"/>
      <c r="D1" s="355"/>
      <c r="E1" s="370"/>
    </row>
    <row r="2" spans="1:10" ht="19.5" thickBot="1">
      <c r="A2" s="371" t="s">
        <v>11</v>
      </c>
      <c r="B2" s="372">
        <f>+Description!B6</f>
        <v>206.25</v>
      </c>
      <c r="C2" s="355"/>
      <c r="D2" s="355"/>
      <c r="E2" s="721" t="s">
        <v>894</v>
      </c>
      <c r="F2" s="762">
        <f>Description!C6*((Description!B18/100)+1)</f>
        <v>206.25</v>
      </c>
    </row>
    <row r="3" spans="1:10" ht="18.75">
      <c r="A3" s="373"/>
      <c r="B3" s="374"/>
      <c r="C3" s="355"/>
      <c r="D3" s="355"/>
      <c r="E3" s="370"/>
    </row>
    <row r="4" spans="1:10" ht="18.75">
      <c r="A4" s="373"/>
      <c r="B4" s="374"/>
      <c r="C4" s="355"/>
      <c r="D4" s="355"/>
      <c r="E4" s="370"/>
    </row>
    <row r="5" spans="1:10" ht="18.75">
      <c r="A5" s="375"/>
      <c r="B5" s="376"/>
      <c r="C5" s="376" t="s">
        <v>491</v>
      </c>
      <c r="D5" s="376"/>
      <c r="E5" s="713" t="s">
        <v>485</v>
      </c>
      <c r="F5" s="718" t="s">
        <v>895</v>
      </c>
    </row>
    <row r="6" spans="1:10" ht="18.75">
      <c r="A6" s="377" t="s">
        <v>95</v>
      </c>
      <c r="B6" s="355" t="s">
        <v>492</v>
      </c>
      <c r="C6" s="355">
        <v>15</v>
      </c>
      <c r="D6" s="355"/>
      <c r="E6" s="714">
        <f>+$B$2*C6</f>
        <v>3093.75</v>
      </c>
      <c r="F6" s="768">
        <f>+$F$2*C6</f>
        <v>3093.75</v>
      </c>
      <c r="H6" s="1037" t="s">
        <v>705</v>
      </c>
      <c r="I6" s="1038"/>
      <c r="J6" s="30">
        <f>+E6+E13</f>
        <v>5671.875</v>
      </c>
    </row>
    <row r="7" spans="1:10" ht="18.75">
      <c r="A7" s="377" t="s">
        <v>95</v>
      </c>
      <c r="B7" s="355" t="s">
        <v>493</v>
      </c>
      <c r="C7" s="355">
        <v>12.5</v>
      </c>
      <c r="D7" s="355"/>
      <c r="E7" s="714">
        <f>+$B$2*C7</f>
        <v>2578.125</v>
      </c>
      <c r="F7" s="769">
        <f>+$F$2*C7</f>
        <v>2578.125</v>
      </c>
    </row>
    <row r="8" spans="1:10" ht="18.75">
      <c r="A8" s="377"/>
      <c r="B8" s="355"/>
      <c r="C8" s="355"/>
      <c r="D8" s="355"/>
      <c r="E8" s="714"/>
      <c r="F8" s="722"/>
      <c r="H8" s="1037" t="s">
        <v>706</v>
      </c>
      <c r="I8" s="1038"/>
      <c r="J8" s="30">
        <f>+E6+E13+E15+E19</f>
        <v>12993.75</v>
      </c>
    </row>
    <row r="9" spans="1:10" ht="18.75">
      <c r="A9" s="377" t="s">
        <v>494</v>
      </c>
      <c r="B9" s="355" t="s">
        <v>493</v>
      </c>
      <c r="C9" s="355">
        <v>4</v>
      </c>
      <c r="D9" s="355"/>
      <c r="E9" s="714">
        <f>+$B$2*C9</f>
        <v>825</v>
      </c>
      <c r="F9" s="769">
        <f>C9*F2</f>
        <v>825</v>
      </c>
    </row>
    <row r="10" spans="1:10" ht="18.75">
      <c r="A10" s="377"/>
      <c r="B10" s="355"/>
      <c r="C10" s="355"/>
      <c r="D10" s="355"/>
      <c r="E10" s="714"/>
      <c r="F10" s="722"/>
    </row>
    <row r="11" spans="1:10" ht="18.75">
      <c r="A11" s="377" t="s">
        <v>52</v>
      </c>
      <c r="B11" s="355" t="s">
        <v>495</v>
      </c>
      <c r="C11" s="355">
        <v>5</v>
      </c>
      <c r="D11" s="355"/>
      <c r="E11" s="714">
        <f>+$B$2*C11</f>
        <v>1031.25</v>
      </c>
      <c r="F11" s="769">
        <f>C11*F2</f>
        <v>1031.25</v>
      </c>
    </row>
    <row r="12" spans="1:10" ht="18.75">
      <c r="A12" s="377"/>
      <c r="B12" s="355"/>
      <c r="C12" s="355"/>
      <c r="D12" s="355"/>
      <c r="E12" s="714"/>
      <c r="F12" s="722"/>
    </row>
    <row r="13" spans="1:10" ht="18.75">
      <c r="A13" s="377" t="s">
        <v>54</v>
      </c>
      <c r="B13" s="355" t="s">
        <v>492</v>
      </c>
      <c r="C13" s="355">
        <v>12.5</v>
      </c>
      <c r="D13" s="355"/>
      <c r="E13" s="714">
        <f>+$B$2*C13</f>
        <v>2578.125</v>
      </c>
      <c r="F13" s="769">
        <f>C13*F2</f>
        <v>2578.125</v>
      </c>
    </row>
    <row r="14" spans="1:10" ht="18.75">
      <c r="A14" s="377"/>
      <c r="B14" s="355"/>
      <c r="C14" s="355"/>
      <c r="D14" s="355"/>
      <c r="E14" s="714"/>
      <c r="F14" s="722"/>
    </row>
    <row r="15" spans="1:10" ht="18.75">
      <c r="A15" s="377" t="s">
        <v>56</v>
      </c>
      <c r="B15" s="355" t="s">
        <v>493</v>
      </c>
      <c r="C15" s="355">
        <v>5</v>
      </c>
      <c r="D15" s="355"/>
      <c r="E15" s="714">
        <f>+$B$2*C15</f>
        <v>1031.25</v>
      </c>
      <c r="F15" s="769">
        <f>C15*F2</f>
        <v>1031.25</v>
      </c>
    </row>
    <row r="16" spans="1:10" ht="18.75">
      <c r="A16" s="377"/>
      <c r="B16" s="355"/>
      <c r="C16" s="355"/>
      <c r="D16" s="355"/>
      <c r="E16" s="714"/>
      <c r="F16" s="722"/>
    </row>
    <row r="17" spans="1:26" ht="18.75">
      <c r="A17" s="377" t="s">
        <v>607</v>
      </c>
      <c r="B17" s="355" t="s">
        <v>492</v>
      </c>
      <c r="C17" s="355">
        <v>20.5</v>
      </c>
      <c r="D17" s="355"/>
      <c r="E17" s="714">
        <f>+$B$2*C17</f>
        <v>4228.125</v>
      </c>
      <c r="F17" s="769">
        <f>+$F$2*C17</f>
        <v>4228.125</v>
      </c>
    </row>
    <row r="18" spans="1:26" ht="18.75">
      <c r="A18" s="377"/>
      <c r="B18" s="355"/>
      <c r="C18" s="355"/>
      <c r="D18" s="355"/>
      <c r="E18" s="714"/>
      <c r="F18" s="722"/>
    </row>
    <row r="19" spans="1:26" ht="18.75">
      <c r="A19" s="377" t="s">
        <v>608</v>
      </c>
      <c r="B19" s="355" t="s">
        <v>492</v>
      </c>
      <c r="C19" s="355">
        <v>30.5</v>
      </c>
      <c r="D19" s="355"/>
      <c r="E19" s="714">
        <f>+$B$2*C19</f>
        <v>6290.625</v>
      </c>
      <c r="F19" s="769">
        <f>+$F$2*C19</f>
        <v>6290.625</v>
      </c>
    </row>
    <row r="20" spans="1:26" ht="18.75">
      <c r="A20" s="377"/>
      <c r="B20" s="355"/>
      <c r="C20" s="355"/>
      <c r="D20" s="355"/>
      <c r="E20" s="714"/>
      <c r="F20" s="719"/>
    </row>
    <row r="21" spans="1:26" ht="15.75" customHeight="1">
      <c r="A21" s="377" t="s">
        <v>496</v>
      </c>
      <c r="B21" s="355" t="s">
        <v>493</v>
      </c>
      <c r="C21" s="355">
        <v>5.5</v>
      </c>
      <c r="D21" s="355"/>
      <c r="E21" s="714">
        <f>+$B$2*C21</f>
        <v>1134.375</v>
      </c>
      <c r="F21" s="769">
        <f>C21*F2</f>
        <v>1134.375</v>
      </c>
    </row>
    <row r="22" spans="1:26" ht="15.75" customHeight="1">
      <c r="A22" s="377"/>
      <c r="B22" s="355"/>
      <c r="C22" s="355"/>
      <c r="D22" s="355"/>
      <c r="E22" s="714"/>
      <c r="F22" s="720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377" t="s">
        <v>496</v>
      </c>
      <c r="B23" s="355" t="s">
        <v>492</v>
      </c>
      <c r="C23" s="355">
        <v>11</v>
      </c>
      <c r="D23" s="355"/>
      <c r="E23" s="714">
        <f>+$B$2*C23</f>
        <v>2268.75</v>
      </c>
      <c r="F23" s="769">
        <f>C23*F2</f>
        <v>2268.75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377"/>
      <c r="B24" s="355"/>
      <c r="C24" s="355"/>
      <c r="D24" s="355"/>
      <c r="E24" s="714"/>
      <c r="F24" s="719"/>
    </row>
    <row r="25" spans="1:26" ht="15.75" customHeight="1">
      <c r="A25" s="379" t="s">
        <v>497</v>
      </c>
      <c r="B25" s="380" t="s">
        <v>493</v>
      </c>
      <c r="C25" s="380">
        <v>25</v>
      </c>
      <c r="D25" s="380"/>
      <c r="E25" s="715">
        <f>+$B$2*C25</f>
        <v>5156.25</v>
      </c>
      <c r="F25" s="770">
        <f>C25*F2</f>
        <v>5156.25</v>
      </c>
    </row>
    <row r="26" spans="1:26" ht="15.75" customHeight="1">
      <c r="E26" s="4"/>
    </row>
    <row r="27" spans="1:26" ht="15.75" customHeight="1">
      <c r="E27" s="4"/>
    </row>
    <row r="28" spans="1:26" ht="15.75" customHeight="1">
      <c r="E28" s="4"/>
    </row>
    <row r="29" spans="1:26" ht="15.75" customHeight="1">
      <c r="E29" s="4"/>
    </row>
    <row r="30" spans="1:26" ht="15.75" customHeight="1">
      <c r="E30" s="4"/>
    </row>
    <row r="31" spans="1:26" ht="15.75" customHeight="1">
      <c r="E31" s="4"/>
    </row>
    <row r="32" spans="1:26" ht="15.75" customHeight="1">
      <c r="E32" s="4"/>
    </row>
    <row r="33" spans="5:5" ht="15.75" customHeight="1">
      <c r="E33" s="4"/>
    </row>
    <row r="34" spans="5:5" ht="15.75" customHeight="1">
      <c r="E34" s="4"/>
    </row>
    <row r="35" spans="5:5" ht="15.75" customHeight="1">
      <c r="E35" s="4"/>
    </row>
    <row r="36" spans="5:5" ht="15.75" customHeight="1">
      <c r="E36" s="4"/>
    </row>
    <row r="37" spans="5:5" ht="15.75" customHeight="1">
      <c r="E37" s="4"/>
    </row>
    <row r="38" spans="5:5" ht="15.75" customHeight="1">
      <c r="E38" s="4"/>
    </row>
    <row r="39" spans="5:5" ht="15.75" customHeight="1">
      <c r="E39" s="4"/>
    </row>
    <row r="40" spans="5:5" ht="15.75" customHeight="1">
      <c r="E40" s="4"/>
    </row>
    <row r="41" spans="5:5" ht="15.75" customHeight="1">
      <c r="E41" s="4"/>
    </row>
    <row r="42" spans="5:5" ht="15.75" customHeight="1">
      <c r="E42" s="4"/>
    </row>
    <row r="43" spans="5:5" ht="15.75" customHeight="1">
      <c r="E43" s="4"/>
    </row>
    <row r="44" spans="5:5" ht="15.75" customHeight="1">
      <c r="E44" s="4"/>
    </row>
    <row r="45" spans="5:5" ht="15.75" customHeight="1">
      <c r="E45" s="4"/>
    </row>
    <row r="46" spans="5:5" ht="15.75" customHeight="1">
      <c r="E46" s="4"/>
    </row>
    <row r="47" spans="5:5" ht="15.75" customHeight="1">
      <c r="E47" s="4"/>
    </row>
    <row r="48" spans="5:5" ht="15.75" customHeight="1">
      <c r="E48" s="4"/>
    </row>
    <row r="49" spans="5:5" ht="15.75" customHeight="1">
      <c r="E49" s="4"/>
    </row>
    <row r="50" spans="5:5" ht="15.75" customHeight="1">
      <c r="E50" s="4"/>
    </row>
    <row r="51" spans="5:5" ht="15.75" customHeight="1">
      <c r="E51" s="4"/>
    </row>
    <row r="52" spans="5:5" ht="15.75" customHeight="1">
      <c r="E52" s="4"/>
    </row>
    <row r="53" spans="5:5" ht="15.75" customHeight="1">
      <c r="E53" s="4"/>
    </row>
    <row r="54" spans="5:5" ht="15.75" customHeight="1">
      <c r="E54" s="4"/>
    </row>
    <row r="55" spans="5:5" ht="15.75" customHeight="1">
      <c r="E55" s="4"/>
    </row>
    <row r="56" spans="5:5" ht="15.75" customHeight="1">
      <c r="E56" s="4"/>
    </row>
    <row r="57" spans="5:5" ht="15.75" customHeight="1">
      <c r="E57" s="4"/>
    </row>
    <row r="58" spans="5:5" ht="15.75" customHeight="1">
      <c r="E58" s="4"/>
    </row>
    <row r="59" spans="5:5" ht="15.75" customHeight="1">
      <c r="E59" s="4"/>
    </row>
    <row r="60" spans="5:5" ht="15.75" customHeight="1">
      <c r="E60" s="4"/>
    </row>
    <row r="61" spans="5:5" ht="15.75" customHeight="1">
      <c r="E61" s="4"/>
    </row>
    <row r="62" spans="5:5" ht="15.75" customHeight="1">
      <c r="E62" s="4"/>
    </row>
    <row r="63" spans="5:5" ht="15.75" customHeight="1">
      <c r="E63" s="4"/>
    </row>
    <row r="64" spans="5:5" ht="15.75" customHeight="1">
      <c r="E64" s="4"/>
    </row>
    <row r="65" spans="5:5" ht="15.75" customHeight="1">
      <c r="E65" s="4"/>
    </row>
    <row r="66" spans="5:5" ht="15.75" customHeight="1">
      <c r="E66" s="4"/>
    </row>
    <row r="67" spans="5:5" ht="15.75" customHeight="1">
      <c r="E67" s="4"/>
    </row>
    <row r="68" spans="5:5" ht="15.75" customHeight="1">
      <c r="E68" s="4"/>
    </row>
    <row r="69" spans="5:5" ht="15.75" customHeight="1">
      <c r="E69" s="4"/>
    </row>
    <row r="70" spans="5:5" ht="15.75" customHeight="1">
      <c r="E70" s="4"/>
    </row>
    <row r="71" spans="5:5" ht="15.75" customHeight="1">
      <c r="E71" s="4"/>
    </row>
    <row r="72" spans="5:5" ht="15.75" customHeight="1">
      <c r="E72" s="4"/>
    </row>
    <row r="73" spans="5:5" ht="15.75" customHeight="1">
      <c r="E73" s="4"/>
    </row>
    <row r="74" spans="5:5" ht="15.75" customHeight="1">
      <c r="E74" s="4"/>
    </row>
    <row r="75" spans="5:5" ht="15.75" customHeight="1">
      <c r="E75" s="4"/>
    </row>
    <row r="76" spans="5:5" ht="15.75" customHeight="1">
      <c r="E76" s="4"/>
    </row>
    <row r="77" spans="5:5" ht="15.75" customHeight="1">
      <c r="E77" s="4"/>
    </row>
    <row r="78" spans="5:5" ht="15.75" customHeight="1">
      <c r="E78" s="4"/>
    </row>
    <row r="79" spans="5:5" ht="15.75" customHeight="1">
      <c r="E79" s="4"/>
    </row>
    <row r="80" spans="5:5" ht="15.75" customHeight="1">
      <c r="E80" s="4"/>
    </row>
    <row r="81" spans="5:5" ht="15.75" customHeight="1">
      <c r="E81" s="4"/>
    </row>
    <row r="82" spans="5:5" ht="15.75" customHeight="1">
      <c r="E82" s="4"/>
    </row>
    <row r="83" spans="5:5" ht="15.75" customHeight="1">
      <c r="E83" s="4"/>
    </row>
    <row r="84" spans="5:5" ht="15.75" customHeight="1">
      <c r="E84" s="4"/>
    </row>
    <row r="85" spans="5:5" ht="15.75" customHeight="1">
      <c r="E85" s="4"/>
    </row>
    <row r="86" spans="5:5" ht="15.75" customHeight="1">
      <c r="E86" s="4"/>
    </row>
    <row r="87" spans="5:5" ht="15.75" customHeight="1">
      <c r="E87" s="4"/>
    </row>
    <row r="88" spans="5:5" ht="15.75" customHeight="1">
      <c r="E88" s="4"/>
    </row>
    <row r="89" spans="5:5" ht="15.75" customHeight="1">
      <c r="E89" s="4"/>
    </row>
    <row r="90" spans="5:5" ht="15.75" customHeight="1">
      <c r="E90" s="4"/>
    </row>
    <row r="91" spans="5:5" ht="15.75" customHeight="1">
      <c r="E91" s="4"/>
    </row>
    <row r="92" spans="5:5" ht="15.75" customHeight="1">
      <c r="E92" s="4"/>
    </row>
    <row r="93" spans="5:5" ht="15.75" customHeight="1">
      <c r="E93" s="4"/>
    </row>
    <row r="94" spans="5:5" ht="15.75" customHeight="1">
      <c r="E94" s="4"/>
    </row>
    <row r="95" spans="5:5" ht="15.75" customHeight="1">
      <c r="E95" s="4"/>
    </row>
    <row r="96" spans="5:5" ht="15.75" customHeight="1">
      <c r="E96" s="4"/>
    </row>
    <row r="97" spans="5:5" ht="15.75" customHeight="1">
      <c r="E97" s="4"/>
    </row>
    <row r="98" spans="5:5" ht="15.75" customHeight="1">
      <c r="E98" s="4"/>
    </row>
    <row r="99" spans="5:5" ht="15.75" customHeight="1">
      <c r="E99" s="4"/>
    </row>
    <row r="100" spans="5:5" ht="15.75" customHeight="1">
      <c r="E100" s="4"/>
    </row>
    <row r="101" spans="5:5" ht="15.75" customHeight="1">
      <c r="E101" s="4"/>
    </row>
    <row r="102" spans="5:5" ht="15.75" customHeight="1">
      <c r="E102" s="4"/>
    </row>
    <row r="103" spans="5:5" ht="15.75" customHeight="1">
      <c r="E103" s="4"/>
    </row>
    <row r="104" spans="5:5" ht="15.75" customHeight="1">
      <c r="E104" s="4"/>
    </row>
    <row r="105" spans="5:5" ht="15.75" customHeight="1">
      <c r="E105" s="4"/>
    </row>
    <row r="106" spans="5:5" ht="15.75" customHeight="1">
      <c r="E106" s="4"/>
    </row>
    <row r="107" spans="5:5" ht="15.75" customHeight="1">
      <c r="E107" s="4"/>
    </row>
    <row r="108" spans="5:5" ht="15.75" customHeight="1">
      <c r="E108" s="4"/>
    </row>
    <row r="109" spans="5:5" ht="15.75" customHeight="1">
      <c r="E109" s="4"/>
    </row>
    <row r="110" spans="5:5" ht="15.75" customHeight="1">
      <c r="E110" s="4"/>
    </row>
    <row r="111" spans="5:5" ht="15.75" customHeight="1">
      <c r="E111" s="4"/>
    </row>
    <row r="112" spans="5:5" ht="15.75" customHeight="1">
      <c r="E112" s="4"/>
    </row>
    <row r="113" spans="5:5" ht="15.75" customHeight="1">
      <c r="E113" s="4"/>
    </row>
    <row r="114" spans="5:5" ht="15.75" customHeight="1">
      <c r="E114" s="4"/>
    </row>
    <row r="115" spans="5:5" ht="15.75" customHeight="1">
      <c r="E115" s="4"/>
    </row>
    <row r="116" spans="5:5" ht="15.75" customHeight="1">
      <c r="E116" s="4"/>
    </row>
    <row r="117" spans="5:5" ht="15.75" customHeight="1">
      <c r="E117" s="4"/>
    </row>
    <row r="118" spans="5:5" ht="15.75" customHeight="1">
      <c r="E118" s="4"/>
    </row>
    <row r="119" spans="5:5" ht="15.75" customHeight="1">
      <c r="E119" s="4"/>
    </row>
    <row r="120" spans="5:5" ht="15.75" customHeight="1">
      <c r="E120" s="4"/>
    </row>
    <row r="121" spans="5:5" ht="15.75" customHeight="1">
      <c r="E121" s="4"/>
    </row>
    <row r="122" spans="5:5" ht="15.75" customHeight="1">
      <c r="E122" s="4"/>
    </row>
    <row r="123" spans="5:5" ht="15.75" customHeight="1">
      <c r="E123" s="4"/>
    </row>
    <row r="124" spans="5:5" ht="15.75" customHeight="1">
      <c r="E124" s="4"/>
    </row>
    <row r="125" spans="5:5" ht="15.75" customHeight="1">
      <c r="E125" s="4"/>
    </row>
    <row r="126" spans="5:5" ht="15.75" customHeight="1">
      <c r="E126" s="4"/>
    </row>
    <row r="127" spans="5:5" ht="15.75" customHeight="1">
      <c r="E127" s="4"/>
    </row>
    <row r="128" spans="5:5" ht="15.75" customHeight="1">
      <c r="E128" s="4"/>
    </row>
    <row r="129" spans="5:5" ht="15.75" customHeight="1">
      <c r="E129" s="4"/>
    </row>
    <row r="130" spans="5:5" ht="15.75" customHeight="1">
      <c r="E130" s="4"/>
    </row>
    <row r="131" spans="5:5" ht="15.75" customHeight="1">
      <c r="E131" s="4"/>
    </row>
    <row r="132" spans="5:5" ht="15.75" customHeight="1">
      <c r="E132" s="4"/>
    </row>
    <row r="133" spans="5:5" ht="15.75" customHeight="1">
      <c r="E133" s="4"/>
    </row>
    <row r="134" spans="5:5" ht="15.75" customHeight="1">
      <c r="E134" s="4"/>
    </row>
    <row r="135" spans="5:5" ht="15.75" customHeight="1">
      <c r="E135" s="4"/>
    </row>
    <row r="136" spans="5:5" ht="15.75" customHeight="1">
      <c r="E136" s="4"/>
    </row>
    <row r="137" spans="5:5" ht="15.75" customHeight="1">
      <c r="E137" s="4"/>
    </row>
    <row r="138" spans="5:5" ht="15.75" customHeight="1">
      <c r="E138" s="4"/>
    </row>
    <row r="139" spans="5:5" ht="15.75" customHeight="1">
      <c r="E139" s="4"/>
    </row>
    <row r="140" spans="5:5" ht="15.75" customHeight="1">
      <c r="E140" s="4"/>
    </row>
    <row r="141" spans="5:5" ht="15.75" customHeight="1">
      <c r="E141" s="4"/>
    </row>
    <row r="142" spans="5:5" ht="15.75" customHeight="1">
      <c r="E142" s="4"/>
    </row>
    <row r="143" spans="5:5" ht="15.75" customHeight="1">
      <c r="E143" s="4"/>
    </row>
    <row r="144" spans="5:5" ht="15.75" customHeight="1">
      <c r="E144" s="4"/>
    </row>
    <row r="145" spans="5:5" ht="15.75" customHeight="1">
      <c r="E145" s="4"/>
    </row>
    <row r="146" spans="5:5" ht="15.75" customHeight="1">
      <c r="E146" s="4"/>
    </row>
    <row r="147" spans="5:5" ht="15.75" customHeight="1">
      <c r="E147" s="4"/>
    </row>
    <row r="148" spans="5:5" ht="15.75" customHeight="1">
      <c r="E148" s="4"/>
    </row>
    <row r="149" spans="5:5" ht="15.75" customHeight="1">
      <c r="E149" s="4"/>
    </row>
    <row r="150" spans="5:5" ht="15.75" customHeight="1">
      <c r="E150" s="4"/>
    </row>
    <row r="151" spans="5:5" ht="15.75" customHeight="1">
      <c r="E151" s="4"/>
    </row>
    <row r="152" spans="5:5" ht="15.75" customHeight="1">
      <c r="E152" s="4"/>
    </row>
    <row r="153" spans="5:5" ht="15.75" customHeight="1">
      <c r="E153" s="4"/>
    </row>
    <row r="154" spans="5:5" ht="15.75" customHeight="1">
      <c r="E154" s="4"/>
    </row>
    <row r="155" spans="5:5" ht="15.75" customHeight="1">
      <c r="E155" s="4"/>
    </row>
    <row r="156" spans="5:5" ht="15.75" customHeight="1">
      <c r="E156" s="4"/>
    </row>
    <row r="157" spans="5:5" ht="15.75" customHeight="1">
      <c r="E157" s="4"/>
    </row>
    <row r="158" spans="5:5" ht="15.75" customHeight="1">
      <c r="E158" s="4"/>
    </row>
    <row r="159" spans="5:5" ht="15.75" customHeight="1">
      <c r="E159" s="4"/>
    </row>
    <row r="160" spans="5:5" ht="15.75" customHeight="1">
      <c r="E160" s="4"/>
    </row>
    <row r="161" spans="5:5" ht="15.75" customHeight="1">
      <c r="E161" s="4"/>
    </row>
    <row r="162" spans="5:5" ht="15.75" customHeight="1">
      <c r="E162" s="4"/>
    </row>
    <row r="163" spans="5:5" ht="15.75" customHeight="1">
      <c r="E163" s="4"/>
    </row>
    <row r="164" spans="5:5" ht="15.75" customHeight="1">
      <c r="E164" s="4"/>
    </row>
    <row r="165" spans="5:5" ht="15.75" customHeight="1">
      <c r="E165" s="4"/>
    </row>
    <row r="166" spans="5:5" ht="15.75" customHeight="1">
      <c r="E166" s="4"/>
    </row>
    <row r="167" spans="5:5" ht="15.75" customHeight="1">
      <c r="E167" s="4"/>
    </row>
    <row r="168" spans="5:5" ht="15.75" customHeight="1">
      <c r="E168" s="4"/>
    </row>
    <row r="169" spans="5:5" ht="15.75" customHeight="1">
      <c r="E169" s="4"/>
    </row>
    <row r="170" spans="5:5" ht="15.75" customHeight="1">
      <c r="E170" s="4"/>
    </row>
    <row r="171" spans="5:5" ht="15.75" customHeight="1">
      <c r="E171" s="4"/>
    </row>
    <row r="172" spans="5:5" ht="15.75" customHeight="1">
      <c r="E172" s="4"/>
    </row>
    <row r="173" spans="5:5" ht="15.75" customHeight="1">
      <c r="E173" s="4"/>
    </row>
    <row r="174" spans="5:5" ht="15.75" customHeight="1">
      <c r="E174" s="4"/>
    </row>
    <row r="175" spans="5:5" ht="15.75" customHeight="1">
      <c r="E175" s="4"/>
    </row>
    <row r="176" spans="5:5" ht="15.75" customHeight="1">
      <c r="E176" s="4"/>
    </row>
    <row r="177" spans="5:5" ht="15.75" customHeight="1">
      <c r="E177" s="4"/>
    </row>
    <row r="178" spans="5:5" ht="15.75" customHeight="1">
      <c r="E178" s="4"/>
    </row>
    <row r="179" spans="5:5" ht="15.75" customHeight="1">
      <c r="E179" s="4"/>
    </row>
    <row r="180" spans="5:5" ht="15.75" customHeight="1">
      <c r="E180" s="4"/>
    </row>
    <row r="181" spans="5:5" ht="15.75" customHeight="1">
      <c r="E181" s="4"/>
    </row>
    <row r="182" spans="5:5" ht="15.75" customHeight="1">
      <c r="E182" s="4"/>
    </row>
    <row r="183" spans="5:5" ht="15.75" customHeight="1">
      <c r="E183" s="4"/>
    </row>
    <row r="184" spans="5:5" ht="15.75" customHeight="1">
      <c r="E184" s="4"/>
    </row>
    <row r="185" spans="5:5" ht="15.75" customHeight="1">
      <c r="E185" s="4"/>
    </row>
    <row r="186" spans="5:5" ht="15.75" customHeight="1">
      <c r="E186" s="4"/>
    </row>
    <row r="187" spans="5:5" ht="15.75" customHeight="1">
      <c r="E187" s="4"/>
    </row>
    <row r="188" spans="5:5" ht="15.75" customHeight="1">
      <c r="E188" s="4"/>
    </row>
    <row r="189" spans="5:5" ht="15.75" customHeight="1">
      <c r="E189" s="4"/>
    </row>
    <row r="190" spans="5:5" ht="15.75" customHeight="1">
      <c r="E190" s="4"/>
    </row>
    <row r="191" spans="5:5" ht="15.75" customHeight="1">
      <c r="E191" s="4"/>
    </row>
    <row r="192" spans="5:5" ht="15.75" customHeight="1">
      <c r="E192" s="4"/>
    </row>
    <row r="193" spans="5:5" ht="15.75" customHeight="1">
      <c r="E193" s="4"/>
    </row>
    <row r="194" spans="5:5" ht="15.75" customHeight="1">
      <c r="E194" s="4"/>
    </row>
    <row r="195" spans="5:5" ht="15.75" customHeight="1">
      <c r="E195" s="4"/>
    </row>
    <row r="196" spans="5:5" ht="15.75" customHeight="1">
      <c r="E196" s="4"/>
    </row>
    <row r="197" spans="5:5" ht="15.75" customHeight="1">
      <c r="E197" s="4"/>
    </row>
    <row r="198" spans="5:5" ht="15.75" customHeight="1">
      <c r="E198" s="4"/>
    </row>
    <row r="199" spans="5:5" ht="15.75" customHeight="1">
      <c r="E199" s="4"/>
    </row>
    <row r="200" spans="5:5" ht="15.75" customHeight="1">
      <c r="E200" s="4"/>
    </row>
    <row r="201" spans="5:5" ht="15.75" customHeight="1">
      <c r="E201" s="4"/>
    </row>
    <row r="202" spans="5:5" ht="15.75" customHeight="1">
      <c r="E202" s="4"/>
    </row>
    <row r="203" spans="5:5" ht="15.75" customHeight="1">
      <c r="E203" s="4"/>
    </row>
    <row r="204" spans="5:5" ht="15.75" customHeight="1">
      <c r="E204" s="4"/>
    </row>
    <row r="205" spans="5:5" ht="15.75" customHeight="1">
      <c r="E205" s="4"/>
    </row>
    <row r="206" spans="5:5" ht="15.75" customHeight="1">
      <c r="E206" s="4"/>
    </row>
    <row r="207" spans="5:5" ht="15.75" customHeight="1">
      <c r="E207" s="4"/>
    </row>
    <row r="208" spans="5:5" ht="15.75" customHeight="1">
      <c r="E208" s="4"/>
    </row>
    <row r="209" spans="5:5" ht="15.75" customHeight="1">
      <c r="E209" s="4"/>
    </row>
    <row r="210" spans="5:5" ht="15.75" customHeight="1">
      <c r="E210" s="4"/>
    </row>
    <row r="211" spans="5:5" ht="15.75" customHeight="1">
      <c r="E211" s="4"/>
    </row>
    <row r="212" spans="5:5" ht="15.75" customHeight="1">
      <c r="E212" s="4"/>
    </row>
    <row r="213" spans="5:5" ht="15.75" customHeight="1">
      <c r="E213" s="4"/>
    </row>
    <row r="214" spans="5:5" ht="15.75" customHeight="1">
      <c r="E214" s="4"/>
    </row>
    <row r="215" spans="5:5" ht="15.75" customHeight="1">
      <c r="E215" s="4"/>
    </row>
    <row r="216" spans="5:5" ht="15.75" customHeight="1">
      <c r="E216" s="4"/>
    </row>
    <row r="217" spans="5:5" ht="15.75" customHeight="1">
      <c r="E217" s="4"/>
    </row>
    <row r="218" spans="5:5" ht="15.75" customHeight="1">
      <c r="E218" s="4"/>
    </row>
    <row r="219" spans="5:5" ht="15.75" customHeight="1">
      <c r="E219" s="4"/>
    </row>
    <row r="220" spans="5:5" ht="15.75" customHeight="1">
      <c r="E220" s="4"/>
    </row>
    <row r="221" spans="5:5" ht="15.75" customHeight="1">
      <c r="E221" s="4"/>
    </row>
    <row r="222" spans="5:5" ht="15.75" customHeight="1">
      <c r="E222" s="4"/>
    </row>
    <row r="223" spans="5:5" ht="15.75" customHeight="1">
      <c r="E223" s="4"/>
    </row>
    <row r="224" spans="5:5" ht="15.75" customHeight="1">
      <c r="E224" s="4"/>
    </row>
    <row r="225" spans="5:5" ht="15.75" customHeight="1">
      <c r="E225" s="4"/>
    </row>
    <row r="226" spans="5:5" ht="15.75" customHeight="1">
      <c r="E226" s="4"/>
    </row>
    <row r="227" spans="5:5" ht="15.75" customHeight="1">
      <c r="E227" s="4"/>
    </row>
    <row r="228" spans="5:5" ht="15.75" customHeight="1">
      <c r="E228" s="4"/>
    </row>
    <row r="229" spans="5:5" ht="15.75" customHeight="1">
      <c r="E229" s="4"/>
    </row>
    <row r="230" spans="5:5" ht="15.75" customHeight="1">
      <c r="E230" s="4"/>
    </row>
    <row r="231" spans="5:5" ht="15.75" customHeight="1">
      <c r="E231" s="4"/>
    </row>
    <row r="232" spans="5:5" ht="15.75" customHeight="1">
      <c r="E232" s="4"/>
    </row>
    <row r="233" spans="5:5" ht="15.75" customHeight="1">
      <c r="E233" s="4"/>
    </row>
    <row r="234" spans="5:5" ht="15.75" customHeight="1">
      <c r="E234" s="4"/>
    </row>
    <row r="235" spans="5:5" ht="15.75" customHeight="1">
      <c r="E235" s="4"/>
    </row>
    <row r="236" spans="5:5" ht="15.75" customHeight="1">
      <c r="E236" s="4"/>
    </row>
    <row r="237" spans="5:5" ht="15.75" customHeight="1">
      <c r="E237" s="4"/>
    </row>
    <row r="238" spans="5:5" ht="15.75" customHeight="1">
      <c r="E238" s="4"/>
    </row>
    <row r="239" spans="5:5" ht="15.75" customHeight="1">
      <c r="E239" s="4"/>
    </row>
    <row r="240" spans="5:5" ht="15.75" customHeight="1">
      <c r="E240" s="4"/>
    </row>
    <row r="241" spans="5:5" ht="15.75" customHeight="1">
      <c r="E241" s="4"/>
    </row>
    <row r="242" spans="5:5" ht="15.75" customHeight="1">
      <c r="E242" s="4"/>
    </row>
    <row r="243" spans="5:5" ht="15.75" customHeight="1">
      <c r="E243" s="4"/>
    </row>
    <row r="244" spans="5:5" ht="15.75" customHeight="1">
      <c r="E244" s="4"/>
    </row>
    <row r="245" spans="5:5" ht="15.75" customHeight="1">
      <c r="E245" s="4"/>
    </row>
    <row r="246" spans="5:5" ht="15.75" customHeight="1">
      <c r="E246" s="4"/>
    </row>
    <row r="247" spans="5:5" ht="15.75" customHeight="1">
      <c r="E247" s="4"/>
    </row>
    <row r="248" spans="5:5" ht="15.75" customHeight="1">
      <c r="E248" s="4"/>
    </row>
    <row r="249" spans="5:5" ht="15.75" customHeight="1">
      <c r="E249" s="4"/>
    </row>
    <row r="250" spans="5:5" ht="15.75" customHeight="1">
      <c r="E250" s="4"/>
    </row>
    <row r="251" spans="5:5" ht="15.75" customHeight="1">
      <c r="E251" s="4"/>
    </row>
    <row r="252" spans="5:5" ht="15.75" customHeight="1">
      <c r="E252" s="4"/>
    </row>
    <row r="253" spans="5:5" ht="15.75" customHeight="1">
      <c r="E253" s="4"/>
    </row>
    <row r="254" spans="5:5" ht="15.75" customHeight="1">
      <c r="E254" s="4"/>
    </row>
    <row r="255" spans="5:5" ht="15.75" customHeight="1">
      <c r="E255" s="4"/>
    </row>
    <row r="256" spans="5:5" ht="15.75" customHeight="1">
      <c r="E256" s="4"/>
    </row>
    <row r="257" spans="5:5" ht="15.75" customHeight="1">
      <c r="E257" s="4"/>
    </row>
    <row r="258" spans="5:5" ht="15.75" customHeight="1">
      <c r="E258" s="4"/>
    </row>
    <row r="259" spans="5:5" ht="15.75" customHeight="1">
      <c r="E259" s="4"/>
    </row>
    <row r="260" spans="5:5" ht="15.75" customHeight="1">
      <c r="E260" s="4"/>
    </row>
    <row r="261" spans="5:5" ht="15.75" customHeight="1">
      <c r="E261" s="4"/>
    </row>
    <row r="262" spans="5:5" ht="15.75" customHeight="1">
      <c r="E262" s="4"/>
    </row>
    <row r="263" spans="5:5" ht="15.75" customHeight="1">
      <c r="E263" s="4"/>
    </row>
    <row r="264" spans="5:5" ht="15.75" customHeight="1">
      <c r="E264" s="4"/>
    </row>
    <row r="265" spans="5:5" ht="15.75" customHeight="1">
      <c r="E265" s="4"/>
    </row>
    <row r="266" spans="5:5" ht="15.75" customHeight="1">
      <c r="E266" s="4"/>
    </row>
    <row r="267" spans="5:5" ht="15.75" customHeight="1">
      <c r="E267" s="4"/>
    </row>
    <row r="268" spans="5:5" ht="15.75" customHeight="1">
      <c r="E268" s="4"/>
    </row>
    <row r="269" spans="5:5" ht="15.75" customHeight="1">
      <c r="E269" s="4"/>
    </row>
    <row r="270" spans="5:5" ht="15.75" customHeight="1">
      <c r="E270" s="4"/>
    </row>
    <row r="271" spans="5:5" ht="15.75" customHeight="1">
      <c r="E271" s="4"/>
    </row>
    <row r="272" spans="5:5" ht="15.75" customHeight="1">
      <c r="E272" s="4"/>
    </row>
    <row r="273" spans="5:5" ht="15.75" customHeight="1">
      <c r="E273" s="4"/>
    </row>
    <row r="274" spans="5:5" ht="15.75" customHeight="1">
      <c r="E274" s="4"/>
    </row>
    <row r="275" spans="5:5" ht="15.75" customHeight="1">
      <c r="E275" s="4"/>
    </row>
    <row r="276" spans="5:5" ht="15.75" customHeight="1">
      <c r="E276" s="4"/>
    </row>
    <row r="277" spans="5:5" ht="15.75" customHeight="1">
      <c r="E277" s="4"/>
    </row>
    <row r="278" spans="5:5" ht="15.75" customHeight="1">
      <c r="E278" s="4"/>
    </row>
    <row r="279" spans="5:5" ht="15.75" customHeight="1">
      <c r="E279" s="4"/>
    </row>
    <row r="280" spans="5:5" ht="15.75" customHeight="1">
      <c r="E280" s="4"/>
    </row>
    <row r="281" spans="5:5" ht="15.75" customHeight="1">
      <c r="E281" s="4"/>
    </row>
    <row r="282" spans="5:5" ht="15.75" customHeight="1">
      <c r="E282" s="4"/>
    </row>
    <row r="283" spans="5:5" ht="15.75" customHeight="1">
      <c r="E283" s="4"/>
    </row>
    <row r="284" spans="5:5" ht="15.75" customHeight="1">
      <c r="E284" s="4"/>
    </row>
    <row r="285" spans="5:5" ht="15.75" customHeight="1">
      <c r="E285" s="4"/>
    </row>
    <row r="286" spans="5:5" ht="15.75" customHeight="1">
      <c r="E286" s="4"/>
    </row>
    <row r="287" spans="5:5" ht="15.75" customHeight="1">
      <c r="E287" s="4"/>
    </row>
    <row r="288" spans="5:5" ht="15.75" customHeight="1">
      <c r="E288" s="4"/>
    </row>
    <row r="289" spans="5:5" ht="15.75" customHeight="1">
      <c r="E289" s="4"/>
    </row>
    <row r="290" spans="5:5" ht="15.75" customHeight="1">
      <c r="E290" s="4"/>
    </row>
    <row r="291" spans="5:5" ht="15.75" customHeight="1">
      <c r="E291" s="4"/>
    </row>
    <row r="292" spans="5:5" ht="15.75" customHeight="1">
      <c r="E292" s="4"/>
    </row>
    <row r="293" spans="5:5" ht="15.75" customHeight="1">
      <c r="E293" s="4"/>
    </row>
    <row r="294" spans="5:5" ht="15.75" customHeight="1">
      <c r="E294" s="4"/>
    </row>
    <row r="295" spans="5:5" ht="15.75" customHeight="1">
      <c r="E295" s="4"/>
    </row>
    <row r="296" spans="5:5" ht="15.75" customHeight="1">
      <c r="E296" s="4"/>
    </row>
    <row r="297" spans="5:5" ht="15.75" customHeight="1">
      <c r="E297" s="4"/>
    </row>
    <row r="298" spans="5:5" ht="15.75" customHeight="1">
      <c r="E298" s="4"/>
    </row>
    <row r="299" spans="5:5" ht="15.75" customHeight="1">
      <c r="E299" s="4"/>
    </row>
    <row r="300" spans="5:5" ht="15.75" customHeight="1">
      <c r="E300" s="4"/>
    </row>
    <row r="301" spans="5:5" ht="15.75" customHeight="1">
      <c r="E301" s="4"/>
    </row>
    <row r="302" spans="5:5" ht="15.75" customHeight="1">
      <c r="E302" s="4"/>
    </row>
    <row r="303" spans="5:5" ht="15.75" customHeight="1">
      <c r="E303" s="4"/>
    </row>
    <row r="304" spans="5:5" ht="15.75" customHeight="1">
      <c r="E304" s="4"/>
    </row>
    <row r="305" spans="5:5" ht="15.75" customHeight="1">
      <c r="E305" s="4"/>
    </row>
    <row r="306" spans="5:5" ht="15.75" customHeight="1">
      <c r="E306" s="4"/>
    </row>
    <row r="307" spans="5:5" ht="15.75" customHeight="1">
      <c r="E307" s="4"/>
    </row>
    <row r="308" spans="5:5" ht="15.75" customHeight="1">
      <c r="E308" s="4"/>
    </row>
    <row r="309" spans="5:5" ht="15.75" customHeight="1">
      <c r="E309" s="4"/>
    </row>
    <row r="310" spans="5:5" ht="15.75" customHeight="1">
      <c r="E310" s="4"/>
    </row>
    <row r="311" spans="5:5" ht="15.75" customHeight="1">
      <c r="E311" s="4"/>
    </row>
    <row r="312" spans="5:5" ht="15.75" customHeight="1">
      <c r="E312" s="4"/>
    </row>
    <row r="313" spans="5:5" ht="15.75" customHeight="1">
      <c r="E313" s="4"/>
    </row>
    <row r="314" spans="5:5" ht="15.75" customHeight="1">
      <c r="E314" s="4"/>
    </row>
    <row r="315" spans="5:5" ht="15.75" customHeight="1">
      <c r="E315" s="4"/>
    </row>
    <row r="316" spans="5:5" ht="15.75" customHeight="1">
      <c r="E316" s="4"/>
    </row>
    <row r="317" spans="5:5" ht="15.75" customHeight="1">
      <c r="E317" s="4"/>
    </row>
    <row r="318" spans="5:5" ht="15.75" customHeight="1">
      <c r="E318" s="4"/>
    </row>
    <row r="319" spans="5:5" ht="15.75" customHeight="1">
      <c r="E319" s="4"/>
    </row>
    <row r="320" spans="5:5" ht="15.75" customHeight="1">
      <c r="E320" s="4"/>
    </row>
    <row r="321" spans="5:5" ht="15.75" customHeight="1">
      <c r="E321" s="4"/>
    </row>
    <row r="322" spans="5:5" ht="15.75" customHeight="1">
      <c r="E322" s="4"/>
    </row>
    <row r="323" spans="5:5" ht="15.75" customHeight="1">
      <c r="E323" s="4"/>
    </row>
    <row r="324" spans="5:5" ht="15.75" customHeight="1">
      <c r="E324" s="4"/>
    </row>
    <row r="325" spans="5:5" ht="15.75" customHeight="1">
      <c r="E325" s="4"/>
    </row>
    <row r="326" spans="5:5" ht="15.75" customHeight="1">
      <c r="E326" s="4"/>
    </row>
    <row r="327" spans="5:5" ht="15.75" customHeight="1">
      <c r="E327" s="4"/>
    </row>
    <row r="328" spans="5:5" ht="15.75" customHeight="1">
      <c r="E328" s="4"/>
    </row>
    <row r="329" spans="5:5" ht="15.75" customHeight="1">
      <c r="E329" s="4"/>
    </row>
    <row r="330" spans="5:5" ht="15.75" customHeight="1">
      <c r="E330" s="4"/>
    </row>
    <row r="331" spans="5:5" ht="15.75" customHeight="1">
      <c r="E331" s="4"/>
    </row>
    <row r="332" spans="5:5" ht="15.75" customHeight="1">
      <c r="E332" s="4"/>
    </row>
    <row r="333" spans="5:5" ht="15.75" customHeight="1">
      <c r="E333" s="4"/>
    </row>
    <row r="334" spans="5:5" ht="15.75" customHeight="1">
      <c r="E334" s="4"/>
    </row>
    <row r="335" spans="5:5" ht="15.75" customHeight="1">
      <c r="E335" s="4"/>
    </row>
    <row r="336" spans="5:5" ht="15.75" customHeight="1">
      <c r="E336" s="4"/>
    </row>
    <row r="337" spans="5:5" ht="15.75" customHeight="1">
      <c r="E337" s="4"/>
    </row>
    <row r="338" spans="5:5" ht="15.75" customHeight="1">
      <c r="E338" s="4"/>
    </row>
    <row r="339" spans="5:5" ht="15.75" customHeight="1">
      <c r="E339" s="4"/>
    </row>
    <row r="340" spans="5:5" ht="15.75" customHeight="1">
      <c r="E340" s="4"/>
    </row>
    <row r="341" spans="5:5" ht="15.75" customHeight="1">
      <c r="E341" s="4"/>
    </row>
    <row r="342" spans="5:5" ht="15.75" customHeight="1">
      <c r="E342" s="4"/>
    </row>
    <row r="343" spans="5:5" ht="15.75" customHeight="1">
      <c r="E343" s="4"/>
    </row>
    <row r="344" spans="5:5" ht="15.75" customHeight="1">
      <c r="E344" s="4"/>
    </row>
    <row r="345" spans="5:5" ht="15.75" customHeight="1">
      <c r="E345" s="4"/>
    </row>
    <row r="346" spans="5:5" ht="15.75" customHeight="1">
      <c r="E346" s="4"/>
    </row>
    <row r="347" spans="5:5" ht="15.75" customHeight="1">
      <c r="E347" s="4"/>
    </row>
    <row r="348" spans="5:5" ht="15.75" customHeight="1">
      <c r="E348" s="4"/>
    </row>
    <row r="349" spans="5:5" ht="15.75" customHeight="1">
      <c r="E349" s="4"/>
    </row>
    <row r="350" spans="5:5" ht="15.75" customHeight="1">
      <c r="E350" s="4"/>
    </row>
    <row r="351" spans="5:5" ht="15.75" customHeight="1">
      <c r="E351" s="4"/>
    </row>
    <row r="352" spans="5:5" ht="15.75" customHeight="1">
      <c r="E352" s="4"/>
    </row>
    <row r="353" spans="5:5" ht="15.75" customHeight="1">
      <c r="E353" s="4"/>
    </row>
    <row r="354" spans="5:5" ht="15.75" customHeight="1">
      <c r="E354" s="4"/>
    </row>
    <row r="355" spans="5:5" ht="15.75" customHeight="1">
      <c r="E355" s="4"/>
    </row>
    <row r="356" spans="5:5" ht="15.75" customHeight="1">
      <c r="E356" s="4"/>
    </row>
    <row r="357" spans="5:5" ht="15.75" customHeight="1">
      <c r="E357" s="4"/>
    </row>
    <row r="358" spans="5:5" ht="15.75" customHeight="1">
      <c r="E358" s="4"/>
    </row>
    <row r="359" spans="5:5" ht="15.75" customHeight="1">
      <c r="E359" s="4"/>
    </row>
    <row r="360" spans="5:5" ht="15.75" customHeight="1">
      <c r="E360" s="4"/>
    </row>
    <row r="361" spans="5:5" ht="15.75" customHeight="1">
      <c r="E361" s="4"/>
    </row>
    <row r="362" spans="5:5" ht="15.75" customHeight="1">
      <c r="E362" s="4"/>
    </row>
    <row r="363" spans="5:5" ht="15.75" customHeight="1">
      <c r="E363" s="4"/>
    </row>
    <row r="364" spans="5:5" ht="15.75" customHeight="1">
      <c r="E364" s="4"/>
    </row>
    <row r="365" spans="5:5" ht="15.75" customHeight="1">
      <c r="E365" s="4"/>
    </row>
    <row r="366" spans="5:5" ht="15.75" customHeight="1">
      <c r="E366" s="4"/>
    </row>
    <row r="367" spans="5:5" ht="15.75" customHeight="1">
      <c r="E367" s="4"/>
    </row>
    <row r="368" spans="5:5" ht="15.75" customHeight="1">
      <c r="E368" s="4"/>
    </row>
    <row r="369" spans="5:5" ht="15.75" customHeight="1">
      <c r="E369" s="4"/>
    </row>
    <row r="370" spans="5:5" ht="15.75" customHeight="1">
      <c r="E370" s="4"/>
    </row>
    <row r="371" spans="5:5" ht="15.75" customHeight="1">
      <c r="E371" s="4"/>
    </row>
    <row r="372" spans="5:5" ht="15.75" customHeight="1">
      <c r="E372" s="4"/>
    </row>
    <row r="373" spans="5:5" ht="15.75" customHeight="1">
      <c r="E373" s="4"/>
    </row>
    <row r="374" spans="5:5" ht="15.75" customHeight="1">
      <c r="E374" s="4"/>
    </row>
    <row r="375" spans="5:5" ht="15.75" customHeight="1">
      <c r="E375" s="4"/>
    </row>
    <row r="376" spans="5:5" ht="15.75" customHeight="1">
      <c r="E376" s="4"/>
    </row>
    <row r="377" spans="5:5" ht="15.75" customHeight="1">
      <c r="E377" s="4"/>
    </row>
    <row r="378" spans="5:5" ht="15.75" customHeight="1">
      <c r="E378" s="4"/>
    </row>
    <row r="379" spans="5:5" ht="15.75" customHeight="1">
      <c r="E379" s="4"/>
    </row>
    <row r="380" spans="5:5" ht="15.75" customHeight="1">
      <c r="E380" s="4"/>
    </row>
    <row r="381" spans="5:5" ht="15.75" customHeight="1">
      <c r="E381" s="4"/>
    </row>
    <row r="382" spans="5:5" ht="15.75" customHeight="1">
      <c r="E382" s="4"/>
    </row>
    <row r="383" spans="5:5" ht="15.75" customHeight="1">
      <c r="E383" s="4"/>
    </row>
    <row r="384" spans="5:5" ht="15.75" customHeight="1">
      <c r="E384" s="4"/>
    </row>
    <row r="385" spans="5:5" ht="15.75" customHeight="1">
      <c r="E385" s="4"/>
    </row>
    <row r="386" spans="5:5" ht="15.75" customHeight="1">
      <c r="E386" s="4"/>
    </row>
    <row r="387" spans="5:5" ht="15.75" customHeight="1">
      <c r="E387" s="4"/>
    </row>
    <row r="388" spans="5:5" ht="15.75" customHeight="1">
      <c r="E388" s="4"/>
    </row>
    <row r="389" spans="5:5" ht="15.75" customHeight="1">
      <c r="E389" s="4"/>
    </row>
    <row r="390" spans="5:5" ht="15.75" customHeight="1">
      <c r="E390" s="4"/>
    </row>
    <row r="391" spans="5:5" ht="15.75" customHeight="1">
      <c r="E391" s="4"/>
    </row>
    <row r="392" spans="5:5" ht="15.75" customHeight="1">
      <c r="E392" s="4"/>
    </row>
    <row r="393" spans="5:5" ht="15.75" customHeight="1">
      <c r="E393" s="4"/>
    </row>
    <row r="394" spans="5:5" ht="15.75" customHeight="1">
      <c r="E394" s="4"/>
    </row>
    <row r="395" spans="5:5" ht="15.75" customHeight="1">
      <c r="E395" s="4"/>
    </row>
    <row r="396" spans="5:5" ht="15.75" customHeight="1">
      <c r="E396" s="4"/>
    </row>
    <row r="397" spans="5:5" ht="15.75" customHeight="1">
      <c r="E397" s="4"/>
    </row>
    <row r="398" spans="5:5" ht="15.75" customHeight="1">
      <c r="E398" s="4"/>
    </row>
    <row r="399" spans="5:5" ht="15.75" customHeight="1">
      <c r="E399" s="4"/>
    </row>
    <row r="400" spans="5:5" ht="15.75" customHeight="1">
      <c r="E400" s="4"/>
    </row>
    <row r="401" spans="5:5" ht="15.75" customHeight="1">
      <c r="E401" s="4"/>
    </row>
    <row r="402" spans="5:5" ht="15.75" customHeight="1">
      <c r="E402" s="4"/>
    </row>
    <row r="403" spans="5:5" ht="15.75" customHeight="1">
      <c r="E403" s="4"/>
    </row>
    <row r="404" spans="5:5" ht="15.75" customHeight="1">
      <c r="E404" s="4"/>
    </row>
    <row r="405" spans="5:5" ht="15.75" customHeight="1">
      <c r="E405" s="4"/>
    </row>
    <row r="406" spans="5:5" ht="15.75" customHeight="1">
      <c r="E406" s="4"/>
    </row>
    <row r="407" spans="5:5" ht="15.75" customHeight="1">
      <c r="E407" s="4"/>
    </row>
    <row r="408" spans="5:5" ht="15.75" customHeight="1">
      <c r="E408" s="4"/>
    </row>
    <row r="409" spans="5:5" ht="15.75" customHeight="1">
      <c r="E409" s="4"/>
    </row>
    <row r="410" spans="5:5" ht="15.75" customHeight="1">
      <c r="E410" s="4"/>
    </row>
    <row r="411" spans="5:5" ht="15.75" customHeight="1">
      <c r="E411" s="4"/>
    </row>
    <row r="412" spans="5:5" ht="15.75" customHeight="1">
      <c r="E412" s="4"/>
    </row>
    <row r="413" spans="5:5" ht="15.75" customHeight="1">
      <c r="E413" s="4"/>
    </row>
    <row r="414" spans="5:5" ht="15.75" customHeight="1">
      <c r="E414" s="4"/>
    </row>
    <row r="415" spans="5:5" ht="15.75" customHeight="1">
      <c r="E415" s="4"/>
    </row>
    <row r="416" spans="5:5" ht="15.75" customHeight="1">
      <c r="E416" s="4"/>
    </row>
    <row r="417" spans="5:5" ht="15.75" customHeight="1">
      <c r="E417" s="4"/>
    </row>
    <row r="418" spans="5:5" ht="15.75" customHeight="1">
      <c r="E418" s="4"/>
    </row>
    <row r="419" spans="5:5" ht="15.75" customHeight="1">
      <c r="E419" s="4"/>
    </row>
    <row r="420" spans="5:5" ht="15.75" customHeight="1">
      <c r="E420" s="4"/>
    </row>
    <row r="421" spans="5:5" ht="15.75" customHeight="1">
      <c r="E421" s="4"/>
    </row>
    <row r="422" spans="5:5" ht="15.75" customHeight="1">
      <c r="E422" s="4"/>
    </row>
    <row r="423" spans="5:5" ht="15.75" customHeight="1">
      <c r="E423" s="4"/>
    </row>
    <row r="424" spans="5:5" ht="15.75" customHeight="1">
      <c r="E424" s="4"/>
    </row>
    <row r="425" spans="5:5" ht="15.75" customHeight="1">
      <c r="E425" s="4"/>
    </row>
    <row r="426" spans="5:5" ht="15.75" customHeight="1">
      <c r="E426" s="4"/>
    </row>
    <row r="427" spans="5:5" ht="15.75" customHeight="1">
      <c r="E427" s="4"/>
    </row>
    <row r="428" spans="5:5" ht="15.75" customHeight="1">
      <c r="E428" s="4"/>
    </row>
    <row r="429" spans="5:5" ht="15.75" customHeight="1">
      <c r="E429" s="4"/>
    </row>
    <row r="430" spans="5:5" ht="15.75" customHeight="1">
      <c r="E430" s="4"/>
    </row>
    <row r="431" spans="5:5" ht="15.75" customHeight="1">
      <c r="E431" s="4"/>
    </row>
    <row r="432" spans="5:5" ht="15.75" customHeight="1">
      <c r="E432" s="4"/>
    </row>
    <row r="433" spans="5:5" ht="15.75" customHeight="1">
      <c r="E433" s="4"/>
    </row>
    <row r="434" spans="5:5" ht="15.75" customHeight="1">
      <c r="E434" s="4"/>
    </row>
    <row r="435" spans="5:5" ht="15.75" customHeight="1">
      <c r="E435" s="4"/>
    </row>
    <row r="436" spans="5:5" ht="15.75" customHeight="1">
      <c r="E436" s="4"/>
    </row>
    <row r="437" spans="5:5" ht="15.75" customHeight="1">
      <c r="E437" s="4"/>
    </row>
    <row r="438" spans="5:5" ht="15.75" customHeight="1">
      <c r="E438" s="4"/>
    </row>
    <row r="439" spans="5:5" ht="15.75" customHeight="1">
      <c r="E439" s="4"/>
    </row>
    <row r="440" spans="5:5" ht="15.75" customHeight="1">
      <c r="E440" s="4"/>
    </row>
    <row r="441" spans="5:5" ht="15.75" customHeight="1">
      <c r="E441" s="4"/>
    </row>
    <row r="442" spans="5:5" ht="15.75" customHeight="1">
      <c r="E442" s="4"/>
    </row>
    <row r="443" spans="5:5" ht="15.75" customHeight="1">
      <c r="E443" s="4"/>
    </row>
    <row r="444" spans="5:5" ht="15.75" customHeight="1">
      <c r="E444" s="4"/>
    </row>
    <row r="445" spans="5:5" ht="15.75" customHeight="1">
      <c r="E445" s="4"/>
    </row>
    <row r="446" spans="5:5" ht="15.75" customHeight="1">
      <c r="E446" s="4"/>
    </row>
    <row r="447" spans="5:5" ht="15.75" customHeight="1">
      <c r="E447" s="4"/>
    </row>
    <row r="448" spans="5:5" ht="15.75" customHeight="1">
      <c r="E448" s="4"/>
    </row>
    <row r="449" spans="5:5" ht="15.75" customHeight="1">
      <c r="E449" s="4"/>
    </row>
    <row r="450" spans="5:5" ht="15.75" customHeight="1">
      <c r="E450" s="4"/>
    </row>
    <row r="451" spans="5:5" ht="15.75" customHeight="1">
      <c r="E451" s="4"/>
    </row>
    <row r="452" spans="5:5" ht="15.75" customHeight="1">
      <c r="E452" s="4"/>
    </row>
    <row r="453" spans="5:5" ht="15.75" customHeight="1">
      <c r="E453" s="4"/>
    </row>
    <row r="454" spans="5:5" ht="15.75" customHeight="1">
      <c r="E454" s="4"/>
    </row>
    <row r="455" spans="5:5" ht="15.75" customHeight="1">
      <c r="E455" s="4"/>
    </row>
    <row r="456" spans="5:5" ht="15.75" customHeight="1">
      <c r="E456" s="4"/>
    </row>
    <row r="457" spans="5:5" ht="15.75" customHeight="1">
      <c r="E457" s="4"/>
    </row>
    <row r="458" spans="5:5" ht="15.75" customHeight="1">
      <c r="E458" s="4"/>
    </row>
    <row r="459" spans="5:5" ht="15.75" customHeight="1">
      <c r="E459" s="4"/>
    </row>
    <row r="460" spans="5:5" ht="15.75" customHeight="1">
      <c r="E460" s="4"/>
    </row>
    <row r="461" spans="5:5" ht="15.75" customHeight="1">
      <c r="E461" s="4"/>
    </row>
    <row r="462" spans="5:5" ht="15.75" customHeight="1">
      <c r="E462" s="4"/>
    </row>
    <row r="463" spans="5:5" ht="15.75" customHeight="1">
      <c r="E463" s="4"/>
    </row>
    <row r="464" spans="5:5" ht="15.75" customHeight="1">
      <c r="E464" s="4"/>
    </row>
    <row r="465" spans="5:5" ht="15.75" customHeight="1">
      <c r="E465" s="4"/>
    </row>
    <row r="466" spans="5:5" ht="15.75" customHeight="1">
      <c r="E466" s="4"/>
    </row>
    <row r="467" spans="5:5" ht="15.75" customHeight="1">
      <c r="E467" s="4"/>
    </row>
    <row r="468" spans="5:5" ht="15.75" customHeight="1">
      <c r="E468" s="4"/>
    </row>
    <row r="469" spans="5:5" ht="15.75" customHeight="1">
      <c r="E469" s="4"/>
    </row>
    <row r="470" spans="5:5" ht="15.75" customHeight="1">
      <c r="E470" s="4"/>
    </row>
    <row r="471" spans="5:5" ht="15.75" customHeight="1">
      <c r="E471" s="4"/>
    </row>
    <row r="472" spans="5:5" ht="15.75" customHeight="1">
      <c r="E472" s="4"/>
    </row>
    <row r="473" spans="5:5" ht="15.75" customHeight="1">
      <c r="E473" s="4"/>
    </row>
    <row r="474" spans="5:5" ht="15.75" customHeight="1">
      <c r="E474" s="4"/>
    </row>
    <row r="475" spans="5:5" ht="15.75" customHeight="1">
      <c r="E475" s="4"/>
    </row>
    <row r="476" spans="5:5" ht="15.75" customHeight="1">
      <c r="E476" s="4"/>
    </row>
    <row r="477" spans="5:5" ht="15.75" customHeight="1">
      <c r="E477" s="4"/>
    </row>
    <row r="478" spans="5:5" ht="15.75" customHeight="1">
      <c r="E478" s="4"/>
    </row>
    <row r="479" spans="5:5" ht="15.75" customHeight="1">
      <c r="E479" s="4"/>
    </row>
    <row r="480" spans="5:5" ht="15.75" customHeight="1">
      <c r="E480" s="4"/>
    </row>
    <row r="481" spans="5:5" ht="15.75" customHeight="1">
      <c r="E481" s="4"/>
    </row>
    <row r="482" spans="5:5" ht="15.75" customHeight="1">
      <c r="E482" s="4"/>
    </row>
    <row r="483" spans="5:5" ht="15.75" customHeight="1">
      <c r="E483" s="4"/>
    </row>
    <row r="484" spans="5:5" ht="15.75" customHeight="1">
      <c r="E484" s="4"/>
    </row>
    <row r="485" spans="5:5" ht="15.75" customHeight="1">
      <c r="E485" s="4"/>
    </row>
    <row r="486" spans="5:5" ht="15.75" customHeight="1">
      <c r="E486" s="4"/>
    </row>
    <row r="487" spans="5:5" ht="15.75" customHeight="1">
      <c r="E487" s="4"/>
    </row>
    <row r="488" spans="5:5" ht="15.75" customHeight="1">
      <c r="E488" s="4"/>
    </row>
    <row r="489" spans="5:5" ht="15.75" customHeight="1">
      <c r="E489" s="4"/>
    </row>
    <row r="490" spans="5:5" ht="15.75" customHeight="1">
      <c r="E490" s="4"/>
    </row>
    <row r="491" spans="5:5" ht="15.75" customHeight="1">
      <c r="E491" s="4"/>
    </row>
    <row r="492" spans="5:5" ht="15.75" customHeight="1">
      <c r="E492" s="4"/>
    </row>
    <row r="493" spans="5:5" ht="15.75" customHeight="1">
      <c r="E493" s="4"/>
    </row>
    <row r="494" spans="5:5" ht="15.75" customHeight="1">
      <c r="E494" s="4"/>
    </row>
    <row r="495" spans="5:5" ht="15.75" customHeight="1">
      <c r="E495" s="4"/>
    </row>
    <row r="496" spans="5:5" ht="15.75" customHeight="1">
      <c r="E496" s="4"/>
    </row>
    <row r="497" spans="5:5" ht="15.75" customHeight="1">
      <c r="E497" s="4"/>
    </row>
    <row r="498" spans="5:5" ht="15.75" customHeight="1">
      <c r="E498" s="4"/>
    </row>
    <row r="499" spans="5:5" ht="15.75" customHeight="1">
      <c r="E499" s="4"/>
    </row>
    <row r="500" spans="5:5" ht="15.75" customHeight="1">
      <c r="E500" s="4"/>
    </row>
    <row r="501" spans="5:5" ht="15.75" customHeight="1">
      <c r="E501" s="4"/>
    </row>
    <row r="502" spans="5:5" ht="15.75" customHeight="1">
      <c r="E502" s="4"/>
    </row>
    <row r="503" spans="5:5" ht="15.75" customHeight="1">
      <c r="E503" s="4"/>
    </row>
    <row r="504" spans="5:5" ht="15.75" customHeight="1">
      <c r="E504" s="4"/>
    </row>
    <row r="505" spans="5:5" ht="15.75" customHeight="1">
      <c r="E505" s="4"/>
    </row>
    <row r="506" spans="5:5" ht="15.75" customHeight="1">
      <c r="E506" s="4"/>
    </row>
    <row r="507" spans="5:5" ht="15.75" customHeight="1">
      <c r="E507" s="4"/>
    </row>
    <row r="508" spans="5:5" ht="15.75" customHeight="1">
      <c r="E508" s="4"/>
    </row>
    <row r="509" spans="5:5" ht="15.75" customHeight="1">
      <c r="E509" s="4"/>
    </row>
    <row r="510" spans="5:5" ht="15.75" customHeight="1">
      <c r="E510" s="4"/>
    </row>
    <row r="511" spans="5:5" ht="15.75" customHeight="1">
      <c r="E511" s="4"/>
    </row>
    <row r="512" spans="5:5" ht="15.75" customHeight="1">
      <c r="E512" s="4"/>
    </row>
    <row r="513" spans="5:5" ht="15.75" customHeight="1">
      <c r="E513" s="4"/>
    </row>
    <row r="514" spans="5:5" ht="15.75" customHeight="1">
      <c r="E514" s="4"/>
    </row>
    <row r="515" spans="5:5" ht="15.75" customHeight="1">
      <c r="E515" s="4"/>
    </row>
    <row r="516" spans="5:5" ht="15.75" customHeight="1">
      <c r="E516" s="4"/>
    </row>
    <row r="517" spans="5:5" ht="15.75" customHeight="1">
      <c r="E517" s="4"/>
    </row>
    <row r="518" spans="5:5" ht="15.75" customHeight="1">
      <c r="E518" s="4"/>
    </row>
    <row r="519" spans="5:5" ht="15.75" customHeight="1">
      <c r="E519" s="4"/>
    </row>
    <row r="520" spans="5:5" ht="15.75" customHeight="1">
      <c r="E520" s="4"/>
    </row>
    <row r="521" spans="5:5" ht="15.75" customHeight="1">
      <c r="E521" s="4"/>
    </row>
    <row r="522" spans="5:5" ht="15.75" customHeight="1">
      <c r="E522" s="4"/>
    </row>
    <row r="523" spans="5:5" ht="15.75" customHeight="1">
      <c r="E523" s="4"/>
    </row>
    <row r="524" spans="5:5" ht="15.75" customHeight="1">
      <c r="E524" s="4"/>
    </row>
    <row r="525" spans="5:5" ht="15.75" customHeight="1">
      <c r="E525" s="4"/>
    </row>
    <row r="526" spans="5:5" ht="15.75" customHeight="1">
      <c r="E526" s="4"/>
    </row>
    <row r="527" spans="5:5" ht="15.75" customHeight="1">
      <c r="E527" s="4"/>
    </row>
    <row r="528" spans="5:5" ht="15.75" customHeight="1">
      <c r="E528" s="4"/>
    </row>
    <row r="529" spans="5:5" ht="15.75" customHeight="1">
      <c r="E529" s="4"/>
    </row>
    <row r="530" spans="5:5" ht="15.75" customHeight="1">
      <c r="E530" s="4"/>
    </row>
    <row r="531" spans="5:5" ht="15.75" customHeight="1">
      <c r="E531" s="4"/>
    </row>
    <row r="532" spans="5:5" ht="15.75" customHeight="1">
      <c r="E532" s="4"/>
    </row>
    <row r="533" spans="5:5" ht="15.75" customHeight="1">
      <c r="E533" s="4"/>
    </row>
    <row r="534" spans="5:5" ht="15.75" customHeight="1">
      <c r="E534" s="4"/>
    </row>
    <row r="535" spans="5:5" ht="15.75" customHeight="1">
      <c r="E535" s="4"/>
    </row>
    <row r="536" spans="5:5" ht="15.75" customHeight="1">
      <c r="E536" s="4"/>
    </row>
    <row r="537" spans="5:5" ht="15.75" customHeight="1">
      <c r="E537" s="4"/>
    </row>
    <row r="538" spans="5:5" ht="15.75" customHeight="1">
      <c r="E538" s="4"/>
    </row>
    <row r="539" spans="5:5" ht="15.75" customHeight="1">
      <c r="E539" s="4"/>
    </row>
    <row r="540" spans="5:5" ht="15.75" customHeight="1">
      <c r="E540" s="4"/>
    </row>
    <row r="541" spans="5:5" ht="15.75" customHeight="1">
      <c r="E541" s="4"/>
    </row>
    <row r="542" spans="5:5" ht="15.75" customHeight="1">
      <c r="E542" s="4"/>
    </row>
    <row r="543" spans="5:5" ht="15.75" customHeight="1">
      <c r="E543" s="4"/>
    </row>
    <row r="544" spans="5:5" ht="15.75" customHeight="1">
      <c r="E544" s="4"/>
    </row>
    <row r="545" spans="5:5" ht="15.75" customHeight="1">
      <c r="E545" s="4"/>
    </row>
    <row r="546" spans="5:5" ht="15.75" customHeight="1">
      <c r="E546" s="4"/>
    </row>
    <row r="547" spans="5:5" ht="15.75" customHeight="1">
      <c r="E547" s="4"/>
    </row>
    <row r="548" spans="5:5" ht="15.75" customHeight="1">
      <c r="E548" s="4"/>
    </row>
    <row r="549" spans="5:5" ht="15.75" customHeight="1">
      <c r="E549" s="4"/>
    </row>
    <row r="550" spans="5:5" ht="15.75" customHeight="1">
      <c r="E550" s="4"/>
    </row>
    <row r="551" spans="5:5" ht="15.75" customHeight="1">
      <c r="E551" s="4"/>
    </row>
    <row r="552" spans="5:5" ht="15.75" customHeight="1">
      <c r="E552" s="4"/>
    </row>
    <row r="553" spans="5:5" ht="15.75" customHeight="1">
      <c r="E553" s="4"/>
    </row>
    <row r="554" spans="5:5" ht="15.75" customHeight="1">
      <c r="E554" s="4"/>
    </row>
    <row r="555" spans="5:5" ht="15.75" customHeight="1">
      <c r="E555" s="4"/>
    </row>
    <row r="556" spans="5:5" ht="15.75" customHeight="1">
      <c r="E556" s="4"/>
    </row>
    <row r="557" spans="5:5" ht="15.75" customHeight="1">
      <c r="E557" s="4"/>
    </row>
    <row r="558" spans="5:5" ht="15.75" customHeight="1">
      <c r="E558" s="4"/>
    </row>
    <row r="559" spans="5:5" ht="15.75" customHeight="1">
      <c r="E559" s="4"/>
    </row>
    <row r="560" spans="5:5" ht="15.75" customHeight="1">
      <c r="E560" s="4"/>
    </row>
    <row r="561" spans="5:5" ht="15.75" customHeight="1">
      <c r="E561" s="4"/>
    </row>
    <row r="562" spans="5:5" ht="15.75" customHeight="1">
      <c r="E562" s="4"/>
    </row>
    <row r="563" spans="5:5" ht="15.75" customHeight="1">
      <c r="E563" s="4"/>
    </row>
    <row r="564" spans="5:5" ht="15.75" customHeight="1">
      <c r="E564" s="4"/>
    </row>
    <row r="565" spans="5:5" ht="15.75" customHeight="1">
      <c r="E565" s="4"/>
    </row>
    <row r="566" spans="5:5" ht="15.75" customHeight="1">
      <c r="E566" s="4"/>
    </row>
    <row r="567" spans="5:5" ht="15.75" customHeight="1">
      <c r="E567" s="4"/>
    </row>
    <row r="568" spans="5:5" ht="15.75" customHeight="1">
      <c r="E568" s="4"/>
    </row>
    <row r="569" spans="5:5" ht="15.75" customHeight="1">
      <c r="E569" s="4"/>
    </row>
    <row r="570" spans="5:5" ht="15.75" customHeight="1">
      <c r="E570" s="4"/>
    </row>
    <row r="571" spans="5:5" ht="15.75" customHeight="1">
      <c r="E571" s="4"/>
    </row>
    <row r="572" spans="5:5" ht="15.75" customHeight="1">
      <c r="E572" s="4"/>
    </row>
    <row r="573" spans="5:5" ht="15.75" customHeight="1">
      <c r="E573" s="4"/>
    </row>
    <row r="574" spans="5:5" ht="15.75" customHeight="1">
      <c r="E574" s="4"/>
    </row>
    <row r="575" spans="5:5" ht="15.75" customHeight="1">
      <c r="E575" s="4"/>
    </row>
    <row r="576" spans="5:5" ht="15.75" customHeight="1">
      <c r="E576" s="4"/>
    </row>
    <row r="577" spans="5:5" ht="15.75" customHeight="1">
      <c r="E577" s="4"/>
    </row>
    <row r="578" spans="5:5" ht="15.75" customHeight="1">
      <c r="E578" s="4"/>
    </row>
    <row r="579" spans="5:5" ht="15.75" customHeight="1">
      <c r="E579" s="4"/>
    </row>
    <row r="580" spans="5:5" ht="15.75" customHeight="1">
      <c r="E580" s="4"/>
    </row>
    <row r="581" spans="5:5" ht="15.75" customHeight="1">
      <c r="E581" s="4"/>
    </row>
    <row r="582" spans="5:5" ht="15.75" customHeight="1">
      <c r="E582" s="4"/>
    </row>
    <row r="583" spans="5:5" ht="15.75" customHeight="1">
      <c r="E583" s="4"/>
    </row>
    <row r="584" spans="5:5" ht="15.75" customHeight="1">
      <c r="E584" s="4"/>
    </row>
    <row r="585" spans="5:5" ht="15.75" customHeight="1">
      <c r="E585" s="4"/>
    </row>
    <row r="586" spans="5:5" ht="15.75" customHeight="1">
      <c r="E586" s="4"/>
    </row>
    <row r="587" spans="5:5" ht="15.75" customHeight="1">
      <c r="E587" s="4"/>
    </row>
    <row r="588" spans="5:5" ht="15.75" customHeight="1">
      <c r="E588" s="4"/>
    </row>
    <row r="589" spans="5:5" ht="15.75" customHeight="1">
      <c r="E589" s="4"/>
    </row>
    <row r="590" spans="5:5" ht="15.75" customHeight="1">
      <c r="E590" s="4"/>
    </row>
    <row r="591" spans="5:5" ht="15.75" customHeight="1">
      <c r="E591" s="4"/>
    </row>
    <row r="592" spans="5:5" ht="15.75" customHeight="1">
      <c r="E592" s="4"/>
    </row>
    <row r="593" spans="5:5" ht="15.75" customHeight="1">
      <c r="E593" s="4"/>
    </row>
    <row r="594" spans="5:5" ht="15.75" customHeight="1">
      <c r="E594" s="4"/>
    </row>
    <row r="595" spans="5:5" ht="15.75" customHeight="1">
      <c r="E595" s="4"/>
    </row>
    <row r="596" spans="5:5" ht="15.75" customHeight="1">
      <c r="E596" s="4"/>
    </row>
    <row r="597" spans="5:5" ht="15.75" customHeight="1">
      <c r="E597" s="4"/>
    </row>
    <row r="598" spans="5:5" ht="15.75" customHeight="1">
      <c r="E598" s="4"/>
    </row>
    <row r="599" spans="5:5" ht="15.75" customHeight="1">
      <c r="E599" s="4"/>
    </row>
    <row r="600" spans="5:5" ht="15.75" customHeight="1">
      <c r="E600" s="4"/>
    </row>
    <row r="601" spans="5:5" ht="15.75" customHeight="1">
      <c r="E601" s="4"/>
    </row>
    <row r="602" spans="5:5" ht="15.75" customHeight="1">
      <c r="E602" s="4"/>
    </row>
    <row r="603" spans="5:5" ht="15.75" customHeight="1">
      <c r="E603" s="4"/>
    </row>
    <row r="604" spans="5:5" ht="15.75" customHeight="1">
      <c r="E604" s="4"/>
    </row>
    <row r="605" spans="5:5" ht="15.75" customHeight="1">
      <c r="E605" s="4"/>
    </row>
    <row r="606" spans="5:5" ht="15.75" customHeight="1">
      <c r="E606" s="4"/>
    </row>
    <row r="607" spans="5:5" ht="15.75" customHeight="1">
      <c r="E607" s="4"/>
    </row>
    <row r="608" spans="5:5" ht="15.75" customHeight="1">
      <c r="E608" s="4"/>
    </row>
    <row r="609" spans="5:5" ht="15.75" customHeight="1">
      <c r="E609" s="4"/>
    </row>
    <row r="610" spans="5:5" ht="15.75" customHeight="1">
      <c r="E610" s="4"/>
    </row>
    <row r="611" spans="5:5" ht="15.75" customHeight="1">
      <c r="E611" s="4"/>
    </row>
    <row r="612" spans="5:5" ht="15.75" customHeight="1">
      <c r="E612" s="4"/>
    </row>
    <row r="613" spans="5:5" ht="15.75" customHeight="1">
      <c r="E613" s="4"/>
    </row>
    <row r="614" spans="5:5" ht="15.75" customHeight="1">
      <c r="E614" s="4"/>
    </row>
    <row r="615" spans="5:5" ht="15.75" customHeight="1">
      <c r="E615" s="4"/>
    </row>
    <row r="616" spans="5:5" ht="15.75" customHeight="1">
      <c r="E616" s="4"/>
    </row>
    <row r="617" spans="5:5" ht="15.75" customHeight="1">
      <c r="E617" s="4"/>
    </row>
    <row r="618" spans="5:5" ht="15.75" customHeight="1">
      <c r="E618" s="4"/>
    </row>
    <row r="619" spans="5:5" ht="15.75" customHeight="1">
      <c r="E619" s="4"/>
    </row>
    <row r="620" spans="5:5" ht="15.75" customHeight="1">
      <c r="E620" s="4"/>
    </row>
    <row r="621" spans="5:5" ht="15.75" customHeight="1">
      <c r="E621" s="4"/>
    </row>
    <row r="622" spans="5:5" ht="15.75" customHeight="1">
      <c r="E622" s="4"/>
    </row>
    <row r="623" spans="5:5" ht="15.75" customHeight="1">
      <c r="E623" s="4"/>
    </row>
    <row r="624" spans="5:5" ht="15.75" customHeight="1">
      <c r="E624" s="4"/>
    </row>
    <row r="625" spans="5:5" ht="15.75" customHeight="1">
      <c r="E625" s="4"/>
    </row>
    <row r="626" spans="5:5" ht="15.75" customHeight="1">
      <c r="E626" s="4"/>
    </row>
    <row r="627" spans="5:5" ht="15.75" customHeight="1">
      <c r="E627" s="4"/>
    </row>
    <row r="628" spans="5:5" ht="15.75" customHeight="1">
      <c r="E628" s="4"/>
    </row>
    <row r="629" spans="5:5" ht="15.75" customHeight="1">
      <c r="E629" s="4"/>
    </row>
    <row r="630" spans="5:5" ht="15.75" customHeight="1">
      <c r="E630" s="4"/>
    </row>
    <row r="631" spans="5:5" ht="15.75" customHeight="1">
      <c r="E631" s="4"/>
    </row>
    <row r="632" spans="5:5" ht="15.75" customHeight="1">
      <c r="E632" s="4"/>
    </row>
    <row r="633" spans="5:5" ht="15.75" customHeight="1">
      <c r="E633" s="4"/>
    </row>
    <row r="634" spans="5:5" ht="15.75" customHeight="1">
      <c r="E634" s="4"/>
    </row>
    <row r="635" spans="5:5" ht="15.75" customHeight="1">
      <c r="E635" s="4"/>
    </row>
    <row r="636" spans="5:5" ht="15.75" customHeight="1">
      <c r="E636" s="4"/>
    </row>
    <row r="637" spans="5:5" ht="15.75" customHeight="1">
      <c r="E637" s="4"/>
    </row>
    <row r="638" spans="5:5" ht="15.75" customHeight="1">
      <c r="E638" s="4"/>
    </row>
    <row r="639" spans="5:5" ht="15.75" customHeight="1">
      <c r="E639" s="4"/>
    </row>
    <row r="640" spans="5:5" ht="15.75" customHeight="1">
      <c r="E640" s="4"/>
    </row>
    <row r="641" spans="5:5" ht="15.75" customHeight="1">
      <c r="E641" s="4"/>
    </row>
    <row r="642" spans="5:5" ht="15.75" customHeight="1">
      <c r="E642" s="4"/>
    </row>
    <row r="643" spans="5:5" ht="15.75" customHeight="1">
      <c r="E643" s="4"/>
    </row>
    <row r="644" spans="5:5" ht="15.75" customHeight="1">
      <c r="E644" s="4"/>
    </row>
    <row r="645" spans="5:5" ht="15.75" customHeight="1">
      <c r="E645" s="4"/>
    </row>
    <row r="646" spans="5:5" ht="15.75" customHeight="1">
      <c r="E646" s="4"/>
    </row>
    <row r="647" spans="5:5" ht="15.75" customHeight="1">
      <c r="E647" s="4"/>
    </row>
    <row r="648" spans="5:5" ht="15.75" customHeight="1">
      <c r="E648" s="4"/>
    </row>
    <row r="649" spans="5:5" ht="15.75" customHeight="1">
      <c r="E649" s="4"/>
    </row>
    <row r="650" spans="5:5" ht="15.75" customHeight="1">
      <c r="E650" s="4"/>
    </row>
    <row r="651" spans="5:5" ht="15.75" customHeight="1">
      <c r="E651" s="4"/>
    </row>
    <row r="652" spans="5:5" ht="15.75" customHeight="1">
      <c r="E652" s="4"/>
    </row>
    <row r="653" spans="5:5" ht="15.75" customHeight="1">
      <c r="E653" s="4"/>
    </row>
    <row r="654" spans="5:5" ht="15.75" customHeight="1">
      <c r="E654" s="4"/>
    </row>
    <row r="655" spans="5:5" ht="15.75" customHeight="1">
      <c r="E655" s="4"/>
    </row>
    <row r="656" spans="5:5" ht="15.75" customHeight="1">
      <c r="E656" s="4"/>
    </row>
    <row r="657" spans="5:5" ht="15.75" customHeight="1">
      <c r="E657" s="4"/>
    </row>
    <row r="658" spans="5:5" ht="15.75" customHeight="1">
      <c r="E658" s="4"/>
    </row>
    <row r="659" spans="5:5" ht="15.75" customHeight="1">
      <c r="E659" s="4"/>
    </row>
    <row r="660" spans="5:5" ht="15.75" customHeight="1">
      <c r="E660" s="4"/>
    </row>
    <row r="661" spans="5:5" ht="15.75" customHeight="1">
      <c r="E661" s="4"/>
    </row>
    <row r="662" spans="5:5" ht="15.75" customHeight="1">
      <c r="E662" s="4"/>
    </row>
    <row r="663" spans="5:5" ht="15.75" customHeight="1">
      <c r="E663" s="4"/>
    </row>
    <row r="664" spans="5:5" ht="15.75" customHeight="1">
      <c r="E664" s="4"/>
    </row>
    <row r="665" spans="5:5" ht="15.75" customHeight="1">
      <c r="E665" s="4"/>
    </row>
    <row r="666" spans="5:5" ht="15.75" customHeight="1">
      <c r="E666" s="4"/>
    </row>
    <row r="667" spans="5:5" ht="15.75" customHeight="1">
      <c r="E667" s="4"/>
    </row>
    <row r="668" spans="5:5" ht="15.75" customHeight="1">
      <c r="E668" s="4"/>
    </row>
    <row r="669" spans="5:5" ht="15.75" customHeight="1">
      <c r="E669" s="4"/>
    </row>
    <row r="670" spans="5:5" ht="15.75" customHeight="1">
      <c r="E670" s="4"/>
    </row>
    <row r="671" spans="5:5" ht="15.75" customHeight="1">
      <c r="E671" s="4"/>
    </row>
    <row r="672" spans="5:5" ht="15.75" customHeight="1">
      <c r="E672" s="4"/>
    </row>
    <row r="673" spans="5:5" ht="15.75" customHeight="1">
      <c r="E673" s="4"/>
    </row>
    <row r="674" spans="5:5" ht="15.75" customHeight="1">
      <c r="E674" s="4"/>
    </row>
    <row r="675" spans="5:5" ht="15.75" customHeight="1">
      <c r="E675" s="4"/>
    </row>
    <row r="676" spans="5:5" ht="15.75" customHeight="1">
      <c r="E676" s="4"/>
    </row>
    <row r="677" spans="5:5" ht="15.75" customHeight="1">
      <c r="E677" s="4"/>
    </row>
    <row r="678" spans="5:5" ht="15.75" customHeight="1">
      <c r="E678" s="4"/>
    </row>
    <row r="679" spans="5:5" ht="15.75" customHeight="1">
      <c r="E679" s="4"/>
    </row>
    <row r="680" spans="5:5" ht="15.75" customHeight="1">
      <c r="E680" s="4"/>
    </row>
    <row r="681" spans="5:5" ht="15.75" customHeight="1">
      <c r="E681" s="4"/>
    </row>
    <row r="682" spans="5:5" ht="15.75" customHeight="1">
      <c r="E682" s="4"/>
    </row>
    <row r="683" spans="5:5" ht="15.75" customHeight="1">
      <c r="E683" s="4"/>
    </row>
    <row r="684" spans="5:5" ht="15.75" customHeight="1">
      <c r="E684" s="4"/>
    </row>
    <row r="685" spans="5:5" ht="15.75" customHeight="1">
      <c r="E685" s="4"/>
    </row>
    <row r="686" spans="5:5" ht="15.75" customHeight="1">
      <c r="E686" s="4"/>
    </row>
    <row r="687" spans="5:5" ht="15.75" customHeight="1">
      <c r="E687" s="4"/>
    </row>
    <row r="688" spans="5:5" ht="15.75" customHeight="1">
      <c r="E688" s="4"/>
    </row>
    <row r="689" spans="5:5" ht="15.75" customHeight="1">
      <c r="E689" s="4"/>
    </row>
    <row r="690" spans="5:5" ht="15.75" customHeight="1">
      <c r="E690" s="4"/>
    </row>
    <row r="691" spans="5:5" ht="15.75" customHeight="1">
      <c r="E691" s="4"/>
    </row>
    <row r="692" spans="5:5" ht="15.75" customHeight="1">
      <c r="E692" s="4"/>
    </row>
    <row r="693" spans="5:5" ht="15.75" customHeight="1">
      <c r="E693" s="4"/>
    </row>
    <row r="694" spans="5:5" ht="15.75" customHeight="1">
      <c r="E694" s="4"/>
    </row>
    <row r="695" spans="5:5" ht="15.75" customHeight="1">
      <c r="E695" s="4"/>
    </row>
    <row r="696" spans="5:5" ht="15.75" customHeight="1">
      <c r="E696" s="4"/>
    </row>
    <row r="697" spans="5:5" ht="15.75" customHeight="1">
      <c r="E697" s="4"/>
    </row>
    <row r="698" spans="5:5" ht="15.75" customHeight="1">
      <c r="E698" s="4"/>
    </row>
    <row r="699" spans="5:5" ht="15.75" customHeight="1">
      <c r="E699" s="4"/>
    </row>
    <row r="700" spans="5:5" ht="15.75" customHeight="1">
      <c r="E700" s="4"/>
    </row>
    <row r="701" spans="5:5" ht="15.75" customHeight="1">
      <c r="E701" s="4"/>
    </row>
    <row r="702" spans="5:5" ht="15.75" customHeight="1">
      <c r="E702" s="4"/>
    </row>
    <row r="703" spans="5:5" ht="15.75" customHeight="1">
      <c r="E703" s="4"/>
    </row>
    <row r="704" spans="5:5" ht="15.75" customHeight="1">
      <c r="E704" s="4"/>
    </row>
    <row r="705" spans="5:5" ht="15.75" customHeight="1">
      <c r="E705" s="4"/>
    </row>
    <row r="706" spans="5:5" ht="15.75" customHeight="1">
      <c r="E706" s="4"/>
    </row>
    <row r="707" spans="5:5" ht="15.75" customHeight="1">
      <c r="E707" s="4"/>
    </row>
    <row r="708" spans="5:5" ht="15.75" customHeight="1">
      <c r="E708" s="4"/>
    </row>
    <row r="709" spans="5:5" ht="15.75" customHeight="1">
      <c r="E709" s="4"/>
    </row>
    <row r="710" spans="5:5" ht="15.75" customHeight="1">
      <c r="E710" s="4"/>
    </row>
    <row r="711" spans="5:5" ht="15.75" customHeight="1">
      <c r="E711" s="4"/>
    </row>
    <row r="712" spans="5:5" ht="15.75" customHeight="1">
      <c r="E712" s="4"/>
    </row>
    <row r="713" spans="5:5" ht="15.75" customHeight="1">
      <c r="E713" s="4"/>
    </row>
    <row r="714" spans="5:5" ht="15.75" customHeight="1">
      <c r="E714" s="4"/>
    </row>
    <row r="715" spans="5:5" ht="15.75" customHeight="1">
      <c r="E715" s="4"/>
    </row>
    <row r="716" spans="5:5" ht="15.75" customHeight="1">
      <c r="E716" s="4"/>
    </row>
    <row r="717" spans="5:5" ht="15.75" customHeight="1">
      <c r="E717" s="4"/>
    </row>
    <row r="718" spans="5:5" ht="15.75" customHeight="1">
      <c r="E718" s="4"/>
    </row>
    <row r="719" spans="5:5" ht="15.75" customHeight="1">
      <c r="E719" s="4"/>
    </row>
    <row r="720" spans="5:5" ht="15.75" customHeight="1">
      <c r="E720" s="4"/>
    </row>
    <row r="721" spans="5:5" ht="15.75" customHeight="1">
      <c r="E721" s="4"/>
    </row>
    <row r="722" spans="5:5" ht="15.75" customHeight="1">
      <c r="E722" s="4"/>
    </row>
    <row r="723" spans="5:5" ht="15.75" customHeight="1">
      <c r="E723" s="4"/>
    </row>
    <row r="724" spans="5:5" ht="15.75" customHeight="1">
      <c r="E724" s="4"/>
    </row>
    <row r="725" spans="5:5" ht="15.75" customHeight="1">
      <c r="E725" s="4"/>
    </row>
    <row r="726" spans="5:5" ht="15.75" customHeight="1">
      <c r="E726" s="4"/>
    </row>
    <row r="727" spans="5:5" ht="15.75" customHeight="1">
      <c r="E727" s="4"/>
    </row>
    <row r="728" spans="5:5" ht="15.75" customHeight="1">
      <c r="E728" s="4"/>
    </row>
    <row r="729" spans="5:5" ht="15.75" customHeight="1">
      <c r="E729" s="4"/>
    </row>
    <row r="730" spans="5:5" ht="15.75" customHeight="1">
      <c r="E730" s="4"/>
    </row>
    <row r="731" spans="5:5" ht="15.75" customHeight="1">
      <c r="E731" s="4"/>
    </row>
    <row r="732" spans="5:5" ht="15.75" customHeight="1">
      <c r="E732" s="4"/>
    </row>
    <row r="733" spans="5:5" ht="15.75" customHeight="1">
      <c r="E733" s="4"/>
    </row>
    <row r="734" spans="5:5" ht="15.75" customHeight="1">
      <c r="E734" s="4"/>
    </row>
    <row r="735" spans="5:5" ht="15.75" customHeight="1">
      <c r="E735" s="4"/>
    </row>
    <row r="736" spans="5:5" ht="15.75" customHeight="1">
      <c r="E736" s="4"/>
    </row>
    <row r="737" spans="5:5" ht="15.75" customHeight="1">
      <c r="E737" s="4"/>
    </row>
    <row r="738" spans="5:5" ht="15.75" customHeight="1">
      <c r="E738" s="4"/>
    </row>
    <row r="739" spans="5:5" ht="15.75" customHeight="1">
      <c r="E739" s="4"/>
    </row>
    <row r="740" spans="5:5" ht="15.75" customHeight="1">
      <c r="E740" s="4"/>
    </row>
    <row r="741" spans="5:5" ht="15.75" customHeight="1">
      <c r="E741" s="4"/>
    </row>
    <row r="742" spans="5:5" ht="15.75" customHeight="1">
      <c r="E742" s="4"/>
    </row>
    <row r="743" spans="5:5" ht="15.75" customHeight="1">
      <c r="E743" s="4"/>
    </row>
    <row r="744" spans="5:5" ht="15.75" customHeight="1">
      <c r="E744" s="4"/>
    </row>
    <row r="745" spans="5:5" ht="15.75" customHeight="1">
      <c r="E745" s="4"/>
    </row>
    <row r="746" spans="5:5" ht="15.75" customHeight="1">
      <c r="E746" s="4"/>
    </row>
    <row r="747" spans="5:5" ht="15.75" customHeight="1">
      <c r="E747" s="4"/>
    </row>
    <row r="748" spans="5:5" ht="15.75" customHeight="1">
      <c r="E748" s="4"/>
    </row>
    <row r="749" spans="5:5" ht="15.75" customHeight="1">
      <c r="E749" s="4"/>
    </row>
    <row r="750" spans="5:5" ht="15.75" customHeight="1">
      <c r="E750" s="4"/>
    </row>
    <row r="751" spans="5:5" ht="15.75" customHeight="1">
      <c r="E751" s="4"/>
    </row>
    <row r="752" spans="5:5" ht="15.75" customHeight="1">
      <c r="E752" s="4"/>
    </row>
    <row r="753" spans="5:5" ht="15.75" customHeight="1">
      <c r="E753" s="4"/>
    </row>
    <row r="754" spans="5:5" ht="15.75" customHeight="1">
      <c r="E754" s="4"/>
    </row>
    <row r="755" spans="5:5" ht="15.75" customHeight="1">
      <c r="E755" s="4"/>
    </row>
    <row r="756" spans="5:5" ht="15.75" customHeight="1">
      <c r="E756" s="4"/>
    </row>
    <row r="757" spans="5:5" ht="15.75" customHeight="1">
      <c r="E757" s="4"/>
    </row>
    <row r="758" spans="5:5" ht="15.75" customHeight="1">
      <c r="E758" s="4"/>
    </row>
    <row r="759" spans="5:5" ht="15.75" customHeight="1">
      <c r="E759" s="4"/>
    </row>
    <row r="760" spans="5:5" ht="15.75" customHeight="1">
      <c r="E760" s="4"/>
    </row>
    <row r="761" spans="5:5" ht="15.75" customHeight="1">
      <c r="E761" s="4"/>
    </row>
    <row r="762" spans="5:5" ht="15.75" customHeight="1">
      <c r="E762" s="4"/>
    </row>
    <row r="763" spans="5:5" ht="15.75" customHeight="1">
      <c r="E763" s="4"/>
    </row>
    <row r="764" spans="5:5" ht="15.75" customHeight="1">
      <c r="E764" s="4"/>
    </row>
    <row r="765" spans="5:5" ht="15.75" customHeight="1">
      <c r="E765" s="4"/>
    </row>
    <row r="766" spans="5:5" ht="15.75" customHeight="1">
      <c r="E766" s="4"/>
    </row>
    <row r="767" spans="5:5" ht="15.75" customHeight="1">
      <c r="E767" s="4"/>
    </row>
    <row r="768" spans="5:5" ht="15.75" customHeight="1">
      <c r="E768" s="4"/>
    </row>
    <row r="769" spans="5:5" ht="15.75" customHeight="1">
      <c r="E769" s="4"/>
    </row>
    <row r="770" spans="5:5" ht="15.75" customHeight="1">
      <c r="E770" s="4"/>
    </row>
    <row r="771" spans="5:5" ht="15.75" customHeight="1">
      <c r="E771" s="4"/>
    </row>
    <row r="772" spans="5:5" ht="15.75" customHeight="1">
      <c r="E772" s="4"/>
    </row>
    <row r="773" spans="5:5" ht="15.75" customHeight="1">
      <c r="E773" s="4"/>
    </row>
    <row r="774" spans="5:5" ht="15.75" customHeight="1">
      <c r="E774" s="4"/>
    </row>
    <row r="775" spans="5:5" ht="15.75" customHeight="1">
      <c r="E775" s="4"/>
    </row>
    <row r="776" spans="5:5" ht="15.75" customHeight="1">
      <c r="E776" s="4"/>
    </row>
    <row r="777" spans="5:5" ht="15.75" customHeight="1">
      <c r="E777" s="4"/>
    </row>
    <row r="778" spans="5:5" ht="15.75" customHeight="1">
      <c r="E778" s="4"/>
    </row>
    <row r="779" spans="5:5" ht="15.75" customHeight="1">
      <c r="E779" s="4"/>
    </row>
    <row r="780" spans="5:5" ht="15.75" customHeight="1">
      <c r="E780" s="4"/>
    </row>
    <row r="781" spans="5:5" ht="15.75" customHeight="1">
      <c r="E781" s="4"/>
    </row>
    <row r="782" spans="5:5" ht="15.75" customHeight="1">
      <c r="E782" s="4"/>
    </row>
    <row r="783" spans="5:5" ht="15.75" customHeight="1">
      <c r="E783" s="4"/>
    </row>
    <row r="784" spans="5:5" ht="15.75" customHeight="1">
      <c r="E784" s="4"/>
    </row>
    <row r="785" spans="5:5" ht="15.75" customHeight="1">
      <c r="E785" s="4"/>
    </row>
    <row r="786" spans="5:5" ht="15.75" customHeight="1">
      <c r="E786" s="4"/>
    </row>
    <row r="787" spans="5:5" ht="15.75" customHeight="1">
      <c r="E787" s="4"/>
    </row>
    <row r="788" spans="5:5" ht="15.75" customHeight="1">
      <c r="E788" s="4"/>
    </row>
    <row r="789" spans="5:5" ht="15.75" customHeight="1">
      <c r="E789" s="4"/>
    </row>
    <row r="790" spans="5:5" ht="15.75" customHeight="1">
      <c r="E790" s="4"/>
    </row>
    <row r="791" spans="5:5" ht="15.75" customHeight="1">
      <c r="E791" s="4"/>
    </row>
    <row r="792" spans="5:5" ht="15.75" customHeight="1">
      <c r="E792" s="4"/>
    </row>
    <row r="793" spans="5:5" ht="15.75" customHeight="1">
      <c r="E793" s="4"/>
    </row>
    <row r="794" spans="5:5" ht="15.75" customHeight="1">
      <c r="E794" s="4"/>
    </row>
    <row r="795" spans="5:5" ht="15.75" customHeight="1">
      <c r="E795" s="4"/>
    </row>
    <row r="796" spans="5:5" ht="15.75" customHeight="1">
      <c r="E796" s="4"/>
    </row>
    <row r="797" spans="5:5" ht="15.75" customHeight="1">
      <c r="E797" s="4"/>
    </row>
    <row r="798" spans="5:5" ht="15.75" customHeight="1">
      <c r="E798" s="4"/>
    </row>
    <row r="799" spans="5:5" ht="15.75" customHeight="1">
      <c r="E799" s="4"/>
    </row>
    <row r="800" spans="5:5" ht="15.75" customHeight="1">
      <c r="E800" s="4"/>
    </row>
    <row r="801" spans="5:5" ht="15.75" customHeight="1">
      <c r="E801" s="4"/>
    </row>
    <row r="802" spans="5:5" ht="15.75" customHeight="1">
      <c r="E802" s="4"/>
    </row>
    <row r="803" spans="5:5" ht="15.75" customHeight="1">
      <c r="E803" s="4"/>
    </row>
    <row r="804" spans="5:5" ht="15.75" customHeight="1">
      <c r="E804" s="4"/>
    </row>
    <row r="805" spans="5:5" ht="15.75" customHeight="1">
      <c r="E805" s="4"/>
    </row>
    <row r="806" spans="5:5" ht="15.75" customHeight="1">
      <c r="E806" s="4"/>
    </row>
    <row r="807" spans="5:5" ht="15.75" customHeight="1">
      <c r="E807" s="4"/>
    </row>
    <row r="808" spans="5:5" ht="15.75" customHeight="1">
      <c r="E808" s="4"/>
    </row>
    <row r="809" spans="5:5" ht="15.75" customHeight="1">
      <c r="E809" s="4"/>
    </row>
    <row r="810" spans="5:5" ht="15.75" customHeight="1">
      <c r="E810" s="4"/>
    </row>
    <row r="811" spans="5:5" ht="15.75" customHeight="1">
      <c r="E811" s="4"/>
    </row>
    <row r="812" spans="5:5" ht="15.75" customHeight="1">
      <c r="E812" s="4"/>
    </row>
    <row r="813" spans="5:5" ht="15.75" customHeight="1">
      <c r="E813" s="4"/>
    </row>
    <row r="814" spans="5:5" ht="15.75" customHeight="1">
      <c r="E814" s="4"/>
    </row>
    <row r="815" spans="5:5" ht="15.75" customHeight="1">
      <c r="E815" s="4"/>
    </row>
    <row r="816" spans="5:5" ht="15.75" customHeight="1">
      <c r="E816" s="4"/>
    </row>
    <row r="817" spans="5:5" ht="15.75" customHeight="1">
      <c r="E817" s="4"/>
    </row>
    <row r="818" spans="5:5" ht="15.75" customHeight="1">
      <c r="E818" s="4"/>
    </row>
    <row r="819" spans="5:5" ht="15.75" customHeight="1">
      <c r="E819" s="4"/>
    </row>
    <row r="820" spans="5:5" ht="15.75" customHeight="1">
      <c r="E820" s="4"/>
    </row>
    <row r="821" spans="5:5" ht="15.75" customHeight="1">
      <c r="E821" s="4"/>
    </row>
    <row r="822" spans="5:5" ht="15.75" customHeight="1">
      <c r="E822" s="4"/>
    </row>
    <row r="823" spans="5:5" ht="15.75" customHeight="1">
      <c r="E823" s="4"/>
    </row>
    <row r="824" spans="5:5" ht="15.75" customHeight="1">
      <c r="E824" s="4"/>
    </row>
    <row r="825" spans="5:5" ht="15.75" customHeight="1">
      <c r="E825" s="4"/>
    </row>
    <row r="826" spans="5:5" ht="15.75" customHeight="1">
      <c r="E826" s="4"/>
    </row>
    <row r="827" spans="5:5" ht="15.75" customHeight="1">
      <c r="E827" s="4"/>
    </row>
    <row r="828" spans="5:5" ht="15.75" customHeight="1">
      <c r="E828" s="4"/>
    </row>
    <row r="829" spans="5:5" ht="15.75" customHeight="1">
      <c r="E829" s="4"/>
    </row>
    <row r="830" spans="5:5" ht="15.75" customHeight="1">
      <c r="E830" s="4"/>
    </row>
    <row r="831" spans="5:5" ht="15.75" customHeight="1">
      <c r="E831" s="4"/>
    </row>
    <row r="832" spans="5:5" ht="15.75" customHeight="1">
      <c r="E832" s="4"/>
    </row>
    <row r="833" spans="5:5" ht="15.75" customHeight="1">
      <c r="E833" s="4"/>
    </row>
    <row r="834" spans="5:5" ht="15.75" customHeight="1">
      <c r="E834" s="4"/>
    </row>
    <row r="835" spans="5:5" ht="15.75" customHeight="1">
      <c r="E835" s="4"/>
    </row>
    <row r="836" spans="5:5" ht="15.75" customHeight="1">
      <c r="E836" s="4"/>
    </row>
    <row r="837" spans="5:5" ht="15.75" customHeight="1">
      <c r="E837" s="4"/>
    </row>
    <row r="838" spans="5:5" ht="15.75" customHeight="1">
      <c r="E838" s="4"/>
    </row>
    <row r="839" spans="5:5" ht="15.75" customHeight="1">
      <c r="E839" s="4"/>
    </row>
    <row r="840" spans="5:5" ht="15.75" customHeight="1">
      <c r="E840" s="4"/>
    </row>
    <row r="841" spans="5:5" ht="15.75" customHeight="1">
      <c r="E841" s="4"/>
    </row>
    <row r="842" spans="5:5" ht="15.75" customHeight="1">
      <c r="E842" s="4"/>
    </row>
    <row r="843" spans="5:5" ht="15.75" customHeight="1">
      <c r="E843" s="4"/>
    </row>
    <row r="844" spans="5:5" ht="15.75" customHeight="1">
      <c r="E844" s="4"/>
    </row>
    <row r="845" spans="5:5" ht="15.75" customHeight="1">
      <c r="E845" s="4"/>
    </row>
    <row r="846" spans="5:5" ht="15.75" customHeight="1">
      <c r="E846" s="4"/>
    </row>
    <row r="847" spans="5:5" ht="15.75" customHeight="1">
      <c r="E847" s="4"/>
    </row>
    <row r="848" spans="5:5" ht="15.75" customHeight="1">
      <c r="E848" s="4"/>
    </row>
    <row r="849" spans="5:5" ht="15.75" customHeight="1">
      <c r="E849" s="4"/>
    </row>
    <row r="850" spans="5:5" ht="15.75" customHeight="1">
      <c r="E850" s="4"/>
    </row>
    <row r="851" spans="5:5" ht="15.75" customHeight="1">
      <c r="E851" s="4"/>
    </row>
    <row r="852" spans="5:5" ht="15.75" customHeight="1">
      <c r="E852" s="4"/>
    </row>
    <row r="853" spans="5:5" ht="15.75" customHeight="1">
      <c r="E853" s="4"/>
    </row>
    <row r="854" spans="5:5" ht="15.75" customHeight="1">
      <c r="E854" s="4"/>
    </row>
    <row r="855" spans="5:5" ht="15.75" customHeight="1">
      <c r="E855" s="4"/>
    </row>
    <row r="856" spans="5:5" ht="15.75" customHeight="1">
      <c r="E856" s="4"/>
    </row>
    <row r="857" spans="5:5" ht="15.75" customHeight="1">
      <c r="E857" s="4"/>
    </row>
    <row r="858" spans="5:5" ht="15.75" customHeight="1">
      <c r="E858" s="4"/>
    </row>
    <row r="859" spans="5:5" ht="15.75" customHeight="1">
      <c r="E859" s="4"/>
    </row>
    <row r="860" spans="5:5" ht="15.75" customHeight="1">
      <c r="E860" s="4"/>
    </row>
    <row r="861" spans="5:5" ht="15.75" customHeight="1">
      <c r="E861" s="4"/>
    </row>
    <row r="862" spans="5:5" ht="15.75" customHeight="1">
      <c r="E862" s="4"/>
    </row>
    <row r="863" spans="5:5" ht="15.75" customHeight="1">
      <c r="E863" s="4"/>
    </row>
    <row r="864" spans="5:5" ht="15.75" customHeight="1">
      <c r="E864" s="4"/>
    </row>
    <row r="865" spans="5:5" ht="15.75" customHeight="1">
      <c r="E865" s="4"/>
    </row>
    <row r="866" spans="5:5" ht="15.75" customHeight="1">
      <c r="E866" s="4"/>
    </row>
    <row r="867" spans="5:5" ht="15.75" customHeight="1">
      <c r="E867" s="4"/>
    </row>
    <row r="868" spans="5:5" ht="15.75" customHeight="1">
      <c r="E868" s="4"/>
    </row>
    <row r="869" spans="5:5" ht="15.75" customHeight="1">
      <c r="E869" s="4"/>
    </row>
    <row r="870" spans="5:5" ht="15.75" customHeight="1">
      <c r="E870" s="4"/>
    </row>
    <row r="871" spans="5:5" ht="15.75" customHeight="1">
      <c r="E871" s="4"/>
    </row>
    <row r="872" spans="5:5" ht="15.75" customHeight="1">
      <c r="E872" s="4"/>
    </row>
    <row r="873" spans="5:5" ht="15.75" customHeight="1">
      <c r="E873" s="4"/>
    </row>
    <row r="874" spans="5:5" ht="15.75" customHeight="1">
      <c r="E874" s="4"/>
    </row>
    <row r="875" spans="5:5" ht="15.75" customHeight="1">
      <c r="E875" s="4"/>
    </row>
    <row r="876" spans="5:5" ht="15.75" customHeight="1">
      <c r="E876" s="4"/>
    </row>
    <row r="877" spans="5:5" ht="15.75" customHeight="1">
      <c r="E877" s="4"/>
    </row>
    <row r="878" spans="5:5" ht="15.75" customHeight="1">
      <c r="E878" s="4"/>
    </row>
    <row r="879" spans="5:5" ht="15.75" customHeight="1">
      <c r="E879" s="4"/>
    </row>
    <row r="880" spans="5:5" ht="15.75" customHeight="1">
      <c r="E880" s="4"/>
    </row>
    <row r="881" spans="5:5" ht="15.75" customHeight="1">
      <c r="E881" s="4"/>
    </row>
    <row r="882" spans="5:5" ht="15.75" customHeight="1">
      <c r="E882" s="4"/>
    </row>
    <row r="883" spans="5:5" ht="15.75" customHeight="1">
      <c r="E883" s="4"/>
    </row>
    <row r="884" spans="5:5" ht="15.75" customHeight="1">
      <c r="E884" s="4"/>
    </row>
    <row r="885" spans="5:5" ht="15.75" customHeight="1">
      <c r="E885" s="4"/>
    </row>
    <row r="886" spans="5:5" ht="15.75" customHeight="1">
      <c r="E886" s="4"/>
    </row>
    <row r="887" spans="5:5" ht="15.75" customHeight="1">
      <c r="E887" s="4"/>
    </row>
    <row r="888" spans="5:5" ht="15.75" customHeight="1">
      <c r="E888" s="4"/>
    </row>
    <row r="889" spans="5:5" ht="15.75" customHeight="1">
      <c r="E889" s="4"/>
    </row>
    <row r="890" spans="5:5" ht="15.75" customHeight="1">
      <c r="E890" s="4"/>
    </row>
    <row r="891" spans="5:5" ht="15.75" customHeight="1">
      <c r="E891" s="4"/>
    </row>
    <row r="892" spans="5:5" ht="15.75" customHeight="1">
      <c r="E892" s="4"/>
    </row>
    <row r="893" spans="5:5" ht="15.75" customHeight="1">
      <c r="E893" s="4"/>
    </row>
    <row r="894" spans="5:5" ht="15.75" customHeight="1">
      <c r="E894" s="4"/>
    </row>
    <row r="895" spans="5:5" ht="15.75" customHeight="1">
      <c r="E895" s="4"/>
    </row>
    <row r="896" spans="5:5" ht="15.75" customHeight="1">
      <c r="E896" s="4"/>
    </row>
    <row r="897" spans="5:5" ht="15.75" customHeight="1">
      <c r="E897" s="4"/>
    </row>
    <row r="898" spans="5:5" ht="15.75" customHeight="1">
      <c r="E898" s="4"/>
    </row>
    <row r="899" spans="5:5" ht="15.75" customHeight="1">
      <c r="E899" s="4"/>
    </row>
    <row r="900" spans="5:5" ht="15.75" customHeight="1">
      <c r="E900" s="4"/>
    </row>
    <row r="901" spans="5:5" ht="15.75" customHeight="1">
      <c r="E901" s="4"/>
    </row>
    <row r="902" spans="5:5" ht="15.75" customHeight="1">
      <c r="E902" s="4"/>
    </row>
    <row r="903" spans="5:5" ht="15.75" customHeight="1">
      <c r="E903" s="4"/>
    </row>
    <row r="904" spans="5:5" ht="15.75" customHeight="1">
      <c r="E904" s="4"/>
    </row>
    <row r="905" spans="5:5" ht="15.75" customHeight="1">
      <c r="E905" s="4"/>
    </row>
    <row r="906" spans="5:5" ht="15.75" customHeight="1">
      <c r="E906" s="4"/>
    </row>
    <row r="907" spans="5:5" ht="15.75" customHeight="1">
      <c r="E907" s="4"/>
    </row>
    <row r="908" spans="5:5" ht="15.75" customHeight="1">
      <c r="E908" s="4"/>
    </row>
    <row r="909" spans="5:5" ht="15.75" customHeight="1">
      <c r="E909" s="4"/>
    </row>
    <row r="910" spans="5:5" ht="15.75" customHeight="1">
      <c r="E910" s="4"/>
    </row>
    <row r="911" spans="5:5" ht="15.75" customHeight="1">
      <c r="E911" s="4"/>
    </row>
    <row r="912" spans="5:5" ht="15.75" customHeight="1">
      <c r="E912" s="4"/>
    </row>
    <row r="913" spans="5:5" ht="15.75" customHeight="1">
      <c r="E913" s="4"/>
    </row>
    <row r="914" spans="5:5" ht="15.75" customHeight="1">
      <c r="E914" s="4"/>
    </row>
    <row r="915" spans="5:5" ht="15.75" customHeight="1">
      <c r="E915" s="4"/>
    </row>
    <row r="916" spans="5:5" ht="15.75" customHeight="1">
      <c r="E916" s="4"/>
    </row>
    <row r="917" spans="5:5" ht="15.75" customHeight="1">
      <c r="E917" s="4"/>
    </row>
    <row r="918" spans="5:5" ht="15.75" customHeight="1">
      <c r="E918" s="4"/>
    </row>
    <row r="919" spans="5:5" ht="15.75" customHeight="1">
      <c r="E919" s="4"/>
    </row>
    <row r="920" spans="5:5" ht="15.75" customHeight="1">
      <c r="E920" s="4"/>
    </row>
    <row r="921" spans="5:5" ht="15.75" customHeight="1">
      <c r="E921" s="4"/>
    </row>
    <row r="922" spans="5:5" ht="15.75" customHeight="1">
      <c r="E922" s="4"/>
    </row>
    <row r="923" spans="5:5" ht="15.75" customHeight="1">
      <c r="E923" s="4"/>
    </row>
    <row r="924" spans="5:5" ht="15.75" customHeight="1">
      <c r="E924" s="4"/>
    </row>
    <row r="925" spans="5:5" ht="15.75" customHeight="1">
      <c r="E925" s="4"/>
    </row>
    <row r="926" spans="5:5" ht="15.75" customHeight="1">
      <c r="E926" s="4"/>
    </row>
    <row r="927" spans="5:5" ht="15.75" customHeight="1">
      <c r="E927" s="4"/>
    </row>
    <row r="928" spans="5:5" ht="15.75" customHeight="1">
      <c r="E928" s="4"/>
    </row>
    <row r="929" spans="5:5" ht="15.75" customHeight="1">
      <c r="E929" s="4"/>
    </row>
    <row r="930" spans="5:5" ht="15.75" customHeight="1">
      <c r="E930" s="4"/>
    </row>
    <row r="931" spans="5:5" ht="15.75" customHeight="1">
      <c r="E931" s="4"/>
    </row>
    <row r="932" spans="5:5" ht="15.75" customHeight="1">
      <c r="E932" s="4"/>
    </row>
    <row r="933" spans="5:5" ht="15.75" customHeight="1">
      <c r="E933" s="4"/>
    </row>
    <row r="934" spans="5:5" ht="15.75" customHeight="1">
      <c r="E934" s="4"/>
    </row>
    <row r="935" spans="5:5" ht="15.75" customHeight="1">
      <c r="E935" s="4"/>
    </row>
    <row r="936" spans="5:5" ht="15.75" customHeight="1">
      <c r="E936" s="4"/>
    </row>
    <row r="937" spans="5:5" ht="15.75" customHeight="1">
      <c r="E937" s="4"/>
    </row>
    <row r="938" spans="5:5" ht="15.75" customHeight="1">
      <c r="E938" s="4"/>
    </row>
    <row r="939" spans="5:5" ht="15.75" customHeight="1">
      <c r="E939" s="4"/>
    </row>
    <row r="940" spans="5:5" ht="15.75" customHeight="1">
      <c r="E940" s="4"/>
    </row>
    <row r="941" spans="5:5" ht="15.75" customHeight="1">
      <c r="E941" s="4"/>
    </row>
    <row r="942" spans="5:5" ht="15.75" customHeight="1">
      <c r="E942" s="4"/>
    </row>
    <row r="943" spans="5:5" ht="15.75" customHeight="1">
      <c r="E943" s="4"/>
    </row>
    <row r="944" spans="5:5" ht="15.75" customHeight="1">
      <c r="E944" s="4"/>
    </row>
    <row r="945" spans="5:5" ht="15.75" customHeight="1">
      <c r="E945" s="4"/>
    </row>
    <row r="946" spans="5:5" ht="15.75" customHeight="1">
      <c r="E946" s="4"/>
    </row>
    <row r="947" spans="5:5" ht="15.75" customHeight="1">
      <c r="E947" s="4"/>
    </row>
    <row r="948" spans="5:5" ht="15.75" customHeight="1">
      <c r="E948" s="4"/>
    </row>
    <row r="949" spans="5:5" ht="15.75" customHeight="1">
      <c r="E949" s="4"/>
    </row>
    <row r="950" spans="5:5" ht="15.75" customHeight="1">
      <c r="E950" s="4"/>
    </row>
    <row r="951" spans="5:5" ht="15.75" customHeight="1">
      <c r="E951" s="4"/>
    </row>
    <row r="952" spans="5:5" ht="15.75" customHeight="1">
      <c r="E952" s="4"/>
    </row>
    <row r="953" spans="5:5" ht="15.75" customHeight="1">
      <c r="E953" s="4"/>
    </row>
    <row r="954" spans="5:5" ht="15.75" customHeight="1">
      <c r="E954" s="4"/>
    </row>
    <row r="955" spans="5:5" ht="15.75" customHeight="1">
      <c r="E955" s="4"/>
    </row>
    <row r="956" spans="5:5" ht="15.75" customHeight="1">
      <c r="E956" s="4"/>
    </row>
    <row r="957" spans="5:5" ht="15.75" customHeight="1">
      <c r="E957" s="4"/>
    </row>
    <row r="958" spans="5:5" ht="15.75" customHeight="1">
      <c r="E958" s="4"/>
    </row>
    <row r="959" spans="5:5" ht="15.75" customHeight="1">
      <c r="E959" s="4"/>
    </row>
    <row r="960" spans="5:5" ht="15.75" customHeight="1">
      <c r="E960" s="4"/>
    </row>
    <row r="961" spans="5:5" ht="15.75" customHeight="1">
      <c r="E961" s="4"/>
    </row>
    <row r="962" spans="5:5" ht="15.75" customHeight="1">
      <c r="E962" s="4"/>
    </row>
    <row r="963" spans="5:5" ht="15.75" customHeight="1">
      <c r="E963" s="4"/>
    </row>
    <row r="964" spans="5:5" ht="15.75" customHeight="1">
      <c r="E964" s="4"/>
    </row>
    <row r="965" spans="5:5" ht="15.75" customHeight="1">
      <c r="E965" s="4"/>
    </row>
    <row r="966" spans="5:5" ht="15.75" customHeight="1">
      <c r="E966" s="4"/>
    </row>
    <row r="967" spans="5:5" ht="15.75" customHeight="1">
      <c r="E967" s="4"/>
    </row>
    <row r="968" spans="5:5" ht="15.75" customHeight="1">
      <c r="E968" s="4"/>
    </row>
    <row r="969" spans="5:5" ht="15.75" customHeight="1">
      <c r="E969" s="4"/>
    </row>
    <row r="970" spans="5:5" ht="15.75" customHeight="1">
      <c r="E970" s="4"/>
    </row>
    <row r="971" spans="5:5" ht="15.75" customHeight="1">
      <c r="E971" s="4"/>
    </row>
    <row r="972" spans="5:5" ht="15.75" customHeight="1">
      <c r="E972" s="4"/>
    </row>
    <row r="973" spans="5:5" ht="15.75" customHeight="1">
      <c r="E973" s="4"/>
    </row>
    <row r="974" spans="5:5" ht="15.75" customHeight="1">
      <c r="E974" s="4"/>
    </row>
    <row r="975" spans="5:5" ht="15.75" customHeight="1">
      <c r="E975" s="4"/>
    </row>
    <row r="976" spans="5:5" ht="15.75" customHeight="1">
      <c r="E976" s="4"/>
    </row>
    <row r="977" spans="5:5" ht="15.75" customHeight="1">
      <c r="E977" s="4"/>
    </row>
    <row r="978" spans="5:5" ht="15.75" customHeight="1">
      <c r="E978" s="4"/>
    </row>
    <row r="979" spans="5:5" ht="15.75" customHeight="1">
      <c r="E979" s="4"/>
    </row>
    <row r="980" spans="5:5" ht="15.75" customHeight="1">
      <c r="E980" s="4"/>
    </row>
    <row r="981" spans="5:5" ht="15.75" customHeight="1">
      <c r="E981" s="4"/>
    </row>
    <row r="982" spans="5:5" ht="15.75" customHeight="1">
      <c r="E982" s="4"/>
    </row>
    <row r="983" spans="5:5" ht="15.75" customHeight="1">
      <c r="E983" s="4"/>
    </row>
    <row r="984" spans="5:5" ht="15.75" customHeight="1">
      <c r="E984" s="4"/>
    </row>
    <row r="985" spans="5:5" ht="15.75" customHeight="1">
      <c r="E985" s="4"/>
    </row>
    <row r="986" spans="5:5" ht="15.75" customHeight="1">
      <c r="E986" s="4"/>
    </row>
    <row r="987" spans="5:5" ht="15.75" customHeight="1">
      <c r="E987" s="4"/>
    </row>
    <row r="988" spans="5:5" ht="15.75" customHeight="1">
      <c r="E988" s="4"/>
    </row>
    <row r="989" spans="5:5" ht="15.75" customHeight="1">
      <c r="E989" s="4"/>
    </row>
    <row r="990" spans="5:5" ht="15.75" customHeight="1">
      <c r="E990" s="4"/>
    </row>
    <row r="991" spans="5:5" ht="15.75" customHeight="1">
      <c r="E991" s="4"/>
    </row>
    <row r="992" spans="5:5" ht="15.75" customHeight="1">
      <c r="E992" s="4"/>
    </row>
    <row r="993" spans="5:5" ht="15.75" customHeight="1">
      <c r="E993" s="4"/>
    </row>
    <row r="994" spans="5:5" ht="15.75" customHeight="1">
      <c r="E994" s="4"/>
    </row>
    <row r="995" spans="5:5" ht="15.75" customHeight="1">
      <c r="E995" s="4"/>
    </row>
    <row r="996" spans="5:5" ht="15.75" customHeight="1">
      <c r="E996" s="4"/>
    </row>
    <row r="997" spans="5:5" ht="15.75" customHeight="1">
      <c r="E997" s="4"/>
    </row>
    <row r="998" spans="5:5" ht="15.75" customHeight="1">
      <c r="E998" s="4"/>
    </row>
    <row r="999" spans="5:5" ht="15.75" customHeight="1">
      <c r="E999" s="4"/>
    </row>
    <row r="1000" spans="5:5" ht="15.75" customHeight="1">
      <c r="E1000" s="4"/>
    </row>
  </sheetData>
  <mergeCells count="2">
    <mergeCell ref="H6:I6"/>
    <mergeCell ref="H8:I8"/>
  </mergeCells>
  <pageMargins left="0.7" right="0.7" top="0.75" bottom="0.75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8"/>
  <dimension ref="A1:Z1000"/>
  <sheetViews>
    <sheetView workbookViewId="0">
      <selection activeCell="D18" sqref="D18"/>
    </sheetView>
  </sheetViews>
  <sheetFormatPr defaultColWidth="12.625" defaultRowHeight="15" customHeight="1"/>
  <cols>
    <col min="1" max="1" width="28.375" customWidth="1"/>
    <col min="2" max="2" width="12.25" customWidth="1"/>
    <col min="3" max="3" width="7.625" customWidth="1"/>
    <col min="4" max="4" width="30.5" bestFit="1" customWidth="1"/>
    <col min="5" max="5" width="7.625" customWidth="1"/>
    <col min="6" max="6" width="20.125" customWidth="1"/>
    <col min="7" max="7" width="11.125" bestFit="1" customWidth="1"/>
    <col min="8" max="26" width="7.62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3" t="s">
        <v>498</v>
      </c>
      <c r="B3" s="13">
        <f>+Description!B7</f>
        <v>97.5</v>
      </c>
      <c r="C3" s="1"/>
      <c r="D3" s="727" t="s">
        <v>896</v>
      </c>
      <c r="E3" s="727">
        <f>Description!C7*((Description!B18/100)+1)</f>
        <v>97.5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3" t="s">
        <v>499</v>
      </c>
      <c r="B4" s="13">
        <f>+Description!B8</f>
        <v>42.5</v>
      </c>
      <c r="D4" s="726" t="s">
        <v>897</v>
      </c>
      <c r="E4" s="717">
        <f>Description!C8*((Description!B18/100)+1)</f>
        <v>42.5</v>
      </c>
    </row>
    <row r="5" spans="1:2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>
      <c r="A7" s="381"/>
      <c r="B7" s="382"/>
      <c r="C7" s="382"/>
      <c r="D7" s="383" t="s">
        <v>491</v>
      </c>
      <c r="E7" s="382"/>
      <c r="F7" s="723" t="s">
        <v>485</v>
      </c>
      <c r="G7" s="726" t="s">
        <v>895</v>
      </c>
    </row>
    <row r="8" spans="1:26" ht="18.75">
      <c r="A8" s="377" t="s">
        <v>500</v>
      </c>
      <c r="B8" s="355"/>
      <c r="C8" s="355"/>
      <c r="D8" s="1">
        <v>58</v>
      </c>
      <c r="E8" s="1"/>
      <c r="F8" s="714">
        <f>+B4*D8</f>
        <v>2465</v>
      </c>
      <c r="G8" s="769">
        <f>D8*E4</f>
        <v>2465</v>
      </c>
    </row>
    <row r="9" spans="1:26" ht="18.75">
      <c r="A9" s="377"/>
      <c r="B9" s="355"/>
      <c r="C9" s="355"/>
      <c r="D9" s="355"/>
      <c r="E9" s="1"/>
      <c r="F9" s="714"/>
      <c r="G9" s="716"/>
    </row>
    <row r="10" spans="1:26" ht="18.75">
      <c r="A10" s="377" t="s">
        <v>67</v>
      </c>
      <c r="B10" s="355" t="s">
        <v>493</v>
      </c>
      <c r="C10" s="355"/>
      <c r="D10" s="1">
        <v>12.5</v>
      </c>
      <c r="E10" s="1"/>
      <c r="F10" s="714">
        <f>+B3*D10</f>
        <v>1218.75</v>
      </c>
      <c r="G10" s="769">
        <f>+E3*D10</f>
        <v>1218.75</v>
      </c>
    </row>
    <row r="11" spans="1:26" ht="18.75">
      <c r="A11" s="377"/>
      <c r="B11" s="355"/>
      <c r="C11" s="355"/>
      <c r="D11" s="1"/>
      <c r="E11" s="1"/>
      <c r="F11" s="714"/>
      <c r="G11" s="716"/>
    </row>
    <row r="12" spans="1:26" ht="18.75">
      <c r="A12" s="379" t="s">
        <v>69</v>
      </c>
      <c r="B12" s="380" t="s">
        <v>493</v>
      </c>
      <c r="C12" s="380"/>
      <c r="D12" s="356">
        <v>8.5</v>
      </c>
      <c r="E12" s="356"/>
      <c r="F12" s="715">
        <f>+B4*D12</f>
        <v>361.25</v>
      </c>
      <c r="G12" s="769">
        <f>+E4*D12</f>
        <v>361.25</v>
      </c>
    </row>
    <row r="13" spans="1:26">
      <c r="A13" s="381"/>
      <c r="B13" s="382"/>
      <c r="C13" s="382"/>
      <c r="D13" s="382"/>
      <c r="E13" s="382"/>
      <c r="F13" s="381"/>
      <c r="G13" s="716"/>
    </row>
    <row r="14" spans="1:26" ht="18.75">
      <c r="A14" s="377" t="s">
        <v>71</v>
      </c>
      <c r="B14" s="355" t="s">
        <v>493</v>
      </c>
      <c r="C14" s="1"/>
      <c r="D14" s="1">
        <v>10</v>
      </c>
      <c r="E14" s="1"/>
      <c r="F14" s="724">
        <f>+B3*D14</f>
        <v>975</v>
      </c>
      <c r="G14" s="769">
        <f>E3*D14</f>
        <v>975</v>
      </c>
    </row>
    <row r="15" spans="1:26">
      <c r="A15" s="279"/>
      <c r="B15" s="1"/>
      <c r="C15" s="1"/>
      <c r="D15" s="1"/>
      <c r="E15" s="1"/>
      <c r="F15" s="469"/>
      <c r="G15" s="716"/>
    </row>
    <row r="16" spans="1:26" ht="18.75">
      <c r="A16" s="379" t="s">
        <v>73</v>
      </c>
      <c r="B16" s="380" t="s">
        <v>493</v>
      </c>
      <c r="C16" s="356"/>
      <c r="D16" s="356">
        <v>10</v>
      </c>
      <c r="E16" s="356"/>
      <c r="F16" s="725">
        <f>+B4*D16</f>
        <v>425</v>
      </c>
      <c r="G16" s="770">
        <f>E4*D16</f>
        <v>425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9"/>
  <dimension ref="A1:X991"/>
  <sheetViews>
    <sheetView workbookViewId="0">
      <selection activeCell="C15" sqref="C15"/>
    </sheetView>
  </sheetViews>
  <sheetFormatPr defaultColWidth="12.625" defaultRowHeight="15" customHeight="1"/>
  <cols>
    <col min="1" max="1" width="38.75" customWidth="1"/>
    <col min="2" max="2" width="4.875" bestFit="1" customWidth="1"/>
    <col min="3" max="3" width="9.75" style="428" bestFit="1" customWidth="1"/>
    <col min="4" max="4" width="11.25" customWidth="1"/>
    <col min="5" max="5" width="14.375" customWidth="1"/>
    <col min="6" max="6" width="15.375" customWidth="1"/>
    <col min="7" max="7" width="19.5" customWidth="1"/>
    <col min="8" max="8" width="19.375" customWidth="1"/>
    <col min="9" max="9" width="11.375" bestFit="1" customWidth="1"/>
    <col min="10" max="11" width="7.625" customWidth="1"/>
    <col min="12" max="12" width="14.375" customWidth="1"/>
    <col min="13" max="13" width="9.875" customWidth="1"/>
    <col min="14" max="24" width="7.625" customWidth="1"/>
  </cols>
  <sheetData>
    <row r="1" spans="1:24" ht="18.75" customHeight="1">
      <c r="A1" s="355"/>
      <c r="B1" s="355"/>
      <c r="C1" s="384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</row>
    <row r="2" spans="1:24" ht="18.75" customHeight="1">
      <c r="A2" s="425" t="s">
        <v>567</v>
      </c>
      <c r="B2" s="424">
        <f>Description!H9</f>
        <v>138.75</v>
      </c>
      <c r="C2" s="384"/>
      <c r="D2" s="355"/>
      <c r="E2" s="1040" t="s">
        <v>898</v>
      </c>
      <c r="F2" s="1040"/>
      <c r="G2" s="1040"/>
      <c r="H2" s="731">
        <f>Description!G9*((Description!B18/100)+1)</f>
        <v>138.75</v>
      </c>
      <c r="I2" s="1039" t="s">
        <v>927</v>
      </c>
      <c r="J2" s="1039"/>
      <c r="K2" s="1039"/>
      <c r="L2" s="1039"/>
      <c r="M2" s="731">
        <f>Description!G11*((Description!B18/100)+1)</f>
        <v>138.75</v>
      </c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</row>
    <row r="3" spans="1:24" ht="18.75" customHeight="1" thickBot="1">
      <c r="A3" s="425" t="s">
        <v>568</v>
      </c>
      <c r="B3" s="424">
        <f>Description!H10</f>
        <v>36.25</v>
      </c>
      <c r="C3" s="384"/>
      <c r="D3" s="355"/>
      <c r="E3" s="1040" t="s">
        <v>899</v>
      </c>
      <c r="F3" s="1040"/>
      <c r="G3" s="1041"/>
      <c r="H3" s="732">
        <f>Description!G10*((Description!B18/100)+1)</f>
        <v>36.25</v>
      </c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</row>
    <row r="4" spans="1:24" ht="18.75" customHeight="1" thickBot="1">
      <c r="A4" s="425" t="s">
        <v>927</v>
      </c>
      <c r="B4" s="424">
        <f>Description!H11</f>
        <v>138.75</v>
      </c>
      <c r="C4" s="384"/>
      <c r="D4" s="355"/>
      <c r="E4" s="355"/>
      <c r="F4" s="355"/>
      <c r="G4" s="1042" t="s">
        <v>895</v>
      </c>
      <c r="H4" s="1043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</row>
    <row r="5" spans="1:24" ht="18.75" customHeight="1" thickBot="1">
      <c r="A5" s="1046" t="s">
        <v>580</v>
      </c>
      <c r="B5" s="1047"/>
      <c r="C5" s="430" t="s">
        <v>579</v>
      </c>
      <c r="D5" s="430">
        <v>1</v>
      </c>
      <c r="E5" s="430">
        <v>2</v>
      </c>
      <c r="F5" s="431" t="s">
        <v>485</v>
      </c>
      <c r="G5" s="734">
        <v>1</v>
      </c>
      <c r="H5" s="735">
        <v>2</v>
      </c>
      <c r="I5" s="431" t="s">
        <v>485</v>
      </c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5"/>
      <c r="X5" s="355"/>
    </row>
    <row r="6" spans="1:24" ht="18.75" customHeight="1" thickBot="1">
      <c r="A6" s="1048" t="s">
        <v>569</v>
      </c>
      <c r="B6" s="1049"/>
      <c r="C6" s="427">
        <v>36.5</v>
      </c>
      <c r="D6" s="435">
        <f>+B4*C6</f>
        <v>5064.375</v>
      </c>
      <c r="E6" s="435"/>
      <c r="F6" s="436">
        <f>D6</f>
        <v>5064.375</v>
      </c>
      <c r="G6" s="440">
        <f>M2*C6</f>
        <v>5064.375</v>
      </c>
      <c r="H6" s="728"/>
      <c r="I6" s="767">
        <f>G6</f>
        <v>5064.375</v>
      </c>
      <c r="J6" s="355"/>
      <c r="K6" s="355"/>
      <c r="L6" s="355"/>
      <c r="M6" s="355"/>
      <c r="N6" s="355"/>
      <c r="O6" s="355"/>
      <c r="P6" s="355"/>
      <c r="Q6" s="355"/>
      <c r="R6" s="355"/>
      <c r="S6" s="355"/>
      <c r="T6" s="355"/>
      <c r="U6" s="355"/>
      <c r="V6" s="355"/>
      <c r="W6" s="355"/>
      <c r="X6" s="355"/>
    </row>
    <row r="7" spans="1:24" ht="18.75" customHeight="1" thickBot="1">
      <c r="A7" s="1050" t="s">
        <v>570</v>
      </c>
      <c r="B7" s="1051"/>
      <c r="C7" s="432"/>
      <c r="D7" s="437"/>
      <c r="E7" s="437"/>
      <c r="F7" s="438"/>
      <c r="G7" s="728"/>
      <c r="H7" s="728"/>
      <c r="I7" s="438"/>
      <c r="J7" s="355"/>
      <c r="K7" s="355"/>
      <c r="L7" s="355"/>
      <c r="M7" s="355"/>
      <c r="N7" s="355"/>
      <c r="O7" s="355"/>
      <c r="P7" s="355"/>
      <c r="Q7" s="355"/>
      <c r="R7" s="355"/>
      <c r="S7" s="355"/>
      <c r="T7" s="355"/>
      <c r="U7" s="355"/>
      <c r="V7" s="355"/>
      <c r="W7" s="355"/>
      <c r="X7" s="355"/>
    </row>
    <row r="8" spans="1:24" ht="18.75" customHeight="1">
      <c r="A8" s="1052" t="s">
        <v>121</v>
      </c>
      <c r="B8" s="1053"/>
      <c r="C8" s="429">
        <v>12.5</v>
      </c>
      <c r="D8" s="439">
        <f>+$B$2*C8</f>
        <v>1734.375</v>
      </c>
      <c r="E8" s="439"/>
      <c r="F8" s="440">
        <f>D8</f>
        <v>1734.375</v>
      </c>
      <c r="G8" s="440">
        <f>+$H$2*C8</f>
        <v>1734.375</v>
      </c>
      <c r="H8" s="440"/>
      <c r="I8" s="765">
        <f>G8</f>
        <v>1734.375</v>
      </c>
      <c r="J8" s="355"/>
      <c r="K8" s="355"/>
      <c r="L8" s="355"/>
      <c r="M8" s="355"/>
      <c r="N8" s="355"/>
      <c r="O8" s="355"/>
      <c r="P8" s="355"/>
      <c r="Q8" s="355"/>
      <c r="R8" s="355"/>
      <c r="S8" s="355"/>
      <c r="T8" s="355"/>
      <c r="U8" s="355"/>
      <c r="V8" s="355"/>
      <c r="W8" s="355"/>
      <c r="X8" s="355"/>
    </row>
    <row r="9" spans="1:24" ht="18.75" customHeight="1" thickBot="1">
      <c r="A9" s="1054" t="s">
        <v>501</v>
      </c>
      <c r="B9" s="1055"/>
      <c r="C9" s="433">
        <v>24.5</v>
      </c>
      <c r="D9" s="441">
        <f>+$B$2*C9</f>
        <v>3399.375</v>
      </c>
      <c r="E9" s="441"/>
      <c r="F9" s="442">
        <f>D9</f>
        <v>3399.375</v>
      </c>
      <c r="G9" s="442">
        <f>+$H$2*C9</f>
        <v>3399.375</v>
      </c>
      <c r="H9" s="442"/>
      <c r="I9" s="766">
        <f>G9</f>
        <v>3399.375</v>
      </c>
      <c r="J9" s="355"/>
      <c r="K9" s="355"/>
      <c r="L9" s="355"/>
      <c r="M9" s="355"/>
      <c r="N9" s="355"/>
      <c r="O9" s="355"/>
      <c r="P9" s="355"/>
      <c r="Q9" s="355"/>
      <c r="R9" s="355"/>
      <c r="S9" s="355"/>
      <c r="T9" s="355"/>
      <c r="U9" s="355"/>
      <c r="V9" s="355"/>
      <c r="W9" s="355"/>
      <c r="X9" s="355"/>
    </row>
    <row r="10" spans="1:24" ht="18.75" customHeight="1" thickBot="1">
      <c r="A10" s="1044" t="s">
        <v>502</v>
      </c>
      <c r="B10" s="1045"/>
      <c r="C10" s="432"/>
      <c r="D10" s="437"/>
      <c r="E10" s="437"/>
      <c r="F10" s="438"/>
      <c r="G10" s="728"/>
      <c r="H10" s="728"/>
      <c r="I10" s="438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</row>
    <row r="11" spans="1:24" ht="18.75" customHeight="1">
      <c r="A11" s="1058" t="s">
        <v>571</v>
      </c>
      <c r="B11" s="1059"/>
      <c r="C11" s="429">
        <v>5</v>
      </c>
      <c r="D11" s="439">
        <f>+$B$2*C11</f>
        <v>693.75</v>
      </c>
      <c r="E11" s="439">
        <f>+$B$3*C11</f>
        <v>181.25</v>
      </c>
      <c r="F11" s="440">
        <f>D11+E11</f>
        <v>875</v>
      </c>
      <c r="G11" s="440">
        <f>C11*H2</f>
        <v>693.75</v>
      </c>
      <c r="H11" s="440">
        <f>C11*H3</f>
        <v>181.25</v>
      </c>
      <c r="I11" s="765">
        <f>G11+H11</f>
        <v>875</v>
      </c>
      <c r="J11" s="355"/>
      <c r="K11" s="355"/>
      <c r="L11" s="355"/>
      <c r="M11" s="355"/>
      <c r="N11" s="355"/>
      <c r="O11" s="355"/>
      <c r="P11" s="355"/>
      <c r="Q11" s="355"/>
      <c r="R11" s="355"/>
      <c r="S11" s="355"/>
      <c r="T11" s="355"/>
      <c r="U11" s="355"/>
      <c r="V11" s="355"/>
      <c r="W11" s="355"/>
      <c r="X11" s="355"/>
    </row>
    <row r="12" spans="1:24" ht="18.75" customHeight="1" thickBot="1">
      <c r="A12" s="1054" t="s">
        <v>572</v>
      </c>
      <c r="B12" s="1055"/>
      <c r="C12" s="433">
        <v>4</v>
      </c>
      <c r="D12" s="441">
        <f>+$B$2*C12</f>
        <v>555</v>
      </c>
      <c r="E12" s="441"/>
      <c r="F12" s="442">
        <f>D12</f>
        <v>555</v>
      </c>
      <c r="G12" s="440">
        <f>C12*H2</f>
        <v>555</v>
      </c>
      <c r="H12" s="729"/>
      <c r="I12" s="766">
        <f>G12</f>
        <v>555</v>
      </c>
      <c r="J12" s="355"/>
      <c r="K12" s="355"/>
      <c r="L12" s="355"/>
      <c r="M12" s="355"/>
      <c r="N12" s="355"/>
      <c r="O12" s="355"/>
      <c r="P12" s="355"/>
      <c r="Q12" s="355"/>
      <c r="R12" s="355"/>
      <c r="S12" s="355"/>
      <c r="T12" s="355"/>
      <c r="U12" s="355"/>
      <c r="V12" s="355"/>
      <c r="W12" s="355"/>
      <c r="X12" s="355"/>
    </row>
    <row r="13" spans="1:24" ht="18.75" customHeight="1" thickBot="1">
      <c r="A13" s="1044" t="s">
        <v>573</v>
      </c>
      <c r="B13" s="1045"/>
      <c r="C13" s="432"/>
      <c r="D13" s="437"/>
      <c r="E13" s="437"/>
      <c r="F13" s="438"/>
      <c r="G13" s="728"/>
      <c r="H13" s="728"/>
      <c r="I13" s="438"/>
      <c r="J13" s="355"/>
      <c r="K13" s="355"/>
      <c r="L13" s="355"/>
      <c r="M13" s="355"/>
      <c r="N13" s="355"/>
      <c r="O13" s="355"/>
      <c r="P13" s="355"/>
      <c r="Q13" s="355"/>
      <c r="R13" s="355"/>
      <c r="S13" s="355"/>
      <c r="T13" s="355"/>
      <c r="U13" s="355"/>
      <c r="V13" s="355"/>
      <c r="W13" s="355"/>
      <c r="X13" s="355"/>
    </row>
    <row r="14" spans="1:24" ht="18.75" customHeight="1">
      <c r="A14" s="1058" t="s">
        <v>571</v>
      </c>
      <c r="B14" s="1059"/>
      <c r="C14" s="429">
        <v>7</v>
      </c>
      <c r="D14" s="439">
        <f>+$B$2*C14</f>
        <v>971.25</v>
      </c>
      <c r="E14" s="439">
        <f>+$B$3*C14</f>
        <v>253.75</v>
      </c>
      <c r="F14" s="440">
        <f>D14+E14</f>
        <v>1225</v>
      </c>
      <c r="G14" s="440">
        <f>H2*C14</f>
        <v>971.25</v>
      </c>
      <c r="H14" s="440">
        <f>C14*H3</f>
        <v>253.75</v>
      </c>
      <c r="I14" s="765">
        <f>G14+H14</f>
        <v>1225</v>
      </c>
      <c r="J14" s="355"/>
      <c r="K14" s="355"/>
      <c r="L14" s="355"/>
      <c r="M14" s="355"/>
      <c r="N14" s="355"/>
      <c r="O14" s="355"/>
      <c r="P14" s="355"/>
      <c r="Q14" s="355"/>
      <c r="R14" s="355"/>
      <c r="S14" s="355"/>
      <c r="T14" s="355"/>
      <c r="U14" s="355"/>
      <c r="V14" s="355"/>
      <c r="W14" s="355"/>
      <c r="X14" s="355"/>
    </row>
    <row r="15" spans="1:24" ht="18.75" customHeight="1" thickBot="1">
      <c r="A15" s="1060" t="s">
        <v>572</v>
      </c>
      <c r="B15" s="1061"/>
      <c r="C15" s="426">
        <v>7</v>
      </c>
      <c r="D15" s="445">
        <f>+$B$2*C15</f>
        <v>971.25</v>
      </c>
      <c r="E15" s="445"/>
      <c r="F15" s="446">
        <f>D15</f>
        <v>971.25</v>
      </c>
      <c r="G15" s="440">
        <f>H2*C15</f>
        <v>971.25</v>
      </c>
      <c r="H15" s="730"/>
      <c r="I15" s="763">
        <f>G15</f>
        <v>971.25</v>
      </c>
      <c r="J15" s="355"/>
      <c r="K15" s="355"/>
      <c r="L15" s="355"/>
      <c r="M15" s="355"/>
      <c r="N15" s="355"/>
      <c r="O15" s="355"/>
      <c r="P15" s="355"/>
      <c r="Q15" s="355"/>
      <c r="R15" s="355"/>
      <c r="S15" s="355"/>
      <c r="T15" s="355"/>
      <c r="U15" s="355"/>
      <c r="V15" s="355"/>
      <c r="W15" s="355"/>
      <c r="X15" s="355"/>
    </row>
    <row r="16" spans="1:24" ht="18.75" customHeight="1">
      <c r="A16" s="1059" t="s">
        <v>503</v>
      </c>
      <c r="B16" s="1059"/>
      <c r="C16" s="429">
        <v>18.5</v>
      </c>
      <c r="D16" s="439">
        <f>+$B$2*C16</f>
        <v>2566.875</v>
      </c>
      <c r="E16" s="439">
        <f>+$B$3*C16</f>
        <v>670.625</v>
      </c>
      <c r="F16" s="440">
        <f>D16+E16</f>
        <v>3237.5</v>
      </c>
      <c r="G16" s="440">
        <f>C16*H2</f>
        <v>2566.875</v>
      </c>
      <c r="H16" s="440">
        <f>C16*H3</f>
        <v>670.625</v>
      </c>
      <c r="I16" s="765">
        <f>G16+H16</f>
        <v>3237.5</v>
      </c>
      <c r="J16" s="355"/>
      <c r="K16" s="355"/>
      <c r="L16" s="355"/>
      <c r="M16" s="355"/>
      <c r="N16" s="355"/>
      <c r="O16" s="355"/>
      <c r="P16" s="355"/>
      <c r="Q16" s="355"/>
      <c r="R16" s="355"/>
      <c r="S16" s="355"/>
      <c r="T16" s="355"/>
      <c r="U16" s="355"/>
      <c r="V16" s="355"/>
      <c r="W16" s="355"/>
      <c r="X16" s="355"/>
    </row>
    <row r="17" spans="1:24" ht="18.75" customHeight="1">
      <c r="A17" s="1062" t="s">
        <v>327</v>
      </c>
      <c r="B17" s="1053"/>
      <c r="C17" s="424">
        <v>10</v>
      </c>
      <c r="D17" s="443">
        <f>+$B$2*C17</f>
        <v>1387.5</v>
      </c>
      <c r="E17" s="443"/>
      <c r="F17" s="444">
        <f>D17</f>
        <v>1387.5</v>
      </c>
      <c r="G17" s="440">
        <f>C17*H2</f>
        <v>1387.5</v>
      </c>
      <c r="H17" s="729"/>
      <c r="I17" s="764">
        <f>G17</f>
        <v>1387.5</v>
      </c>
      <c r="J17" s="355"/>
      <c r="K17" s="355"/>
      <c r="L17" s="355"/>
      <c r="M17" s="355"/>
      <c r="N17" s="355"/>
      <c r="O17" s="355"/>
      <c r="P17" s="355"/>
      <c r="Q17" s="355"/>
      <c r="R17" s="355"/>
      <c r="S17" s="355"/>
      <c r="T17" s="355"/>
      <c r="U17" s="355"/>
      <c r="V17" s="355"/>
      <c r="W17" s="355"/>
      <c r="X17" s="355"/>
    </row>
    <row r="18" spans="1:24" ht="18.75" customHeight="1" thickBot="1">
      <c r="A18" s="1054" t="s">
        <v>574</v>
      </c>
      <c r="B18" s="1055"/>
      <c r="C18" s="433">
        <v>5</v>
      </c>
      <c r="D18" s="441">
        <f>+$B$2*C18</f>
        <v>693.75</v>
      </c>
      <c r="E18" s="441"/>
      <c r="F18" s="442">
        <f>D18</f>
        <v>693.75</v>
      </c>
      <c r="G18" s="440">
        <f>C18*H2</f>
        <v>693.75</v>
      </c>
      <c r="H18" s="729"/>
      <c r="I18" s="766">
        <f>G18</f>
        <v>693.75</v>
      </c>
      <c r="J18" s="355"/>
      <c r="K18" s="355"/>
      <c r="L18" s="355"/>
      <c r="M18" s="355"/>
      <c r="N18" s="355"/>
      <c r="O18" s="355"/>
      <c r="P18" s="355"/>
      <c r="Q18" s="355"/>
      <c r="R18" s="355"/>
      <c r="S18" s="355"/>
      <c r="T18" s="355"/>
      <c r="U18" s="355"/>
      <c r="V18" s="355"/>
      <c r="W18" s="355"/>
      <c r="X18" s="355"/>
    </row>
    <row r="19" spans="1:24" ht="18.75" customHeight="1" thickBot="1">
      <c r="A19" s="1044" t="s">
        <v>575</v>
      </c>
      <c r="B19" s="1045"/>
      <c r="C19" s="432"/>
      <c r="D19" s="437"/>
      <c r="E19" s="437"/>
      <c r="F19" s="438"/>
      <c r="G19" s="728"/>
      <c r="H19" s="728"/>
      <c r="I19" s="438"/>
      <c r="J19" s="355"/>
      <c r="K19" s="355"/>
      <c r="L19" s="355"/>
      <c r="M19" s="355"/>
      <c r="N19" s="355"/>
      <c r="O19" s="355"/>
      <c r="P19" s="355"/>
      <c r="Q19" s="355"/>
      <c r="R19" s="355"/>
      <c r="S19" s="355"/>
      <c r="T19" s="355"/>
      <c r="U19" s="355"/>
      <c r="V19" s="355"/>
      <c r="W19" s="355"/>
      <c r="X19" s="355"/>
    </row>
    <row r="20" spans="1:24" ht="18.75" customHeight="1">
      <c r="A20" s="1058" t="s">
        <v>576</v>
      </c>
      <c r="B20" s="1059"/>
      <c r="C20" s="429">
        <v>25</v>
      </c>
      <c r="D20" s="439">
        <f>+$B$2*C20</f>
        <v>3468.75</v>
      </c>
      <c r="E20" s="439">
        <f>+$B$3*C20</f>
        <v>906.25</v>
      </c>
      <c r="F20" s="440">
        <f>D20+E20</f>
        <v>4375</v>
      </c>
      <c r="G20" s="440">
        <f>C20*H2</f>
        <v>3468.75</v>
      </c>
      <c r="H20" s="440">
        <f>C20*H3</f>
        <v>906.25</v>
      </c>
      <c r="I20" s="765">
        <f>G20+H20</f>
        <v>4375</v>
      </c>
      <c r="J20" s="355"/>
      <c r="K20" s="355"/>
      <c r="L20" s="355"/>
      <c r="M20" s="355"/>
      <c r="N20" s="355"/>
      <c r="O20" s="355"/>
      <c r="P20" s="355"/>
      <c r="Q20" s="355"/>
      <c r="R20" s="355"/>
      <c r="S20" s="355"/>
      <c r="T20" s="355"/>
      <c r="U20" s="355"/>
      <c r="V20" s="355"/>
      <c r="W20" s="355"/>
      <c r="X20" s="355"/>
    </row>
    <row r="21" spans="1:24" ht="18.75" customHeight="1">
      <c r="A21" s="1063" t="s">
        <v>577</v>
      </c>
      <c r="B21" s="1063"/>
      <c r="C21" s="424">
        <v>11</v>
      </c>
      <c r="D21" s="443">
        <f>+$B$2*C21</f>
        <v>1526.25</v>
      </c>
      <c r="E21" s="443">
        <f>+$B$3*C21</f>
        <v>398.75</v>
      </c>
      <c r="F21" s="444">
        <f>D21+E21</f>
        <v>1925</v>
      </c>
      <c r="G21" s="440">
        <f>C21*H2</f>
        <v>1526.25</v>
      </c>
      <c r="H21" s="440">
        <f>C21*H3</f>
        <v>398.75</v>
      </c>
      <c r="I21" s="764">
        <f>G21+H21</f>
        <v>1925</v>
      </c>
      <c r="J21" s="355"/>
      <c r="K21" s="355"/>
      <c r="L21" s="355"/>
      <c r="M21" s="355"/>
      <c r="N21" s="355"/>
      <c r="O21" s="355"/>
      <c r="P21" s="355"/>
      <c r="Q21" s="355"/>
      <c r="R21" s="355"/>
      <c r="S21" s="355"/>
      <c r="T21" s="355"/>
      <c r="U21" s="355"/>
      <c r="V21" s="355"/>
      <c r="W21" s="355"/>
      <c r="X21" s="355"/>
    </row>
    <row r="22" spans="1:24" ht="18.75" customHeight="1" thickBot="1">
      <c r="A22" s="1056" t="s">
        <v>578</v>
      </c>
      <c r="B22" s="1057"/>
      <c r="C22" s="426">
        <v>6.5</v>
      </c>
      <c r="D22" s="445">
        <f>+$B$2*C22</f>
        <v>901.875</v>
      </c>
      <c r="E22" s="445">
        <f>+$B$3*C22</f>
        <v>235.625</v>
      </c>
      <c r="F22" s="446">
        <f>D22+E22</f>
        <v>1137.5</v>
      </c>
      <c r="G22" s="446">
        <f>+$H$2*C22</f>
        <v>901.875</v>
      </c>
      <c r="H22" s="446">
        <f>+$H$3*C22</f>
        <v>235.625</v>
      </c>
      <c r="I22" s="763">
        <f>G22+H22</f>
        <v>1137.5</v>
      </c>
      <c r="J22" s="355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</row>
    <row r="23" spans="1:24" ht="18.75" customHeight="1">
      <c r="A23" s="355"/>
      <c r="B23" s="355"/>
      <c r="C23" s="384"/>
      <c r="D23" s="355"/>
      <c r="E23" s="355"/>
      <c r="F23" s="355"/>
      <c r="G23" s="355"/>
      <c r="H23" s="355"/>
      <c r="I23" s="355"/>
      <c r="J23" s="355"/>
      <c r="K23" s="355"/>
      <c r="L23" s="355"/>
      <c r="M23" s="355"/>
      <c r="N23" s="355"/>
      <c r="O23" s="355"/>
      <c r="P23" s="355"/>
      <c r="Q23" s="355"/>
      <c r="R23" s="355"/>
      <c r="S23" s="355"/>
      <c r="T23" s="355"/>
      <c r="U23" s="355"/>
      <c r="V23" s="355"/>
      <c r="W23" s="355"/>
      <c r="X23" s="355"/>
    </row>
    <row r="24" spans="1:24" ht="18.75" customHeight="1">
      <c r="A24" s="355"/>
      <c r="B24" s="355"/>
      <c r="C24" s="384"/>
      <c r="D24" s="355"/>
      <c r="E24" s="355"/>
      <c r="F24" s="355"/>
      <c r="G24" s="355"/>
      <c r="H24" s="355"/>
      <c r="I24" s="355"/>
      <c r="J24" s="355"/>
      <c r="K24" s="355"/>
      <c r="L24" s="355"/>
      <c r="M24" s="355"/>
      <c r="N24" s="355"/>
      <c r="O24" s="355"/>
      <c r="P24" s="355"/>
      <c r="Q24" s="355"/>
      <c r="R24" s="355"/>
      <c r="S24" s="355"/>
      <c r="T24" s="355"/>
      <c r="U24" s="355"/>
      <c r="V24" s="355"/>
      <c r="W24" s="355"/>
      <c r="X24" s="355"/>
    </row>
    <row r="25" spans="1:24" ht="18.75" customHeight="1">
      <c r="A25" s="355"/>
      <c r="B25" s="355"/>
      <c r="C25" s="384"/>
      <c r="D25" s="355"/>
      <c r="E25" s="355"/>
      <c r="F25" s="355"/>
      <c r="G25" s="355"/>
      <c r="H25" s="355"/>
      <c r="I25" s="355"/>
      <c r="J25" s="355"/>
      <c r="K25" s="355"/>
      <c r="L25" s="355"/>
      <c r="M25" s="355"/>
      <c r="N25" s="355"/>
      <c r="O25" s="355"/>
      <c r="P25" s="355"/>
      <c r="Q25" s="355"/>
      <c r="R25" s="355"/>
      <c r="S25" s="355"/>
      <c r="T25" s="355"/>
      <c r="U25" s="355"/>
      <c r="V25" s="355"/>
      <c r="W25" s="355"/>
      <c r="X25" s="355"/>
    </row>
    <row r="26" spans="1:24" ht="18.75" customHeight="1">
      <c r="A26" s="355"/>
      <c r="B26" s="355"/>
      <c r="C26" s="384"/>
      <c r="D26" s="355"/>
      <c r="E26" s="355"/>
      <c r="F26" s="355"/>
      <c r="G26" s="355"/>
      <c r="H26" s="355"/>
      <c r="I26" s="355"/>
      <c r="J26" s="355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</row>
    <row r="27" spans="1:24" ht="18.75" customHeight="1">
      <c r="A27" s="355"/>
      <c r="B27" s="355"/>
      <c r="C27" s="384"/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55"/>
      <c r="V27" s="355"/>
      <c r="W27" s="355"/>
      <c r="X27" s="355"/>
    </row>
    <row r="28" spans="1:24" ht="18.75" customHeight="1">
      <c r="A28" s="355"/>
      <c r="B28" s="355"/>
      <c r="C28" s="384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5"/>
      <c r="T28" s="355"/>
      <c r="U28" s="355"/>
      <c r="V28" s="355"/>
      <c r="W28" s="355"/>
      <c r="X28" s="355"/>
    </row>
    <row r="29" spans="1:24" ht="18.75" customHeight="1">
      <c r="A29" s="355"/>
      <c r="B29" s="355"/>
      <c r="C29" s="384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5"/>
      <c r="T29" s="355"/>
      <c r="U29" s="355"/>
      <c r="V29" s="355"/>
      <c r="W29" s="355"/>
      <c r="X29" s="355"/>
    </row>
    <row r="30" spans="1:24" ht="18.75" customHeight="1">
      <c r="A30" s="355"/>
      <c r="B30" s="355"/>
      <c r="C30" s="384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</row>
    <row r="31" spans="1:24" ht="18.75" customHeight="1">
      <c r="A31" s="355"/>
      <c r="B31" s="355"/>
      <c r="C31" s="384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5"/>
      <c r="T31" s="355"/>
      <c r="U31" s="355"/>
      <c r="V31" s="355"/>
      <c r="W31" s="355"/>
      <c r="X31" s="355"/>
    </row>
    <row r="32" spans="1:24" ht="18.75" customHeight="1">
      <c r="A32" s="355"/>
      <c r="B32" s="355"/>
      <c r="C32" s="384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5"/>
      <c r="T32" s="355"/>
      <c r="U32" s="355"/>
      <c r="V32" s="355"/>
      <c r="W32" s="355"/>
      <c r="X32" s="355"/>
    </row>
    <row r="33" spans="1:24" ht="18.75" customHeight="1">
      <c r="A33" s="355"/>
      <c r="B33" s="355"/>
      <c r="C33" s="384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5"/>
      <c r="T33" s="355"/>
      <c r="U33" s="355"/>
      <c r="V33" s="355"/>
      <c r="W33" s="355"/>
      <c r="X33" s="355"/>
    </row>
    <row r="34" spans="1:24" ht="18.75" customHeight="1">
      <c r="A34" s="355"/>
      <c r="B34" s="355"/>
      <c r="C34" s="384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</row>
    <row r="35" spans="1:24" ht="18.75" customHeight="1">
      <c r="A35" s="355"/>
      <c r="B35" s="355"/>
      <c r="C35" s="384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5"/>
      <c r="W35" s="355"/>
      <c r="X35" s="355"/>
    </row>
    <row r="36" spans="1:24" ht="18.75" customHeight="1">
      <c r="A36" s="355"/>
      <c r="B36" s="355"/>
      <c r="C36" s="384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355"/>
      <c r="U36" s="355"/>
      <c r="V36" s="355"/>
      <c r="W36" s="355"/>
      <c r="X36" s="355"/>
    </row>
    <row r="37" spans="1:24" ht="18.75" customHeight="1">
      <c r="A37" s="355"/>
      <c r="B37" s="355"/>
      <c r="C37" s="384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355"/>
      <c r="U37" s="355"/>
      <c r="V37" s="355"/>
      <c r="W37" s="355"/>
      <c r="X37" s="355"/>
    </row>
    <row r="38" spans="1:24" ht="18.75" customHeight="1">
      <c r="A38" s="355"/>
      <c r="B38" s="355"/>
      <c r="C38" s="384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</row>
    <row r="39" spans="1:24" ht="18.75" customHeight="1">
      <c r="A39" s="355"/>
      <c r="B39" s="355"/>
      <c r="C39" s="384"/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355"/>
      <c r="U39" s="355"/>
      <c r="V39" s="355"/>
      <c r="W39" s="355"/>
      <c r="X39" s="355"/>
    </row>
    <row r="40" spans="1:24" ht="18.75" customHeight="1">
      <c r="A40" s="355"/>
      <c r="B40" s="355"/>
      <c r="C40" s="384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355"/>
      <c r="U40" s="355"/>
      <c r="V40" s="355"/>
      <c r="W40" s="355"/>
      <c r="X40" s="355"/>
    </row>
    <row r="41" spans="1:24" ht="18.75" customHeight="1">
      <c r="A41" s="355"/>
      <c r="B41" s="355"/>
      <c r="C41" s="384"/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</row>
    <row r="42" spans="1:24" ht="18.75" customHeight="1">
      <c r="A42" s="355"/>
      <c r="B42" s="355"/>
      <c r="C42" s="384"/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</row>
    <row r="43" spans="1:24" ht="18.75" customHeight="1">
      <c r="A43" s="355"/>
      <c r="B43" s="355"/>
      <c r="C43" s="384"/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5"/>
      <c r="Q43" s="355"/>
      <c r="R43" s="355"/>
      <c r="S43" s="355"/>
      <c r="T43" s="355"/>
      <c r="U43" s="355"/>
      <c r="V43" s="355"/>
      <c r="W43" s="355"/>
      <c r="X43" s="355"/>
    </row>
    <row r="44" spans="1:24" ht="18.75" customHeight="1">
      <c r="A44" s="355"/>
      <c r="B44" s="355"/>
      <c r="C44" s="384"/>
      <c r="D44" s="355"/>
      <c r="E44" s="355"/>
      <c r="F44" s="355"/>
      <c r="G44" s="355"/>
      <c r="H44" s="355"/>
      <c r="I44" s="355"/>
      <c r="J44" s="355"/>
      <c r="K44" s="355"/>
      <c r="L44" s="355"/>
      <c r="M44" s="355"/>
      <c r="N44" s="355"/>
      <c r="O44" s="355"/>
      <c r="P44" s="355"/>
      <c r="Q44" s="355"/>
      <c r="R44" s="355"/>
      <c r="S44" s="355"/>
      <c r="T44" s="355"/>
      <c r="U44" s="355"/>
      <c r="V44" s="355"/>
      <c r="W44" s="355"/>
      <c r="X44" s="355"/>
    </row>
    <row r="45" spans="1:24" ht="18.75" customHeight="1">
      <c r="A45" s="355"/>
      <c r="B45" s="355"/>
      <c r="C45" s="384"/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5"/>
      <c r="T45" s="355"/>
      <c r="U45" s="355"/>
      <c r="V45" s="355"/>
      <c r="W45" s="355"/>
      <c r="X45" s="355"/>
    </row>
    <row r="46" spans="1:24" ht="18.75" customHeight="1">
      <c r="A46" s="355"/>
      <c r="B46" s="355"/>
      <c r="C46" s="384"/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</row>
    <row r="47" spans="1:24" ht="18.75" customHeight="1">
      <c r="A47" s="355"/>
      <c r="B47" s="355"/>
      <c r="C47" s="384"/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5"/>
      <c r="O47" s="355"/>
      <c r="P47" s="355"/>
      <c r="Q47" s="355"/>
      <c r="R47" s="355"/>
      <c r="S47" s="355"/>
      <c r="T47" s="355"/>
      <c r="U47" s="355"/>
      <c r="V47" s="355"/>
      <c r="W47" s="355"/>
      <c r="X47" s="355"/>
    </row>
    <row r="48" spans="1:24" ht="18.75" customHeight="1">
      <c r="A48" s="355"/>
      <c r="B48" s="355"/>
      <c r="C48" s="384"/>
      <c r="D48" s="355"/>
      <c r="E48" s="355"/>
      <c r="F48" s="355"/>
      <c r="G48" s="355"/>
      <c r="H48" s="355"/>
      <c r="I48" s="355"/>
      <c r="J48" s="355"/>
      <c r="K48" s="355"/>
      <c r="L48" s="355"/>
      <c r="M48" s="355"/>
      <c r="N48" s="355"/>
      <c r="O48" s="355"/>
      <c r="P48" s="355"/>
      <c r="Q48" s="355"/>
      <c r="R48" s="355"/>
      <c r="S48" s="355"/>
      <c r="T48" s="355"/>
      <c r="U48" s="355"/>
      <c r="V48" s="355"/>
      <c r="W48" s="355"/>
      <c r="X48" s="355"/>
    </row>
    <row r="49" spans="1:24" ht="18.75" customHeight="1">
      <c r="A49" s="355"/>
      <c r="B49" s="355"/>
      <c r="C49" s="384"/>
      <c r="D49" s="355"/>
      <c r="E49" s="355"/>
      <c r="F49" s="355"/>
      <c r="G49" s="355"/>
      <c r="H49" s="355"/>
      <c r="I49" s="355"/>
      <c r="J49" s="355"/>
      <c r="K49" s="355"/>
      <c r="L49" s="355"/>
      <c r="M49" s="355"/>
      <c r="N49" s="355"/>
      <c r="O49" s="355"/>
      <c r="P49" s="355"/>
      <c r="Q49" s="355"/>
      <c r="R49" s="355"/>
      <c r="S49" s="355"/>
      <c r="T49" s="355"/>
      <c r="U49" s="355"/>
      <c r="V49" s="355"/>
      <c r="W49" s="355"/>
      <c r="X49" s="355"/>
    </row>
    <row r="50" spans="1:24" ht="18.75" customHeight="1">
      <c r="A50" s="355"/>
      <c r="B50" s="355"/>
      <c r="C50" s="384"/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</row>
    <row r="51" spans="1:24" ht="18.75" customHeight="1">
      <c r="A51" s="355"/>
      <c r="B51" s="355"/>
      <c r="C51" s="384"/>
      <c r="D51" s="355"/>
      <c r="E51" s="355"/>
      <c r="F51" s="355"/>
      <c r="G51" s="355"/>
      <c r="H51" s="355"/>
      <c r="I51" s="355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5"/>
      <c r="V51" s="355"/>
      <c r="W51" s="355"/>
      <c r="X51" s="355"/>
    </row>
    <row r="52" spans="1:24" ht="18.75" customHeight="1">
      <c r="A52" s="355"/>
      <c r="B52" s="355"/>
      <c r="C52" s="384"/>
      <c r="D52" s="355"/>
      <c r="E52" s="355"/>
      <c r="F52" s="355"/>
      <c r="G52" s="355"/>
      <c r="H52" s="355"/>
      <c r="I52" s="355"/>
      <c r="J52" s="355"/>
      <c r="K52" s="355"/>
      <c r="L52" s="355"/>
      <c r="M52" s="355"/>
      <c r="N52" s="355"/>
      <c r="O52" s="355"/>
      <c r="P52" s="355"/>
      <c r="Q52" s="355"/>
      <c r="R52" s="355"/>
      <c r="S52" s="355"/>
      <c r="T52" s="355"/>
      <c r="U52" s="355"/>
      <c r="V52" s="355"/>
      <c r="W52" s="355"/>
      <c r="X52" s="355"/>
    </row>
    <row r="53" spans="1:24" ht="18.75" customHeight="1">
      <c r="A53" s="355"/>
      <c r="B53" s="355"/>
      <c r="C53" s="384"/>
      <c r="D53" s="355"/>
      <c r="E53" s="355"/>
      <c r="F53" s="355"/>
      <c r="G53" s="355"/>
      <c r="H53" s="355"/>
      <c r="I53" s="355"/>
      <c r="J53" s="355"/>
      <c r="K53" s="355"/>
      <c r="L53" s="355"/>
      <c r="M53" s="355"/>
      <c r="N53" s="355"/>
      <c r="O53" s="355"/>
      <c r="P53" s="355"/>
      <c r="Q53" s="355"/>
      <c r="R53" s="355"/>
      <c r="S53" s="355"/>
      <c r="T53" s="355"/>
      <c r="U53" s="355"/>
      <c r="V53" s="355"/>
      <c r="W53" s="355"/>
      <c r="X53" s="355"/>
    </row>
    <row r="54" spans="1:24" ht="18.75" customHeight="1">
      <c r="A54" s="355"/>
      <c r="B54" s="355"/>
      <c r="C54" s="384"/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5"/>
      <c r="V54" s="355"/>
      <c r="W54" s="355"/>
      <c r="X54" s="355"/>
    </row>
    <row r="55" spans="1:24" ht="18.75" customHeight="1">
      <c r="A55" s="355"/>
      <c r="B55" s="355"/>
      <c r="C55" s="384"/>
      <c r="D55" s="355"/>
      <c r="E55" s="355"/>
      <c r="F55" s="355"/>
      <c r="G55" s="355"/>
      <c r="H55" s="355"/>
      <c r="I55" s="355"/>
      <c r="J55" s="355"/>
      <c r="K55" s="355"/>
      <c r="L55" s="355"/>
      <c r="M55" s="355"/>
      <c r="N55" s="355"/>
      <c r="O55" s="355"/>
      <c r="P55" s="355"/>
      <c r="Q55" s="355"/>
      <c r="R55" s="355"/>
      <c r="S55" s="355"/>
      <c r="T55" s="355"/>
      <c r="U55" s="355"/>
      <c r="V55" s="355"/>
      <c r="W55" s="355"/>
      <c r="X55" s="355"/>
    </row>
    <row r="56" spans="1:24" ht="18.75" customHeight="1">
      <c r="A56" s="355"/>
      <c r="B56" s="355"/>
      <c r="C56" s="384"/>
      <c r="D56" s="355"/>
      <c r="E56" s="355"/>
      <c r="F56" s="355"/>
      <c r="G56" s="355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</row>
    <row r="57" spans="1:24" ht="18.75" customHeight="1">
      <c r="A57" s="355"/>
      <c r="B57" s="355"/>
      <c r="C57" s="384"/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</row>
    <row r="58" spans="1:24" ht="18.75" customHeight="1">
      <c r="A58" s="355"/>
      <c r="B58" s="355"/>
      <c r="C58" s="384"/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</row>
    <row r="59" spans="1:24" ht="18.75" customHeight="1">
      <c r="A59" s="355"/>
      <c r="B59" s="355"/>
      <c r="C59" s="384"/>
      <c r="D59" s="355"/>
      <c r="E59" s="355"/>
      <c r="F59" s="355"/>
      <c r="G59" s="355"/>
      <c r="H59" s="355"/>
      <c r="I59" s="355"/>
      <c r="J59" s="355"/>
      <c r="K59" s="355"/>
      <c r="L59" s="355"/>
      <c r="M59" s="355"/>
      <c r="N59" s="355"/>
      <c r="O59" s="355"/>
      <c r="P59" s="355"/>
      <c r="Q59" s="355"/>
      <c r="R59" s="355"/>
      <c r="S59" s="355"/>
      <c r="T59" s="355"/>
      <c r="U59" s="355"/>
      <c r="V59" s="355"/>
      <c r="W59" s="355"/>
      <c r="X59" s="355"/>
    </row>
    <row r="60" spans="1:24" ht="18.75" customHeight="1">
      <c r="A60" s="355"/>
      <c r="B60" s="355"/>
      <c r="C60" s="384"/>
      <c r="D60" s="355"/>
      <c r="E60" s="355"/>
      <c r="F60" s="355"/>
      <c r="G60" s="355"/>
      <c r="H60" s="355"/>
      <c r="I60" s="355"/>
      <c r="J60" s="355"/>
      <c r="K60" s="355"/>
      <c r="L60" s="355"/>
      <c r="M60" s="355"/>
      <c r="N60" s="355"/>
      <c r="O60" s="355"/>
      <c r="P60" s="355"/>
      <c r="Q60" s="355"/>
      <c r="R60" s="355"/>
      <c r="S60" s="355"/>
      <c r="T60" s="355"/>
      <c r="U60" s="355"/>
      <c r="V60" s="355"/>
      <c r="W60" s="355"/>
      <c r="X60" s="355"/>
    </row>
    <row r="61" spans="1:24" ht="18.75" customHeight="1">
      <c r="A61" s="355"/>
      <c r="B61" s="355"/>
      <c r="C61" s="384"/>
      <c r="D61" s="355"/>
      <c r="E61" s="355"/>
      <c r="F61" s="355"/>
      <c r="G61" s="355"/>
      <c r="H61" s="355"/>
      <c r="I61" s="355"/>
      <c r="J61" s="355"/>
      <c r="K61" s="355"/>
      <c r="L61" s="355"/>
      <c r="M61" s="355"/>
      <c r="N61" s="355"/>
      <c r="O61" s="355"/>
      <c r="P61" s="355"/>
      <c r="Q61" s="355"/>
      <c r="R61" s="355"/>
      <c r="S61" s="355"/>
      <c r="T61" s="355"/>
      <c r="U61" s="355"/>
      <c r="V61" s="355"/>
      <c r="W61" s="355"/>
      <c r="X61" s="355"/>
    </row>
    <row r="62" spans="1:24" ht="18.75" customHeight="1">
      <c r="A62" s="355"/>
      <c r="B62" s="355"/>
      <c r="C62" s="384"/>
      <c r="D62" s="355"/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</row>
    <row r="63" spans="1:24" ht="18.75" customHeight="1">
      <c r="A63" s="355"/>
      <c r="B63" s="355"/>
      <c r="C63" s="384"/>
      <c r="D63" s="355"/>
      <c r="E63" s="355"/>
      <c r="F63" s="355"/>
      <c r="G63" s="355"/>
      <c r="H63" s="355"/>
      <c r="I63" s="355"/>
      <c r="J63" s="355"/>
      <c r="K63" s="355"/>
      <c r="L63" s="355"/>
      <c r="M63" s="355"/>
      <c r="N63" s="355"/>
      <c r="O63" s="355"/>
      <c r="P63" s="355"/>
      <c r="Q63" s="355"/>
      <c r="R63" s="355"/>
      <c r="S63" s="355"/>
      <c r="T63" s="355"/>
      <c r="U63" s="355"/>
      <c r="V63" s="355"/>
      <c r="W63" s="355"/>
      <c r="X63" s="355"/>
    </row>
    <row r="64" spans="1:24" ht="18.75" customHeight="1">
      <c r="A64" s="355"/>
      <c r="B64" s="355"/>
      <c r="C64" s="384"/>
      <c r="D64" s="355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5"/>
      <c r="V64" s="355"/>
      <c r="W64" s="355"/>
      <c r="X64" s="355"/>
    </row>
    <row r="65" spans="1:24" ht="18.75" customHeight="1">
      <c r="A65" s="355"/>
      <c r="B65" s="355"/>
      <c r="C65" s="384"/>
      <c r="D65" s="355"/>
      <c r="E65" s="355"/>
      <c r="F65" s="355"/>
      <c r="G65" s="355"/>
      <c r="H65" s="355"/>
      <c r="I65" s="355"/>
      <c r="J65" s="355"/>
      <c r="K65" s="355"/>
      <c r="L65" s="355"/>
      <c r="M65" s="355"/>
      <c r="N65" s="355"/>
      <c r="O65" s="355"/>
      <c r="P65" s="355"/>
      <c r="Q65" s="355"/>
      <c r="R65" s="355"/>
      <c r="S65" s="355"/>
      <c r="T65" s="355"/>
      <c r="U65" s="355"/>
      <c r="V65" s="355"/>
      <c r="W65" s="355"/>
      <c r="X65" s="355"/>
    </row>
    <row r="66" spans="1:24" ht="18.75" customHeight="1">
      <c r="A66" s="355"/>
      <c r="B66" s="355"/>
      <c r="C66" s="384"/>
      <c r="D66" s="355"/>
      <c r="E66" s="355"/>
      <c r="F66" s="355"/>
      <c r="G66" s="355"/>
      <c r="H66" s="355"/>
      <c r="I66" s="355"/>
      <c r="J66" s="355"/>
      <c r="K66" s="355"/>
      <c r="L66" s="355"/>
      <c r="M66" s="355"/>
      <c r="N66" s="355"/>
      <c r="O66" s="355"/>
      <c r="P66" s="355"/>
      <c r="Q66" s="355"/>
      <c r="R66" s="355"/>
      <c r="S66" s="355"/>
      <c r="T66" s="355"/>
      <c r="U66" s="355"/>
      <c r="V66" s="355"/>
      <c r="W66" s="355"/>
      <c r="X66" s="355"/>
    </row>
    <row r="67" spans="1:24" ht="18.75" customHeight="1">
      <c r="A67" s="355"/>
      <c r="B67" s="355"/>
      <c r="C67" s="384"/>
      <c r="D67" s="355"/>
      <c r="E67" s="355"/>
      <c r="F67" s="355"/>
      <c r="G67" s="355"/>
      <c r="H67" s="355"/>
      <c r="I67" s="355"/>
      <c r="J67" s="355"/>
      <c r="K67" s="355"/>
      <c r="L67" s="355"/>
      <c r="M67" s="355"/>
      <c r="N67" s="355"/>
      <c r="O67" s="355"/>
      <c r="P67" s="355"/>
      <c r="Q67" s="355"/>
      <c r="R67" s="355"/>
      <c r="S67" s="355"/>
      <c r="T67" s="355"/>
      <c r="U67" s="355"/>
      <c r="V67" s="355"/>
      <c r="W67" s="355"/>
      <c r="X67" s="355"/>
    </row>
    <row r="68" spans="1:24" ht="18.75" customHeight="1">
      <c r="A68" s="355"/>
      <c r="B68" s="355"/>
      <c r="C68" s="384"/>
      <c r="D68" s="355"/>
      <c r="E68" s="355"/>
      <c r="F68" s="355"/>
      <c r="G68" s="355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5"/>
    </row>
    <row r="69" spans="1:24" ht="18.75" customHeight="1">
      <c r="A69" s="355"/>
      <c r="B69" s="355"/>
      <c r="C69" s="384"/>
      <c r="D69" s="355"/>
      <c r="E69" s="355"/>
      <c r="F69" s="355"/>
      <c r="G69" s="355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5"/>
      <c r="S69" s="355"/>
      <c r="T69" s="355"/>
      <c r="U69" s="355"/>
      <c r="V69" s="355"/>
      <c r="W69" s="355"/>
      <c r="X69" s="355"/>
    </row>
    <row r="70" spans="1:24" ht="18.75" customHeight="1">
      <c r="A70" s="355"/>
      <c r="B70" s="355"/>
      <c r="C70" s="384"/>
      <c r="D70" s="355"/>
      <c r="E70" s="355"/>
      <c r="F70" s="355"/>
      <c r="G70" s="355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5"/>
      <c r="S70" s="355"/>
      <c r="T70" s="355"/>
      <c r="U70" s="355"/>
      <c r="V70" s="355"/>
      <c r="W70" s="355"/>
      <c r="X70" s="355"/>
    </row>
    <row r="71" spans="1:24" ht="18.75" customHeight="1">
      <c r="A71" s="355"/>
      <c r="B71" s="355"/>
      <c r="C71" s="384"/>
      <c r="D71" s="355"/>
      <c r="E71" s="355"/>
      <c r="F71" s="355"/>
      <c r="G71" s="355"/>
      <c r="H71" s="355"/>
      <c r="I71" s="355"/>
      <c r="J71" s="355"/>
      <c r="K71" s="355"/>
      <c r="L71" s="355"/>
      <c r="M71" s="355"/>
      <c r="N71" s="355"/>
      <c r="O71" s="355"/>
      <c r="P71" s="355"/>
      <c r="Q71" s="355"/>
      <c r="R71" s="355"/>
      <c r="S71" s="355"/>
      <c r="T71" s="355"/>
      <c r="U71" s="355"/>
      <c r="V71" s="355"/>
      <c r="W71" s="355"/>
      <c r="X71" s="355"/>
    </row>
    <row r="72" spans="1:24" ht="18.75" customHeight="1">
      <c r="A72" s="355"/>
      <c r="B72" s="355"/>
      <c r="C72" s="384"/>
      <c r="D72" s="355"/>
      <c r="E72" s="355"/>
      <c r="F72" s="355"/>
      <c r="G72" s="355"/>
      <c r="H72" s="355"/>
      <c r="I72" s="355"/>
      <c r="J72" s="355"/>
      <c r="K72" s="355"/>
      <c r="L72" s="355"/>
      <c r="M72" s="355"/>
      <c r="N72" s="355"/>
      <c r="O72" s="355"/>
      <c r="P72" s="355"/>
      <c r="Q72" s="355"/>
      <c r="R72" s="355"/>
      <c r="S72" s="355"/>
      <c r="T72" s="355"/>
      <c r="U72" s="355"/>
      <c r="V72" s="355"/>
      <c r="W72" s="355"/>
      <c r="X72" s="355"/>
    </row>
    <row r="73" spans="1:24" ht="18.75" customHeight="1">
      <c r="A73" s="355"/>
      <c r="B73" s="355"/>
      <c r="C73" s="384"/>
      <c r="D73" s="355"/>
      <c r="E73" s="355"/>
      <c r="F73" s="355"/>
      <c r="G73" s="355"/>
      <c r="H73" s="355"/>
      <c r="I73" s="355"/>
      <c r="J73" s="355"/>
      <c r="K73" s="355"/>
      <c r="L73" s="355"/>
      <c r="M73" s="355"/>
      <c r="N73" s="355"/>
      <c r="O73" s="355"/>
      <c r="P73" s="355"/>
      <c r="Q73" s="355"/>
      <c r="R73" s="355"/>
      <c r="S73" s="355"/>
      <c r="T73" s="355"/>
      <c r="U73" s="355"/>
      <c r="V73" s="355"/>
      <c r="W73" s="355"/>
      <c r="X73" s="355"/>
    </row>
    <row r="74" spans="1:24" ht="18.75" customHeight="1">
      <c r="A74" s="355"/>
      <c r="B74" s="355"/>
      <c r="C74" s="384"/>
      <c r="D74" s="355"/>
      <c r="E74" s="355"/>
      <c r="F74" s="355"/>
      <c r="G74" s="355"/>
      <c r="H74" s="355"/>
      <c r="I74" s="355"/>
      <c r="J74" s="355"/>
      <c r="K74" s="355"/>
      <c r="L74" s="355"/>
      <c r="M74" s="355"/>
      <c r="N74" s="355"/>
      <c r="O74" s="355"/>
      <c r="P74" s="355"/>
      <c r="Q74" s="355"/>
      <c r="R74" s="355"/>
      <c r="S74" s="355"/>
      <c r="T74" s="355"/>
      <c r="U74" s="355"/>
      <c r="V74" s="355"/>
      <c r="W74" s="355"/>
      <c r="X74" s="355"/>
    </row>
    <row r="75" spans="1:24" ht="18.75" customHeight="1">
      <c r="A75" s="355"/>
      <c r="B75" s="355"/>
      <c r="C75" s="384"/>
      <c r="D75" s="355"/>
      <c r="E75" s="355"/>
      <c r="F75" s="355"/>
      <c r="G75" s="355"/>
      <c r="H75" s="355"/>
      <c r="I75" s="355"/>
      <c r="J75" s="355"/>
      <c r="K75" s="355"/>
      <c r="L75" s="355"/>
      <c r="M75" s="355"/>
      <c r="N75" s="355"/>
      <c r="O75" s="355"/>
      <c r="P75" s="355"/>
      <c r="Q75" s="355"/>
      <c r="R75" s="355"/>
      <c r="S75" s="355"/>
      <c r="T75" s="355"/>
      <c r="U75" s="355"/>
      <c r="V75" s="355"/>
      <c r="W75" s="355"/>
      <c r="X75" s="355"/>
    </row>
    <row r="76" spans="1:24" ht="18.75" customHeight="1">
      <c r="A76" s="355"/>
      <c r="B76" s="355"/>
      <c r="C76" s="384"/>
      <c r="D76" s="355"/>
      <c r="E76" s="355"/>
      <c r="F76" s="355"/>
      <c r="G76" s="355"/>
      <c r="H76" s="355"/>
      <c r="I76" s="355"/>
      <c r="J76" s="355"/>
      <c r="K76" s="355"/>
      <c r="L76" s="355"/>
      <c r="M76" s="355"/>
      <c r="N76" s="355"/>
      <c r="O76" s="355"/>
      <c r="P76" s="355"/>
      <c r="Q76" s="355"/>
      <c r="R76" s="355"/>
      <c r="S76" s="355"/>
      <c r="T76" s="355"/>
      <c r="U76" s="355"/>
      <c r="V76" s="355"/>
      <c r="W76" s="355"/>
      <c r="X76" s="355"/>
    </row>
    <row r="77" spans="1:24" ht="18.75" customHeight="1">
      <c r="A77" s="355"/>
      <c r="B77" s="355"/>
      <c r="C77" s="384"/>
      <c r="D77" s="355"/>
      <c r="E77" s="355"/>
      <c r="F77" s="355"/>
      <c r="G77" s="355"/>
      <c r="H77" s="355"/>
      <c r="I77" s="355"/>
      <c r="J77" s="355"/>
      <c r="K77" s="355"/>
      <c r="L77" s="355"/>
      <c r="M77" s="355"/>
      <c r="N77" s="355"/>
      <c r="O77" s="355"/>
      <c r="P77" s="355"/>
      <c r="Q77" s="355"/>
      <c r="R77" s="355"/>
      <c r="S77" s="355"/>
      <c r="T77" s="355"/>
      <c r="U77" s="355"/>
      <c r="V77" s="355"/>
      <c r="W77" s="355"/>
      <c r="X77" s="355"/>
    </row>
    <row r="78" spans="1:24" ht="18.75" customHeight="1">
      <c r="A78" s="355"/>
      <c r="B78" s="355"/>
      <c r="C78" s="384"/>
      <c r="D78" s="355"/>
      <c r="E78" s="355"/>
      <c r="F78" s="355"/>
      <c r="G78" s="355"/>
      <c r="H78" s="355"/>
      <c r="I78" s="355"/>
      <c r="J78" s="355"/>
      <c r="K78" s="355"/>
      <c r="L78" s="355"/>
      <c r="M78" s="355"/>
      <c r="N78" s="355"/>
      <c r="O78" s="355"/>
      <c r="P78" s="355"/>
      <c r="Q78" s="355"/>
      <c r="R78" s="355"/>
      <c r="S78" s="355"/>
      <c r="T78" s="355"/>
      <c r="U78" s="355"/>
      <c r="V78" s="355"/>
      <c r="W78" s="355"/>
      <c r="X78" s="355"/>
    </row>
    <row r="79" spans="1:24" ht="18.75" customHeight="1">
      <c r="A79" s="355"/>
      <c r="B79" s="355"/>
      <c r="C79" s="384"/>
      <c r="D79" s="355"/>
      <c r="E79" s="355"/>
      <c r="F79" s="355"/>
      <c r="G79" s="355"/>
      <c r="H79" s="355"/>
      <c r="I79" s="355"/>
      <c r="J79" s="355"/>
      <c r="K79" s="355"/>
      <c r="L79" s="355"/>
      <c r="M79" s="355"/>
      <c r="N79" s="355"/>
      <c r="O79" s="355"/>
      <c r="P79" s="355"/>
      <c r="Q79" s="355"/>
      <c r="R79" s="355"/>
      <c r="S79" s="355"/>
      <c r="T79" s="355"/>
      <c r="U79" s="355"/>
      <c r="V79" s="355"/>
      <c r="W79" s="355"/>
      <c r="X79" s="355"/>
    </row>
    <row r="80" spans="1:24" ht="18.75" customHeight="1">
      <c r="A80" s="355"/>
      <c r="B80" s="355"/>
      <c r="C80" s="384"/>
      <c r="D80" s="355"/>
      <c r="E80" s="355"/>
      <c r="F80" s="355"/>
      <c r="G80" s="355"/>
      <c r="H80" s="355"/>
      <c r="I80" s="355"/>
      <c r="J80" s="355"/>
      <c r="K80" s="355"/>
      <c r="L80" s="355"/>
      <c r="M80" s="355"/>
      <c r="N80" s="355"/>
      <c r="O80" s="355"/>
      <c r="P80" s="355"/>
      <c r="Q80" s="355"/>
      <c r="R80" s="355"/>
      <c r="S80" s="355"/>
      <c r="T80" s="355"/>
      <c r="U80" s="355"/>
      <c r="V80" s="355"/>
      <c r="W80" s="355"/>
      <c r="X80" s="355"/>
    </row>
    <row r="81" spans="1:24" ht="18.75" customHeight="1">
      <c r="A81" s="355"/>
      <c r="B81" s="355"/>
      <c r="C81" s="384"/>
      <c r="D81" s="355"/>
      <c r="E81" s="355"/>
      <c r="F81" s="355"/>
      <c r="G81" s="355"/>
      <c r="H81" s="355"/>
      <c r="I81" s="355"/>
      <c r="J81" s="355"/>
      <c r="K81" s="355"/>
      <c r="L81" s="355"/>
      <c r="M81" s="355"/>
      <c r="N81" s="355"/>
      <c r="O81" s="355"/>
      <c r="P81" s="355"/>
      <c r="Q81" s="355"/>
      <c r="R81" s="355"/>
      <c r="S81" s="355"/>
      <c r="T81" s="355"/>
      <c r="U81" s="355"/>
      <c r="V81" s="355"/>
      <c r="W81" s="355"/>
      <c r="X81" s="355"/>
    </row>
    <row r="82" spans="1:24" ht="18.75" customHeight="1">
      <c r="A82" s="355"/>
      <c r="B82" s="355"/>
      <c r="C82" s="384"/>
      <c r="D82" s="355"/>
      <c r="E82" s="355"/>
      <c r="F82" s="355"/>
      <c r="G82" s="355"/>
      <c r="H82" s="355"/>
      <c r="I82" s="355"/>
      <c r="J82" s="355"/>
      <c r="K82" s="355"/>
      <c r="L82" s="355"/>
      <c r="M82" s="355"/>
      <c r="N82" s="355"/>
      <c r="O82" s="355"/>
      <c r="P82" s="355"/>
      <c r="Q82" s="355"/>
      <c r="R82" s="355"/>
      <c r="S82" s="355"/>
      <c r="T82" s="355"/>
      <c r="U82" s="355"/>
      <c r="V82" s="355"/>
      <c r="W82" s="355"/>
      <c r="X82" s="355"/>
    </row>
    <row r="83" spans="1:24" ht="18.75" customHeight="1">
      <c r="A83" s="355"/>
      <c r="B83" s="355"/>
      <c r="C83" s="384"/>
      <c r="D83" s="355"/>
      <c r="E83" s="355"/>
      <c r="F83" s="355"/>
      <c r="G83" s="355"/>
      <c r="H83" s="355"/>
      <c r="I83" s="355"/>
      <c r="J83" s="355"/>
      <c r="K83" s="355"/>
      <c r="L83" s="355"/>
      <c r="M83" s="355"/>
      <c r="N83" s="355"/>
      <c r="O83" s="355"/>
      <c r="P83" s="355"/>
      <c r="Q83" s="355"/>
      <c r="R83" s="355"/>
      <c r="S83" s="355"/>
      <c r="T83" s="355"/>
      <c r="U83" s="355"/>
      <c r="V83" s="355"/>
      <c r="W83" s="355"/>
      <c r="X83" s="355"/>
    </row>
    <row r="84" spans="1:24" ht="18.75" customHeight="1">
      <c r="A84" s="355"/>
      <c r="B84" s="355"/>
      <c r="C84" s="384"/>
      <c r="D84" s="355"/>
      <c r="E84" s="355"/>
      <c r="F84" s="355"/>
      <c r="G84" s="355"/>
      <c r="H84" s="355"/>
      <c r="I84" s="355"/>
      <c r="J84" s="355"/>
      <c r="K84" s="355"/>
      <c r="L84" s="355"/>
      <c r="M84" s="355"/>
      <c r="N84" s="355"/>
      <c r="O84" s="355"/>
      <c r="P84" s="355"/>
      <c r="Q84" s="355"/>
      <c r="R84" s="355"/>
      <c r="S84" s="355"/>
      <c r="T84" s="355"/>
      <c r="U84" s="355"/>
      <c r="V84" s="355"/>
      <c r="W84" s="355"/>
      <c r="X84" s="355"/>
    </row>
    <row r="85" spans="1:24" ht="18.75" customHeight="1">
      <c r="A85" s="355"/>
      <c r="B85" s="355"/>
      <c r="C85" s="384"/>
      <c r="D85" s="355"/>
      <c r="E85" s="355"/>
      <c r="F85" s="355"/>
      <c r="G85" s="355"/>
      <c r="H85" s="355"/>
      <c r="I85" s="355"/>
      <c r="J85" s="355"/>
      <c r="K85" s="355"/>
      <c r="L85" s="355"/>
      <c r="M85" s="355"/>
      <c r="N85" s="355"/>
      <c r="O85" s="355"/>
      <c r="P85" s="355"/>
      <c r="Q85" s="355"/>
      <c r="R85" s="355"/>
      <c r="S85" s="355"/>
      <c r="T85" s="355"/>
      <c r="U85" s="355"/>
      <c r="V85" s="355"/>
      <c r="W85" s="355"/>
      <c r="X85" s="355"/>
    </row>
    <row r="86" spans="1:24" ht="18.75" customHeight="1">
      <c r="A86" s="355"/>
      <c r="B86" s="355"/>
      <c r="C86" s="384"/>
      <c r="D86" s="355"/>
      <c r="E86" s="355"/>
      <c r="F86" s="355"/>
      <c r="G86" s="355"/>
      <c r="H86" s="355"/>
      <c r="I86" s="355"/>
      <c r="J86" s="355"/>
      <c r="K86" s="355"/>
      <c r="L86" s="355"/>
      <c r="M86" s="355"/>
      <c r="N86" s="355"/>
      <c r="O86" s="355"/>
      <c r="P86" s="355"/>
      <c r="Q86" s="355"/>
      <c r="R86" s="355"/>
      <c r="S86" s="355"/>
      <c r="T86" s="355"/>
      <c r="U86" s="355"/>
      <c r="V86" s="355"/>
      <c r="W86" s="355"/>
      <c r="X86" s="355"/>
    </row>
    <row r="87" spans="1:24" ht="18.75" customHeight="1">
      <c r="A87" s="355"/>
      <c r="B87" s="355"/>
      <c r="C87" s="384"/>
      <c r="D87" s="355"/>
      <c r="E87" s="355"/>
      <c r="F87" s="355"/>
      <c r="G87" s="355"/>
      <c r="H87" s="355"/>
      <c r="I87" s="355"/>
      <c r="J87" s="355"/>
      <c r="K87" s="355"/>
      <c r="L87" s="355"/>
      <c r="M87" s="355"/>
      <c r="N87" s="355"/>
      <c r="O87" s="355"/>
      <c r="P87" s="355"/>
      <c r="Q87" s="355"/>
      <c r="R87" s="355"/>
      <c r="S87" s="355"/>
      <c r="T87" s="355"/>
      <c r="U87" s="355"/>
      <c r="V87" s="355"/>
      <c r="W87" s="355"/>
      <c r="X87" s="355"/>
    </row>
    <row r="88" spans="1:24" ht="18.75" customHeight="1">
      <c r="A88" s="355"/>
      <c r="B88" s="355"/>
      <c r="C88" s="384"/>
      <c r="D88" s="355"/>
      <c r="E88" s="355"/>
      <c r="F88" s="355"/>
      <c r="G88" s="355"/>
      <c r="H88" s="355"/>
      <c r="I88" s="355"/>
      <c r="J88" s="355"/>
      <c r="K88" s="355"/>
      <c r="L88" s="355"/>
      <c r="M88" s="355"/>
      <c r="N88" s="355"/>
      <c r="O88" s="355"/>
      <c r="P88" s="355"/>
      <c r="Q88" s="355"/>
      <c r="R88" s="355"/>
      <c r="S88" s="355"/>
      <c r="T88" s="355"/>
      <c r="U88" s="355"/>
      <c r="V88" s="355"/>
      <c r="W88" s="355"/>
      <c r="X88" s="355"/>
    </row>
    <row r="89" spans="1:24" ht="18.75" customHeight="1">
      <c r="A89" s="355"/>
      <c r="B89" s="355"/>
      <c r="C89" s="384"/>
      <c r="D89" s="355"/>
      <c r="E89" s="355"/>
      <c r="F89" s="355"/>
      <c r="G89" s="355"/>
      <c r="H89" s="355"/>
      <c r="I89" s="355"/>
      <c r="J89" s="355"/>
      <c r="K89" s="355"/>
      <c r="L89" s="355"/>
      <c r="M89" s="355"/>
      <c r="N89" s="355"/>
      <c r="O89" s="355"/>
      <c r="P89" s="355"/>
      <c r="Q89" s="355"/>
      <c r="R89" s="355"/>
      <c r="S89" s="355"/>
      <c r="T89" s="355"/>
      <c r="U89" s="355"/>
      <c r="V89" s="355"/>
      <c r="W89" s="355"/>
      <c r="X89" s="355"/>
    </row>
    <row r="90" spans="1:24" ht="18.75" customHeight="1">
      <c r="A90" s="355"/>
      <c r="B90" s="355"/>
      <c r="C90" s="384"/>
      <c r="D90" s="355"/>
      <c r="E90" s="355"/>
      <c r="F90" s="355"/>
      <c r="G90" s="355"/>
      <c r="H90" s="355"/>
      <c r="I90" s="355"/>
      <c r="J90" s="355"/>
      <c r="K90" s="355"/>
      <c r="L90" s="355"/>
      <c r="M90" s="355"/>
      <c r="N90" s="355"/>
      <c r="O90" s="355"/>
      <c r="P90" s="355"/>
      <c r="Q90" s="355"/>
      <c r="R90" s="355"/>
      <c r="S90" s="355"/>
      <c r="T90" s="355"/>
      <c r="U90" s="355"/>
      <c r="V90" s="355"/>
      <c r="W90" s="355"/>
      <c r="X90" s="355"/>
    </row>
    <row r="91" spans="1:24" ht="18.75" customHeight="1">
      <c r="A91" s="355"/>
      <c r="B91" s="355"/>
      <c r="C91" s="384"/>
      <c r="D91" s="355"/>
      <c r="E91" s="355"/>
      <c r="F91" s="355"/>
      <c r="G91" s="355"/>
      <c r="H91" s="355"/>
      <c r="I91" s="355"/>
      <c r="J91" s="355"/>
      <c r="K91" s="355"/>
      <c r="L91" s="355"/>
      <c r="M91" s="355"/>
      <c r="N91" s="355"/>
      <c r="O91" s="355"/>
      <c r="P91" s="355"/>
      <c r="Q91" s="355"/>
      <c r="R91" s="355"/>
      <c r="S91" s="355"/>
      <c r="T91" s="355"/>
      <c r="U91" s="355"/>
      <c r="V91" s="355"/>
      <c r="W91" s="355"/>
      <c r="X91" s="355"/>
    </row>
    <row r="92" spans="1:24" ht="18.75" customHeight="1">
      <c r="A92" s="355"/>
      <c r="B92" s="355"/>
      <c r="C92" s="384"/>
      <c r="D92" s="355"/>
      <c r="E92" s="355"/>
      <c r="F92" s="355"/>
      <c r="G92" s="355"/>
      <c r="H92" s="355"/>
      <c r="I92" s="355"/>
      <c r="J92" s="355"/>
      <c r="K92" s="355"/>
      <c r="L92" s="355"/>
      <c r="M92" s="355"/>
      <c r="N92" s="355"/>
      <c r="O92" s="355"/>
      <c r="P92" s="355"/>
      <c r="Q92" s="355"/>
      <c r="R92" s="355"/>
      <c r="S92" s="355"/>
      <c r="T92" s="355"/>
      <c r="U92" s="355"/>
      <c r="V92" s="355"/>
      <c r="W92" s="355"/>
      <c r="X92" s="355"/>
    </row>
    <row r="93" spans="1:24" ht="18.75" customHeight="1">
      <c r="A93" s="355"/>
      <c r="B93" s="355"/>
      <c r="C93" s="384"/>
      <c r="D93" s="355"/>
      <c r="E93" s="355"/>
      <c r="F93" s="355"/>
      <c r="G93" s="355"/>
      <c r="H93" s="355"/>
      <c r="I93" s="355"/>
      <c r="J93" s="355"/>
      <c r="K93" s="355"/>
      <c r="L93" s="355"/>
      <c r="M93" s="355"/>
      <c r="N93" s="355"/>
      <c r="O93" s="355"/>
      <c r="P93" s="355"/>
      <c r="Q93" s="355"/>
      <c r="R93" s="355"/>
      <c r="S93" s="355"/>
      <c r="T93" s="355"/>
      <c r="U93" s="355"/>
      <c r="V93" s="355"/>
      <c r="W93" s="355"/>
      <c r="X93" s="355"/>
    </row>
    <row r="94" spans="1:24" ht="18.75" customHeight="1">
      <c r="A94" s="355"/>
      <c r="B94" s="355"/>
      <c r="C94" s="384"/>
      <c r="D94" s="355"/>
      <c r="E94" s="355"/>
      <c r="F94" s="355"/>
      <c r="G94" s="355"/>
      <c r="H94" s="355"/>
      <c r="I94" s="355"/>
      <c r="J94" s="355"/>
      <c r="K94" s="355"/>
      <c r="L94" s="355"/>
      <c r="M94" s="355"/>
      <c r="N94" s="355"/>
      <c r="O94" s="355"/>
      <c r="P94" s="355"/>
      <c r="Q94" s="355"/>
      <c r="R94" s="355"/>
      <c r="S94" s="355"/>
      <c r="T94" s="355"/>
      <c r="U94" s="355"/>
      <c r="V94" s="355"/>
      <c r="W94" s="355"/>
      <c r="X94" s="355"/>
    </row>
    <row r="95" spans="1:24" ht="18.75" customHeight="1">
      <c r="A95" s="355"/>
      <c r="B95" s="355"/>
      <c r="C95" s="384"/>
      <c r="D95" s="355"/>
      <c r="E95" s="355"/>
      <c r="F95" s="355"/>
      <c r="G95" s="355"/>
      <c r="H95" s="355"/>
      <c r="I95" s="355"/>
      <c r="J95" s="355"/>
      <c r="K95" s="355"/>
      <c r="L95" s="355"/>
      <c r="M95" s="355"/>
      <c r="N95" s="355"/>
      <c r="O95" s="355"/>
      <c r="P95" s="355"/>
      <c r="Q95" s="355"/>
      <c r="R95" s="355"/>
      <c r="S95" s="355"/>
      <c r="T95" s="355"/>
      <c r="U95" s="355"/>
      <c r="V95" s="355"/>
      <c r="W95" s="355"/>
      <c r="X95" s="355"/>
    </row>
    <row r="96" spans="1:24" ht="18.75" customHeight="1">
      <c r="A96" s="355"/>
      <c r="B96" s="355"/>
      <c r="C96" s="38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55"/>
      <c r="P96" s="355"/>
      <c r="Q96" s="355"/>
      <c r="R96" s="355"/>
      <c r="S96" s="355"/>
      <c r="T96" s="355"/>
      <c r="U96" s="355"/>
      <c r="V96" s="355"/>
      <c r="W96" s="355"/>
      <c r="X96" s="355"/>
    </row>
    <row r="97" spans="1:24" ht="18.75" customHeight="1">
      <c r="A97" s="355"/>
      <c r="B97" s="355"/>
      <c r="C97" s="38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55"/>
      <c r="P97" s="355"/>
      <c r="Q97" s="355"/>
      <c r="R97" s="355"/>
      <c r="S97" s="355"/>
      <c r="T97" s="355"/>
      <c r="U97" s="355"/>
      <c r="V97" s="355"/>
      <c r="W97" s="355"/>
      <c r="X97" s="355"/>
    </row>
    <row r="98" spans="1:24" ht="18.75" customHeight="1">
      <c r="A98" s="355"/>
      <c r="B98" s="355"/>
      <c r="C98" s="384"/>
      <c r="D98" s="355"/>
      <c r="E98" s="355"/>
      <c r="F98" s="355"/>
      <c r="G98" s="355"/>
      <c r="H98" s="355"/>
      <c r="I98" s="355"/>
      <c r="J98" s="355"/>
      <c r="K98" s="355"/>
      <c r="L98" s="355"/>
      <c r="M98" s="355"/>
      <c r="N98" s="355"/>
      <c r="O98" s="355"/>
      <c r="P98" s="355"/>
      <c r="Q98" s="355"/>
      <c r="R98" s="355"/>
      <c r="S98" s="355"/>
      <c r="T98" s="355"/>
      <c r="U98" s="355"/>
      <c r="V98" s="355"/>
      <c r="W98" s="355"/>
      <c r="X98" s="355"/>
    </row>
    <row r="99" spans="1:24" ht="18.75" customHeight="1">
      <c r="A99" s="355"/>
      <c r="B99" s="355"/>
      <c r="C99" s="384"/>
      <c r="D99" s="355"/>
      <c r="E99" s="355"/>
      <c r="F99" s="355"/>
      <c r="G99" s="355"/>
      <c r="H99" s="355"/>
      <c r="I99" s="355"/>
      <c r="J99" s="355"/>
      <c r="K99" s="355"/>
      <c r="L99" s="355"/>
      <c r="M99" s="355"/>
      <c r="N99" s="355"/>
      <c r="O99" s="355"/>
      <c r="P99" s="355"/>
      <c r="Q99" s="355"/>
      <c r="R99" s="355"/>
      <c r="S99" s="355"/>
      <c r="T99" s="355"/>
      <c r="U99" s="355"/>
      <c r="V99" s="355"/>
      <c r="W99" s="355"/>
      <c r="X99" s="355"/>
    </row>
    <row r="100" spans="1:24" ht="18.75" customHeight="1">
      <c r="A100" s="355"/>
      <c r="B100" s="355"/>
      <c r="C100" s="384"/>
      <c r="D100" s="355"/>
      <c r="E100" s="355"/>
      <c r="F100" s="355"/>
      <c r="G100" s="355"/>
      <c r="H100" s="355"/>
      <c r="I100" s="355"/>
      <c r="J100" s="355"/>
      <c r="K100" s="355"/>
      <c r="L100" s="355"/>
      <c r="M100" s="355"/>
      <c r="N100" s="355"/>
      <c r="O100" s="355"/>
      <c r="P100" s="355"/>
      <c r="Q100" s="355"/>
      <c r="R100" s="355"/>
      <c r="S100" s="355"/>
      <c r="T100" s="355"/>
      <c r="U100" s="355"/>
      <c r="V100" s="355"/>
      <c r="W100" s="355"/>
      <c r="X100" s="355"/>
    </row>
    <row r="101" spans="1:24" ht="18.75" customHeight="1">
      <c r="A101" s="355"/>
      <c r="B101" s="355"/>
      <c r="C101" s="384"/>
      <c r="D101" s="355"/>
      <c r="E101" s="355"/>
      <c r="F101" s="355"/>
      <c r="G101" s="355"/>
      <c r="H101" s="355"/>
      <c r="I101" s="355"/>
      <c r="J101" s="355"/>
      <c r="K101" s="355"/>
      <c r="L101" s="355"/>
      <c r="M101" s="355"/>
      <c r="N101" s="355"/>
      <c r="O101" s="355"/>
      <c r="P101" s="355"/>
      <c r="Q101" s="355"/>
      <c r="R101" s="355"/>
      <c r="S101" s="355"/>
      <c r="T101" s="355"/>
      <c r="U101" s="355"/>
      <c r="V101" s="355"/>
      <c r="W101" s="355"/>
      <c r="X101" s="355"/>
    </row>
    <row r="102" spans="1:24" ht="18.75" customHeight="1">
      <c r="A102" s="355"/>
      <c r="B102" s="355"/>
      <c r="C102" s="384"/>
      <c r="D102" s="355"/>
      <c r="E102" s="355"/>
      <c r="F102" s="355"/>
      <c r="G102" s="355"/>
      <c r="H102" s="355"/>
      <c r="I102" s="355"/>
      <c r="J102" s="355"/>
      <c r="K102" s="355"/>
      <c r="L102" s="355"/>
      <c r="M102" s="355"/>
      <c r="N102" s="355"/>
      <c r="O102" s="355"/>
      <c r="P102" s="355"/>
      <c r="Q102" s="355"/>
      <c r="R102" s="355"/>
      <c r="S102" s="355"/>
      <c r="T102" s="355"/>
      <c r="U102" s="355"/>
      <c r="V102" s="355"/>
      <c r="W102" s="355"/>
      <c r="X102" s="355"/>
    </row>
    <row r="103" spans="1:24" ht="18.75" customHeight="1">
      <c r="A103" s="355"/>
      <c r="B103" s="355"/>
      <c r="C103" s="384"/>
      <c r="D103" s="355"/>
      <c r="E103" s="355"/>
      <c r="F103" s="355"/>
      <c r="G103" s="355"/>
      <c r="H103" s="355"/>
      <c r="I103" s="355"/>
      <c r="J103" s="355"/>
      <c r="K103" s="355"/>
      <c r="L103" s="355"/>
      <c r="M103" s="355"/>
      <c r="N103" s="355"/>
      <c r="O103" s="355"/>
      <c r="P103" s="355"/>
      <c r="Q103" s="355"/>
      <c r="R103" s="355"/>
      <c r="S103" s="355"/>
      <c r="T103" s="355"/>
      <c r="U103" s="355"/>
      <c r="V103" s="355"/>
      <c r="W103" s="355"/>
      <c r="X103" s="355"/>
    </row>
    <row r="104" spans="1:24" ht="18.75" customHeight="1">
      <c r="A104" s="355"/>
      <c r="B104" s="355"/>
      <c r="C104" s="384"/>
      <c r="D104" s="355"/>
      <c r="E104" s="355"/>
      <c r="F104" s="355"/>
      <c r="G104" s="355"/>
      <c r="H104" s="355"/>
      <c r="I104" s="355"/>
      <c r="J104" s="355"/>
      <c r="K104" s="355"/>
      <c r="L104" s="355"/>
      <c r="M104" s="355"/>
      <c r="N104" s="355"/>
      <c r="O104" s="355"/>
      <c r="P104" s="355"/>
      <c r="Q104" s="355"/>
      <c r="R104" s="355"/>
      <c r="S104" s="355"/>
      <c r="T104" s="355"/>
      <c r="U104" s="355"/>
      <c r="V104" s="355"/>
      <c r="W104" s="355"/>
      <c r="X104" s="355"/>
    </row>
    <row r="105" spans="1:24" ht="18.75" customHeight="1">
      <c r="A105" s="355"/>
      <c r="B105" s="355"/>
      <c r="C105" s="384"/>
      <c r="D105" s="355"/>
      <c r="E105" s="355"/>
      <c r="F105" s="355"/>
      <c r="G105" s="355"/>
      <c r="H105" s="355"/>
      <c r="I105" s="355"/>
      <c r="J105" s="355"/>
      <c r="K105" s="355"/>
      <c r="L105" s="355"/>
      <c r="M105" s="355"/>
      <c r="N105" s="355"/>
      <c r="O105" s="355"/>
      <c r="P105" s="355"/>
      <c r="Q105" s="355"/>
      <c r="R105" s="355"/>
      <c r="S105" s="355"/>
      <c r="T105" s="355"/>
      <c r="U105" s="355"/>
      <c r="V105" s="355"/>
      <c r="W105" s="355"/>
      <c r="X105" s="355"/>
    </row>
    <row r="106" spans="1:24" ht="18.75" customHeight="1">
      <c r="A106" s="355"/>
      <c r="B106" s="355"/>
      <c r="C106" s="384"/>
      <c r="D106" s="355"/>
      <c r="E106" s="355"/>
      <c r="F106" s="355"/>
      <c r="G106" s="355"/>
      <c r="H106" s="355"/>
      <c r="I106" s="355"/>
      <c r="J106" s="355"/>
      <c r="K106" s="355"/>
      <c r="L106" s="355"/>
      <c r="M106" s="355"/>
      <c r="N106" s="355"/>
      <c r="O106" s="355"/>
      <c r="P106" s="355"/>
      <c r="Q106" s="355"/>
      <c r="R106" s="355"/>
      <c r="S106" s="355"/>
      <c r="T106" s="355"/>
      <c r="U106" s="355"/>
      <c r="V106" s="355"/>
      <c r="W106" s="355"/>
      <c r="X106" s="355"/>
    </row>
    <row r="107" spans="1:24" ht="18.75" customHeight="1">
      <c r="A107" s="355"/>
      <c r="B107" s="355"/>
      <c r="C107" s="384"/>
      <c r="D107" s="355"/>
      <c r="E107" s="355"/>
      <c r="F107" s="355"/>
      <c r="G107" s="355"/>
      <c r="H107" s="355"/>
      <c r="I107" s="355"/>
      <c r="J107" s="355"/>
      <c r="K107" s="355"/>
      <c r="L107" s="355"/>
      <c r="M107" s="355"/>
      <c r="N107" s="355"/>
      <c r="O107" s="355"/>
      <c r="P107" s="355"/>
      <c r="Q107" s="355"/>
      <c r="R107" s="355"/>
      <c r="S107" s="355"/>
      <c r="T107" s="355"/>
      <c r="U107" s="355"/>
      <c r="V107" s="355"/>
      <c r="W107" s="355"/>
      <c r="X107" s="355"/>
    </row>
    <row r="108" spans="1:24" ht="18.75" customHeight="1">
      <c r="A108" s="355"/>
      <c r="B108" s="355"/>
      <c r="C108" s="384"/>
      <c r="D108" s="355"/>
      <c r="E108" s="355"/>
      <c r="F108" s="355"/>
      <c r="G108" s="355"/>
      <c r="H108" s="355"/>
      <c r="I108" s="355"/>
      <c r="J108" s="355"/>
      <c r="K108" s="355"/>
      <c r="L108" s="355"/>
      <c r="M108" s="355"/>
      <c r="N108" s="355"/>
      <c r="O108" s="355"/>
      <c r="P108" s="355"/>
      <c r="Q108" s="355"/>
      <c r="R108" s="355"/>
      <c r="S108" s="355"/>
      <c r="T108" s="355"/>
      <c r="U108" s="355"/>
      <c r="V108" s="355"/>
      <c r="W108" s="355"/>
      <c r="X108" s="355"/>
    </row>
    <row r="109" spans="1:24" ht="18.75" customHeight="1">
      <c r="A109" s="355"/>
      <c r="B109" s="355"/>
      <c r="C109" s="384"/>
      <c r="D109" s="355"/>
      <c r="E109" s="355"/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5"/>
      <c r="V109" s="355"/>
      <c r="W109" s="355"/>
      <c r="X109" s="355"/>
    </row>
    <row r="110" spans="1:24" ht="18.75" customHeight="1">
      <c r="A110" s="355"/>
      <c r="B110" s="355"/>
      <c r="C110" s="384"/>
      <c r="D110" s="355"/>
      <c r="E110" s="355"/>
      <c r="F110" s="355"/>
      <c r="G110" s="355"/>
      <c r="H110" s="355"/>
      <c r="I110" s="355"/>
      <c r="J110" s="355"/>
      <c r="K110" s="355"/>
      <c r="L110" s="355"/>
      <c r="M110" s="355"/>
      <c r="N110" s="355"/>
      <c r="O110" s="355"/>
      <c r="P110" s="355"/>
      <c r="Q110" s="355"/>
      <c r="R110" s="355"/>
      <c r="S110" s="355"/>
      <c r="T110" s="355"/>
      <c r="U110" s="355"/>
      <c r="V110" s="355"/>
      <c r="W110" s="355"/>
      <c r="X110" s="355"/>
    </row>
    <row r="111" spans="1:24" ht="18.75" customHeight="1">
      <c r="A111" s="355"/>
      <c r="B111" s="355"/>
      <c r="C111" s="384"/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355"/>
      <c r="Q111" s="355"/>
      <c r="R111" s="355"/>
      <c r="S111" s="355"/>
      <c r="T111" s="355"/>
      <c r="U111" s="355"/>
      <c r="V111" s="355"/>
      <c r="W111" s="355"/>
      <c r="X111" s="355"/>
    </row>
    <row r="112" spans="1:24" ht="18.75" customHeight="1">
      <c r="A112" s="355"/>
      <c r="B112" s="355"/>
      <c r="C112" s="384"/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355"/>
      <c r="Q112" s="355"/>
      <c r="R112" s="355"/>
      <c r="S112" s="355"/>
      <c r="T112" s="355"/>
      <c r="U112" s="355"/>
      <c r="V112" s="355"/>
      <c r="W112" s="355"/>
      <c r="X112" s="355"/>
    </row>
    <row r="113" spans="1:24" ht="18.75" customHeight="1">
      <c r="A113" s="355"/>
      <c r="B113" s="355"/>
      <c r="C113" s="384"/>
      <c r="D113" s="355"/>
      <c r="E113" s="355"/>
      <c r="F113" s="355"/>
      <c r="G113" s="355"/>
      <c r="H113" s="355"/>
      <c r="I113" s="355"/>
      <c r="J113" s="355"/>
      <c r="K113" s="355"/>
      <c r="L113" s="355"/>
      <c r="M113" s="355"/>
      <c r="N113" s="355"/>
      <c r="O113" s="355"/>
      <c r="P113" s="355"/>
      <c r="Q113" s="355"/>
      <c r="R113" s="355"/>
      <c r="S113" s="355"/>
      <c r="T113" s="355"/>
      <c r="U113" s="355"/>
      <c r="V113" s="355"/>
      <c r="W113" s="355"/>
      <c r="X113" s="355"/>
    </row>
    <row r="114" spans="1:24" ht="18.75" customHeight="1">
      <c r="A114" s="355"/>
      <c r="B114" s="355"/>
      <c r="C114" s="384"/>
      <c r="D114" s="355"/>
      <c r="E114" s="355"/>
      <c r="F114" s="355"/>
      <c r="G114" s="355"/>
      <c r="H114" s="355"/>
      <c r="I114" s="355"/>
      <c r="J114" s="355"/>
      <c r="K114" s="355"/>
      <c r="L114" s="355"/>
      <c r="M114" s="355"/>
      <c r="N114" s="355"/>
      <c r="O114" s="355"/>
      <c r="P114" s="355"/>
      <c r="Q114" s="355"/>
      <c r="R114" s="355"/>
      <c r="S114" s="355"/>
      <c r="T114" s="355"/>
      <c r="U114" s="355"/>
      <c r="V114" s="355"/>
      <c r="W114" s="355"/>
      <c r="X114" s="355"/>
    </row>
    <row r="115" spans="1:24" ht="18.75" customHeight="1">
      <c r="A115" s="355"/>
      <c r="B115" s="355"/>
      <c r="C115" s="384"/>
      <c r="D115" s="355"/>
      <c r="E115" s="355"/>
      <c r="F115" s="355"/>
      <c r="G115" s="355"/>
      <c r="H115" s="355"/>
      <c r="I115" s="355"/>
      <c r="J115" s="355"/>
      <c r="K115" s="355"/>
      <c r="L115" s="355"/>
      <c r="M115" s="355"/>
      <c r="N115" s="355"/>
      <c r="O115" s="355"/>
      <c r="P115" s="355"/>
      <c r="Q115" s="355"/>
      <c r="R115" s="355"/>
      <c r="S115" s="355"/>
      <c r="T115" s="355"/>
      <c r="U115" s="355"/>
      <c r="V115" s="355"/>
      <c r="W115" s="355"/>
      <c r="X115" s="355"/>
    </row>
    <row r="116" spans="1:24" ht="18.75" customHeight="1">
      <c r="A116" s="355"/>
      <c r="B116" s="355"/>
      <c r="C116" s="384"/>
      <c r="D116" s="355"/>
      <c r="E116" s="355"/>
      <c r="F116" s="355"/>
      <c r="G116" s="355"/>
      <c r="H116" s="355"/>
      <c r="I116" s="355"/>
      <c r="J116" s="355"/>
      <c r="K116" s="355"/>
      <c r="L116" s="355"/>
      <c r="M116" s="355"/>
      <c r="N116" s="355"/>
      <c r="O116" s="355"/>
      <c r="P116" s="355"/>
      <c r="Q116" s="355"/>
      <c r="R116" s="355"/>
      <c r="S116" s="355"/>
      <c r="T116" s="355"/>
      <c r="U116" s="355"/>
      <c r="V116" s="355"/>
      <c r="W116" s="355"/>
      <c r="X116" s="355"/>
    </row>
    <row r="117" spans="1:24" ht="18.75" customHeight="1">
      <c r="A117" s="355"/>
      <c r="B117" s="355"/>
      <c r="C117" s="384"/>
      <c r="D117" s="355"/>
      <c r="E117" s="355"/>
      <c r="F117" s="355"/>
      <c r="G117" s="355"/>
      <c r="H117" s="355"/>
      <c r="I117" s="355"/>
      <c r="J117" s="355"/>
      <c r="K117" s="355"/>
      <c r="L117" s="355"/>
      <c r="M117" s="355"/>
      <c r="N117" s="355"/>
      <c r="O117" s="355"/>
      <c r="P117" s="355"/>
      <c r="Q117" s="355"/>
      <c r="R117" s="355"/>
      <c r="S117" s="355"/>
      <c r="T117" s="355"/>
      <c r="U117" s="355"/>
      <c r="V117" s="355"/>
      <c r="W117" s="355"/>
      <c r="X117" s="355"/>
    </row>
    <row r="118" spans="1:24" ht="18.75" customHeight="1">
      <c r="A118" s="355"/>
      <c r="B118" s="355"/>
      <c r="C118" s="384"/>
      <c r="D118" s="355"/>
      <c r="E118" s="355"/>
      <c r="F118" s="355"/>
      <c r="G118" s="355"/>
      <c r="H118" s="355"/>
      <c r="I118" s="355"/>
      <c r="J118" s="355"/>
      <c r="K118" s="355"/>
      <c r="L118" s="355"/>
      <c r="M118" s="355"/>
      <c r="N118" s="355"/>
      <c r="O118" s="355"/>
      <c r="P118" s="355"/>
      <c r="Q118" s="355"/>
      <c r="R118" s="355"/>
      <c r="S118" s="355"/>
      <c r="T118" s="355"/>
      <c r="U118" s="355"/>
      <c r="V118" s="355"/>
      <c r="W118" s="355"/>
      <c r="X118" s="355"/>
    </row>
    <row r="119" spans="1:24" ht="18.75" customHeight="1">
      <c r="A119" s="355"/>
      <c r="B119" s="355"/>
      <c r="C119" s="384"/>
      <c r="D119" s="355"/>
      <c r="E119" s="355"/>
      <c r="F119" s="355"/>
      <c r="G119" s="355"/>
      <c r="H119" s="355"/>
      <c r="I119" s="355"/>
      <c r="J119" s="355"/>
      <c r="K119" s="355"/>
      <c r="L119" s="355"/>
      <c r="M119" s="355"/>
      <c r="N119" s="355"/>
      <c r="O119" s="355"/>
      <c r="P119" s="355"/>
      <c r="Q119" s="355"/>
      <c r="R119" s="355"/>
      <c r="S119" s="355"/>
      <c r="T119" s="355"/>
      <c r="U119" s="355"/>
      <c r="V119" s="355"/>
      <c r="W119" s="355"/>
      <c r="X119" s="355"/>
    </row>
    <row r="120" spans="1:24" ht="18.75" customHeight="1">
      <c r="A120" s="355"/>
      <c r="B120" s="355"/>
      <c r="C120" s="384"/>
      <c r="D120" s="355"/>
      <c r="E120" s="355"/>
      <c r="F120" s="355"/>
      <c r="G120" s="355"/>
      <c r="H120" s="355"/>
      <c r="I120" s="355"/>
      <c r="J120" s="355"/>
      <c r="K120" s="355"/>
      <c r="L120" s="355"/>
      <c r="M120" s="355"/>
      <c r="N120" s="355"/>
      <c r="O120" s="355"/>
      <c r="P120" s="355"/>
      <c r="Q120" s="355"/>
      <c r="R120" s="355"/>
      <c r="S120" s="355"/>
      <c r="T120" s="355"/>
      <c r="U120" s="355"/>
      <c r="V120" s="355"/>
      <c r="W120" s="355"/>
      <c r="X120" s="355"/>
    </row>
    <row r="121" spans="1:24" ht="18.75" customHeight="1">
      <c r="A121" s="355"/>
      <c r="B121" s="355"/>
      <c r="C121" s="384"/>
      <c r="D121" s="355"/>
      <c r="E121" s="355"/>
      <c r="F121" s="355"/>
      <c r="G121" s="355"/>
      <c r="H121" s="355"/>
      <c r="I121" s="355"/>
      <c r="J121" s="355"/>
      <c r="K121" s="355"/>
      <c r="L121" s="355"/>
      <c r="M121" s="355"/>
      <c r="N121" s="355"/>
      <c r="O121" s="355"/>
      <c r="P121" s="355"/>
      <c r="Q121" s="355"/>
      <c r="R121" s="355"/>
      <c r="S121" s="355"/>
      <c r="T121" s="355"/>
      <c r="U121" s="355"/>
      <c r="V121" s="355"/>
      <c r="W121" s="355"/>
      <c r="X121" s="355"/>
    </row>
    <row r="122" spans="1:24" ht="18.75" customHeight="1">
      <c r="A122" s="355"/>
      <c r="B122" s="355"/>
      <c r="C122" s="384"/>
      <c r="D122" s="355"/>
      <c r="E122" s="355"/>
      <c r="F122" s="355"/>
      <c r="G122" s="355"/>
      <c r="H122" s="355"/>
      <c r="I122" s="355"/>
      <c r="J122" s="355"/>
      <c r="K122" s="355"/>
      <c r="L122" s="355"/>
      <c r="M122" s="355"/>
      <c r="N122" s="355"/>
      <c r="O122" s="355"/>
      <c r="P122" s="355"/>
      <c r="Q122" s="355"/>
      <c r="R122" s="355"/>
      <c r="S122" s="355"/>
      <c r="T122" s="355"/>
      <c r="U122" s="355"/>
      <c r="V122" s="355"/>
      <c r="W122" s="355"/>
      <c r="X122" s="355"/>
    </row>
    <row r="123" spans="1:24" ht="18.75" customHeight="1">
      <c r="A123" s="355"/>
      <c r="B123" s="355"/>
      <c r="C123" s="384"/>
      <c r="D123" s="355"/>
      <c r="E123" s="355"/>
      <c r="F123" s="355"/>
      <c r="G123" s="355"/>
      <c r="H123" s="355"/>
      <c r="I123" s="355"/>
      <c r="J123" s="355"/>
      <c r="K123" s="355"/>
      <c r="L123" s="355"/>
      <c r="M123" s="355"/>
      <c r="N123" s="355"/>
      <c r="O123" s="355"/>
      <c r="P123" s="355"/>
      <c r="Q123" s="355"/>
      <c r="R123" s="355"/>
      <c r="S123" s="355"/>
      <c r="T123" s="355"/>
      <c r="U123" s="355"/>
      <c r="V123" s="355"/>
      <c r="W123" s="355"/>
      <c r="X123" s="355"/>
    </row>
    <row r="124" spans="1:24" ht="18.75" customHeight="1">
      <c r="A124" s="355"/>
      <c r="B124" s="355"/>
      <c r="C124" s="384"/>
      <c r="D124" s="355"/>
      <c r="E124" s="355"/>
      <c r="F124" s="355"/>
      <c r="G124" s="355"/>
      <c r="H124" s="355"/>
      <c r="I124" s="355"/>
      <c r="J124" s="355"/>
      <c r="K124" s="355"/>
      <c r="L124" s="355"/>
      <c r="M124" s="355"/>
      <c r="N124" s="355"/>
      <c r="O124" s="355"/>
      <c r="P124" s="355"/>
      <c r="Q124" s="355"/>
      <c r="R124" s="355"/>
      <c r="S124" s="355"/>
      <c r="T124" s="355"/>
      <c r="U124" s="355"/>
      <c r="V124" s="355"/>
      <c r="W124" s="355"/>
      <c r="X124" s="355"/>
    </row>
    <row r="125" spans="1:24" ht="18.75" customHeight="1">
      <c r="A125" s="355"/>
      <c r="B125" s="355"/>
      <c r="C125" s="384"/>
      <c r="D125" s="355"/>
      <c r="E125" s="355"/>
      <c r="F125" s="355"/>
      <c r="G125" s="355"/>
      <c r="H125" s="355"/>
      <c r="I125" s="355"/>
      <c r="J125" s="355"/>
      <c r="K125" s="355"/>
      <c r="L125" s="355"/>
      <c r="M125" s="355"/>
      <c r="N125" s="355"/>
      <c r="O125" s="355"/>
      <c r="P125" s="355"/>
      <c r="Q125" s="355"/>
      <c r="R125" s="355"/>
      <c r="S125" s="355"/>
      <c r="T125" s="355"/>
      <c r="U125" s="355"/>
      <c r="V125" s="355"/>
      <c r="W125" s="355"/>
      <c r="X125" s="355"/>
    </row>
    <row r="126" spans="1:24" ht="18.75" customHeight="1">
      <c r="A126" s="355"/>
      <c r="B126" s="355"/>
      <c r="C126" s="384"/>
      <c r="D126" s="355"/>
      <c r="E126" s="355"/>
      <c r="F126" s="355"/>
      <c r="G126" s="355"/>
      <c r="H126" s="355"/>
      <c r="I126" s="355"/>
      <c r="J126" s="355"/>
      <c r="K126" s="355"/>
      <c r="L126" s="355"/>
      <c r="M126" s="355"/>
      <c r="N126" s="355"/>
      <c r="O126" s="355"/>
      <c r="P126" s="355"/>
      <c r="Q126" s="355"/>
      <c r="R126" s="355"/>
      <c r="S126" s="355"/>
      <c r="T126" s="355"/>
      <c r="U126" s="355"/>
      <c r="V126" s="355"/>
      <c r="W126" s="355"/>
      <c r="X126" s="355"/>
    </row>
    <row r="127" spans="1:24" ht="18.75" customHeight="1">
      <c r="A127" s="355"/>
      <c r="B127" s="355"/>
      <c r="C127" s="384"/>
      <c r="D127" s="355"/>
      <c r="E127" s="355"/>
      <c r="F127" s="355"/>
      <c r="G127" s="355"/>
      <c r="H127" s="355"/>
      <c r="I127" s="355"/>
      <c r="J127" s="355"/>
      <c r="K127" s="355"/>
      <c r="L127" s="355"/>
      <c r="M127" s="355"/>
      <c r="N127" s="355"/>
      <c r="O127" s="355"/>
      <c r="P127" s="355"/>
      <c r="Q127" s="355"/>
      <c r="R127" s="355"/>
      <c r="S127" s="355"/>
      <c r="T127" s="355"/>
      <c r="U127" s="355"/>
      <c r="V127" s="355"/>
      <c r="W127" s="355"/>
      <c r="X127" s="355"/>
    </row>
    <row r="128" spans="1:24" ht="18.75" customHeight="1">
      <c r="A128" s="355"/>
      <c r="B128" s="355"/>
      <c r="C128" s="384"/>
      <c r="D128" s="355"/>
      <c r="E128" s="355"/>
      <c r="F128" s="355"/>
      <c r="G128" s="355"/>
      <c r="H128" s="355"/>
      <c r="I128" s="355"/>
      <c r="J128" s="355"/>
      <c r="K128" s="355"/>
      <c r="L128" s="355"/>
      <c r="M128" s="355"/>
      <c r="N128" s="355"/>
      <c r="O128" s="355"/>
      <c r="P128" s="355"/>
      <c r="Q128" s="355"/>
      <c r="R128" s="355"/>
      <c r="S128" s="355"/>
      <c r="T128" s="355"/>
      <c r="U128" s="355"/>
      <c r="V128" s="355"/>
      <c r="W128" s="355"/>
      <c r="X128" s="355"/>
    </row>
    <row r="129" spans="1:24" ht="18.75" customHeight="1">
      <c r="A129" s="355"/>
      <c r="B129" s="355"/>
      <c r="C129" s="384"/>
      <c r="D129" s="355"/>
      <c r="E129" s="355"/>
      <c r="F129" s="355"/>
      <c r="G129" s="355"/>
      <c r="H129" s="355"/>
      <c r="I129" s="355"/>
      <c r="J129" s="355"/>
      <c r="K129" s="355"/>
      <c r="L129" s="355"/>
      <c r="M129" s="355"/>
      <c r="N129" s="355"/>
      <c r="O129" s="355"/>
      <c r="P129" s="355"/>
      <c r="Q129" s="355"/>
      <c r="R129" s="355"/>
      <c r="S129" s="355"/>
      <c r="T129" s="355"/>
      <c r="U129" s="355"/>
      <c r="V129" s="355"/>
      <c r="W129" s="355"/>
      <c r="X129" s="355"/>
    </row>
    <row r="130" spans="1:24" ht="18.75" customHeight="1">
      <c r="A130" s="355"/>
      <c r="B130" s="355"/>
      <c r="C130" s="384"/>
      <c r="D130" s="355"/>
      <c r="E130" s="355"/>
      <c r="F130" s="355"/>
      <c r="G130" s="355"/>
      <c r="H130" s="355"/>
      <c r="I130" s="355"/>
      <c r="J130" s="355"/>
      <c r="K130" s="355"/>
      <c r="L130" s="355"/>
      <c r="M130" s="355"/>
      <c r="N130" s="355"/>
      <c r="O130" s="355"/>
      <c r="P130" s="355"/>
      <c r="Q130" s="355"/>
      <c r="R130" s="355"/>
      <c r="S130" s="355"/>
      <c r="T130" s="355"/>
      <c r="U130" s="355"/>
      <c r="V130" s="355"/>
      <c r="W130" s="355"/>
      <c r="X130" s="355"/>
    </row>
    <row r="131" spans="1:24" ht="18.75" customHeight="1">
      <c r="A131" s="355"/>
      <c r="B131" s="355"/>
      <c r="C131" s="384"/>
      <c r="D131" s="355"/>
      <c r="E131" s="355"/>
      <c r="F131" s="355"/>
      <c r="G131" s="355"/>
      <c r="H131" s="355"/>
      <c r="I131" s="355"/>
      <c r="J131" s="355"/>
      <c r="K131" s="355"/>
      <c r="L131" s="355"/>
      <c r="M131" s="355"/>
      <c r="N131" s="355"/>
      <c r="O131" s="355"/>
      <c r="P131" s="355"/>
      <c r="Q131" s="355"/>
      <c r="R131" s="355"/>
      <c r="S131" s="355"/>
      <c r="T131" s="355"/>
      <c r="U131" s="355"/>
      <c r="V131" s="355"/>
      <c r="W131" s="355"/>
      <c r="X131" s="355"/>
    </row>
    <row r="132" spans="1:24" ht="18.75" customHeight="1">
      <c r="A132" s="355"/>
      <c r="B132" s="355"/>
      <c r="C132" s="384"/>
      <c r="D132" s="355"/>
      <c r="E132" s="355"/>
      <c r="F132" s="355"/>
      <c r="G132" s="355"/>
      <c r="H132" s="355"/>
      <c r="I132" s="355"/>
      <c r="J132" s="355"/>
      <c r="K132" s="355"/>
      <c r="L132" s="355"/>
      <c r="M132" s="355"/>
      <c r="N132" s="355"/>
      <c r="O132" s="355"/>
      <c r="P132" s="355"/>
      <c r="Q132" s="355"/>
      <c r="R132" s="355"/>
      <c r="S132" s="355"/>
      <c r="T132" s="355"/>
      <c r="U132" s="355"/>
      <c r="V132" s="355"/>
      <c r="W132" s="355"/>
      <c r="X132" s="355"/>
    </row>
    <row r="133" spans="1:24" ht="18.75" customHeight="1">
      <c r="A133" s="355"/>
      <c r="B133" s="355"/>
      <c r="C133" s="384"/>
      <c r="D133" s="355"/>
      <c r="E133" s="355"/>
      <c r="F133" s="355"/>
      <c r="G133" s="355"/>
      <c r="H133" s="355"/>
      <c r="I133" s="355"/>
      <c r="J133" s="355"/>
      <c r="K133" s="355"/>
      <c r="L133" s="355"/>
      <c r="M133" s="355"/>
      <c r="N133" s="355"/>
      <c r="O133" s="355"/>
      <c r="P133" s="355"/>
      <c r="Q133" s="355"/>
      <c r="R133" s="355"/>
      <c r="S133" s="355"/>
      <c r="T133" s="355"/>
      <c r="U133" s="355"/>
      <c r="V133" s="355"/>
      <c r="W133" s="355"/>
      <c r="X133" s="355"/>
    </row>
    <row r="134" spans="1:24" ht="18.75" customHeight="1">
      <c r="A134" s="355"/>
      <c r="B134" s="355"/>
      <c r="C134" s="384"/>
      <c r="D134" s="355"/>
      <c r="E134" s="355"/>
      <c r="F134" s="355"/>
      <c r="G134" s="355"/>
      <c r="H134" s="355"/>
      <c r="I134" s="355"/>
      <c r="J134" s="355"/>
      <c r="K134" s="355"/>
      <c r="L134" s="355"/>
      <c r="M134" s="355"/>
      <c r="N134" s="355"/>
      <c r="O134" s="355"/>
      <c r="P134" s="355"/>
      <c r="Q134" s="355"/>
      <c r="R134" s="355"/>
      <c r="S134" s="355"/>
      <c r="T134" s="355"/>
      <c r="U134" s="355"/>
      <c r="V134" s="355"/>
      <c r="W134" s="355"/>
      <c r="X134" s="355"/>
    </row>
    <row r="135" spans="1:24" ht="18.75" customHeight="1">
      <c r="A135" s="355"/>
      <c r="B135" s="355"/>
      <c r="C135" s="384"/>
      <c r="D135" s="355"/>
      <c r="E135" s="355"/>
      <c r="F135" s="355"/>
      <c r="G135" s="355"/>
      <c r="H135" s="355"/>
      <c r="I135" s="355"/>
      <c r="J135" s="355"/>
      <c r="K135" s="355"/>
      <c r="L135" s="355"/>
      <c r="M135" s="355"/>
      <c r="N135" s="355"/>
      <c r="O135" s="355"/>
      <c r="P135" s="355"/>
      <c r="Q135" s="355"/>
      <c r="R135" s="355"/>
      <c r="S135" s="355"/>
      <c r="T135" s="355"/>
      <c r="U135" s="355"/>
      <c r="V135" s="355"/>
      <c r="W135" s="355"/>
      <c r="X135" s="355"/>
    </row>
    <row r="136" spans="1:24" ht="18.75" customHeight="1">
      <c r="A136" s="355"/>
      <c r="B136" s="355"/>
      <c r="C136" s="384"/>
      <c r="D136" s="355"/>
      <c r="E136" s="355"/>
      <c r="F136" s="355"/>
      <c r="G136" s="355"/>
      <c r="H136" s="355"/>
      <c r="I136" s="355"/>
      <c r="J136" s="355"/>
      <c r="K136" s="355"/>
      <c r="L136" s="355"/>
      <c r="M136" s="355"/>
      <c r="N136" s="355"/>
      <c r="O136" s="355"/>
      <c r="P136" s="355"/>
      <c r="Q136" s="355"/>
      <c r="R136" s="355"/>
      <c r="S136" s="355"/>
      <c r="T136" s="355"/>
      <c r="U136" s="355"/>
      <c r="V136" s="355"/>
      <c r="W136" s="355"/>
      <c r="X136" s="355"/>
    </row>
    <row r="137" spans="1:24" ht="18.75" customHeight="1">
      <c r="A137" s="355"/>
      <c r="B137" s="355"/>
      <c r="C137" s="384"/>
      <c r="D137" s="355"/>
      <c r="E137" s="355"/>
      <c r="F137" s="355"/>
      <c r="G137" s="355"/>
      <c r="H137" s="355"/>
      <c r="I137" s="355"/>
      <c r="J137" s="355"/>
      <c r="K137" s="355"/>
      <c r="L137" s="355"/>
      <c r="M137" s="355"/>
      <c r="N137" s="355"/>
      <c r="O137" s="355"/>
      <c r="P137" s="355"/>
      <c r="Q137" s="355"/>
      <c r="R137" s="355"/>
      <c r="S137" s="355"/>
      <c r="T137" s="355"/>
      <c r="U137" s="355"/>
      <c r="V137" s="355"/>
      <c r="W137" s="355"/>
      <c r="X137" s="355"/>
    </row>
    <row r="138" spans="1:24" ht="18.75" customHeight="1">
      <c r="A138" s="355"/>
      <c r="B138" s="355"/>
      <c r="C138" s="384"/>
      <c r="D138" s="355"/>
      <c r="E138" s="355"/>
      <c r="F138" s="355"/>
      <c r="G138" s="355"/>
      <c r="H138" s="355"/>
      <c r="I138" s="355"/>
      <c r="J138" s="355"/>
      <c r="K138" s="355"/>
      <c r="L138" s="355"/>
      <c r="M138" s="355"/>
      <c r="N138" s="355"/>
      <c r="O138" s="355"/>
      <c r="P138" s="355"/>
      <c r="Q138" s="355"/>
      <c r="R138" s="355"/>
      <c r="S138" s="355"/>
      <c r="T138" s="355"/>
      <c r="U138" s="355"/>
      <c r="V138" s="355"/>
      <c r="W138" s="355"/>
      <c r="X138" s="355"/>
    </row>
    <row r="139" spans="1:24" ht="18.75" customHeight="1">
      <c r="A139" s="355"/>
      <c r="B139" s="355"/>
      <c r="C139" s="384"/>
      <c r="D139" s="355"/>
      <c r="E139" s="355"/>
      <c r="F139" s="355"/>
      <c r="G139" s="355"/>
      <c r="H139" s="355"/>
      <c r="I139" s="355"/>
      <c r="J139" s="355"/>
      <c r="K139" s="355"/>
      <c r="L139" s="355"/>
      <c r="M139" s="355"/>
      <c r="N139" s="355"/>
      <c r="O139" s="355"/>
      <c r="P139" s="355"/>
      <c r="Q139" s="355"/>
      <c r="R139" s="355"/>
      <c r="S139" s="355"/>
      <c r="T139" s="355"/>
      <c r="U139" s="355"/>
      <c r="V139" s="355"/>
      <c r="W139" s="355"/>
      <c r="X139" s="355"/>
    </row>
    <row r="140" spans="1:24" ht="18.75" customHeight="1">
      <c r="A140" s="355"/>
      <c r="B140" s="355"/>
      <c r="C140" s="384"/>
      <c r="D140" s="355"/>
      <c r="E140" s="355"/>
      <c r="F140" s="355"/>
      <c r="G140" s="355"/>
      <c r="H140" s="355"/>
      <c r="I140" s="355"/>
      <c r="J140" s="355"/>
      <c r="K140" s="355"/>
      <c r="L140" s="355"/>
      <c r="M140" s="355"/>
      <c r="N140" s="355"/>
      <c r="O140" s="355"/>
      <c r="P140" s="355"/>
      <c r="Q140" s="355"/>
      <c r="R140" s="355"/>
      <c r="S140" s="355"/>
      <c r="T140" s="355"/>
      <c r="U140" s="355"/>
      <c r="V140" s="355"/>
      <c r="W140" s="355"/>
      <c r="X140" s="355"/>
    </row>
    <row r="141" spans="1:24" ht="18.75" customHeight="1">
      <c r="A141" s="355"/>
      <c r="B141" s="355"/>
      <c r="C141" s="384"/>
      <c r="D141" s="355"/>
      <c r="E141" s="355"/>
      <c r="F141" s="355"/>
      <c r="G141" s="355"/>
      <c r="H141" s="355"/>
      <c r="I141" s="355"/>
      <c r="J141" s="355"/>
      <c r="K141" s="355"/>
      <c r="L141" s="355"/>
      <c r="M141" s="355"/>
      <c r="N141" s="355"/>
      <c r="O141" s="355"/>
      <c r="P141" s="355"/>
      <c r="Q141" s="355"/>
      <c r="R141" s="355"/>
      <c r="S141" s="355"/>
      <c r="T141" s="355"/>
      <c r="U141" s="355"/>
      <c r="V141" s="355"/>
      <c r="W141" s="355"/>
      <c r="X141" s="355"/>
    </row>
    <row r="142" spans="1:24" ht="18.75" customHeight="1">
      <c r="A142" s="355"/>
      <c r="B142" s="355"/>
      <c r="C142" s="384"/>
      <c r="D142" s="355"/>
      <c r="E142" s="355"/>
      <c r="F142" s="355"/>
      <c r="G142" s="355"/>
      <c r="H142" s="355"/>
      <c r="I142" s="355"/>
      <c r="J142" s="355"/>
      <c r="K142" s="355"/>
      <c r="L142" s="355"/>
      <c r="M142" s="355"/>
      <c r="N142" s="355"/>
      <c r="O142" s="355"/>
      <c r="P142" s="355"/>
      <c r="Q142" s="355"/>
      <c r="R142" s="355"/>
      <c r="S142" s="355"/>
      <c r="T142" s="355"/>
      <c r="U142" s="355"/>
      <c r="V142" s="355"/>
      <c r="W142" s="355"/>
      <c r="X142" s="355"/>
    </row>
    <row r="143" spans="1:24" ht="18.75" customHeight="1">
      <c r="A143" s="355"/>
      <c r="B143" s="355"/>
      <c r="C143" s="384"/>
      <c r="D143" s="355"/>
      <c r="E143" s="355"/>
      <c r="F143" s="355"/>
      <c r="G143" s="355"/>
      <c r="H143" s="355"/>
      <c r="I143" s="355"/>
      <c r="J143" s="355"/>
      <c r="K143" s="355"/>
      <c r="L143" s="355"/>
      <c r="M143" s="355"/>
      <c r="N143" s="355"/>
      <c r="O143" s="355"/>
      <c r="P143" s="355"/>
      <c r="Q143" s="355"/>
      <c r="R143" s="355"/>
      <c r="S143" s="355"/>
      <c r="T143" s="355"/>
      <c r="U143" s="355"/>
      <c r="V143" s="355"/>
      <c r="W143" s="355"/>
      <c r="X143" s="355"/>
    </row>
    <row r="144" spans="1:24" ht="18.75" customHeight="1">
      <c r="A144" s="355"/>
      <c r="B144" s="355"/>
      <c r="C144" s="384"/>
      <c r="D144" s="355"/>
      <c r="E144" s="355"/>
      <c r="F144" s="355"/>
      <c r="G144" s="355"/>
      <c r="H144" s="355"/>
      <c r="I144" s="355"/>
      <c r="J144" s="355"/>
      <c r="K144" s="355"/>
      <c r="L144" s="355"/>
      <c r="M144" s="355"/>
      <c r="N144" s="355"/>
      <c r="O144" s="355"/>
      <c r="P144" s="355"/>
      <c r="Q144" s="355"/>
      <c r="R144" s="355"/>
      <c r="S144" s="355"/>
      <c r="T144" s="355"/>
      <c r="U144" s="355"/>
      <c r="V144" s="355"/>
      <c r="W144" s="355"/>
      <c r="X144" s="355"/>
    </row>
    <row r="145" spans="1:24" ht="18.75" customHeight="1">
      <c r="A145" s="355"/>
      <c r="B145" s="355"/>
      <c r="C145" s="384"/>
      <c r="D145" s="355"/>
      <c r="E145" s="355"/>
      <c r="F145" s="355"/>
      <c r="G145" s="355"/>
      <c r="H145" s="355"/>
      <c r="I145" s="355"/>
      <c r="J145" s="355"/>
      <c r="K145" s="355"/>
      <c r="L145" s="355"/>
      <c r="M145" s="355"/>
      <c r="N145" s="355"/>
      <c r="O145" s="355"/>
      <c r="P145" s="355"/>
      <c r="Q145" s="355"/>
      <c r="R145" s="355"/>
      <c r="S145" s="355"/>
      <c r="T145" s="355"/>
      <c r="U145" s="355"/>
      <c r="V145" s="355"/>
      <c r="W145" s="355"/>
      <c r="X145" s="355"/>
    </row>
    <row r="146" spans="1:24" ht="18.75" customHeight="1">
      <c r="A146" s="355"/>
      <c r="B146" s="355"/>
      <c r="C146" s="384"/>
      <c r="D146" s="355"/>
      <c r="E146" s="355"/>
      <c r="F146" s="355"/>
      <c r="G146" s="355"/>
      <c r="H146" s="355"/>
      <c r="I146" s="355"/>
      <c r="J146" s="355"/>
      <c r="K146" s="355"/>
      <c r="L146" s="355"/>
      <c r="M146" s="355"/>
      <c r="N146" s="355"/>
      <c r="O146" s="355"/>
      <c r="P146" s="355"/>
      <c r="Q146" s="355"/>
      <c r="R146" s="355"/>
      <c r="S146" s="355"/>
      <c r="T146" s="355"/>
      <c r="U146" s="355"/>
      <c r="V146" s="355"/>
      <c r="W146" s="355"/>
      <c r="X146" s="355"/>
    </row>
    <row r="147" spans="1:24" ht="18.75" customHeight="1">
      <c r="A147" s="355"/>
      <c r="B147" s="355"/>
      <c r="C147" s="384"/>
      <c r="D147" s="355"/>
      <c r="E147" s="355"/>
      <c r="F147" s="355"/>
      <c r="G147" s="355"/>
      <c r="H147" s="355"/>
      <c r="I147" s="355"/>
      <c r="J147" s="355"/>
      <c r="K147" s="355"/>
      <c r="L147" s="355"/>
      <c r="M147" s="355"/>
      <c r="N147" s="355"/>
      <c r="O147" s="355"/>
      <c r="P147" s="355"/>
      <c r="Q147" s="355"/>
      <c r="R147" s="355"/>
      <c r="S147" s="355"/>
      <c r="T147" s="355"/>
      <c r="U147" s="355"/>
      <c r="V147" s="355"/>
      <c r="W147" s="355"/>
      <c r="X147" s="355"/>
    </row>
    <row r="148" spans="1:24" ht="18.75" customHeight="1">
      <c r="A148" s="355"/>
      <c r="B148" s="355"/>
      <c r="C148" s="384"/>
      <c r="D148" s="355"/>
      <c r="E148" s="355"/>
      <c r="F148" s="355"/>
      <c r="G148" s="355"/>
      <c r="H148" s="355"/>
      <c r="I148" s="355"/>
      <c r="J148" s="355"/>
      <c r="K148" s="355"/>
      <c r="L148" s="355"/>
      <c r="M148" s="355"/>
      <c r="N148" s="355"/>
      <c r="O148" s="355"/>
      <c r="P148" s="355"/>
      <c r="Q148" s="355"/>
      <c r="R148" s="355"/>
      <c r="S148" s="355"/>
      <c r="T148" s="355"/>
      <c r="U148" s="355"/>
      <c r="V148" s="355"/>
      <c r="W148" s="355"/>
      <c r="X148" s="355"/>
    </row>
    <row r="149" spans="1:24" ht="18.75" customHeight="1">
      <c r="A149" s="355"/>
      <c r="B149" s="355"/>
      <c r="C149" s="384"/>
      <c r="D149" s="355"/>
      <c r="E149" s="355"/>
      <c r="F149" s="355"/>
      <c r="G149" s="355"/>
      <c r="H149" s="355"/>
      <c r="I149" s="355"/>
      <c r="J149" s="355"/>
      <c r="K149" s="355"/>
      <c r="L149" s="355"/>
      <c r="M149" s="355"/>
      <c r="N149" s="355"/>
      <c r="O149" s="355"/>
      <c r="P149" s="355"/>
      <c r="Q149" s="355"/>
      <c r="R149" s="355"/>
      <c r="S149" s="355"/>
      <c r="T149" s="355"/>
      <c r="U149" s="355"/>
      <c r="V149" s="355"/>
      <c r="W149" s="355"/>
      <c r="X149" s="355"/>
    </row>
    <row r="150" spans="1:24" ht="18.75" customHeight="1">
      <c r="A150" s="355"/>
      <c r="B150" s="355"/>
      <c r="C150" s="384"/>
      <c r="D150" s="355"/>
      <c r="E150" s="355"/>
      <c r="F150" s="355"/>
      <c r="G150" s="355"/>
      <c r="H150" s="355"/>
      <c r="I150" s="355"/>
      <c r="J150" s="355"/>
      <c r="K150" s="355"/>
      <c r="L150" s="355"/>
      <c r="M150" s="355"/>
      <c r="N150" s="355"/>
      <c r="O150" s="355"/>
      <c r="P150" s="355"/>
      <c r="Q150" s="355"/>
      <c r="R150" s="355"/>
      <c r="S150" s="355"/>
      <c r="T150" s="355"/>
      <c r="U150" s="355"/>
      <c r="V150" s="355"/>
      <c r="W150" s="355"/>
      <c r="X150" s="355"/>
    </row>
    <row r="151" spans="1:24" ht="18.75" customHeight="1">
      <c r="A151" s="355"/>
      <c r="B151" s="355"/>
      <c r="C151" s="384"/>
      <c r="D151" s="355"/>
      <c r="E151" s="355"/>
      <c r="F151" s="355"/>
      <c r="G151" s="355"/>
      <c r="H151" s="355"/>
      <c r="I151" s="355"/>
      <c r="J151" s="355"/>
      <c r="K151" s="355"/>
      <c r="L151" s="355"/>
      <c r="M151" s="355"/>
      <c r="N151" s="355"/>
      <c r="O151" s="355"/>
      <c r="P151" s="355"/>
      <c r="Q151" s="355"/>
      <c r="R151" s="355"/>
      <c r="S151" s="355"/>
      <c r="T151" s="355"/>
      <c r="U151" s="355"/>
      <c r="V151" s="355"/>
      <c r="W151" s="355"/>
      <c r="X151" s="355"/>
    </row>
    <row r="152" spans="1:24" ht="18.75" customHeight="1">
      <c r="A152" s="355"/>
      <c r="B152" s="355"/>
      <c r="C152" s="384"/>
      <c r="D152" s="355"/>
      <c r="E152" s="355"/>
      <c r="F152" s="355"/>
      <c r="G152" s="355"/>
      <c r="H152" s="355"/>
      <c r="I152" s="355"/>
      <c r="J152" s="355"/>
      <c r="K152" s="355"/>
      <c r="L152" s="355"/>
      <c r="M152" s="355"/>
      <c r="N152" s="355"/>
      <c r="O152" s="355"/>
      <c r="P152" s="355"/>
      <c r="Q152" s="355"/>
      <c r="R152" s="355"/>
      <c r="S152" s="355"/>
      <c r="T152" s="355"/>
      <c r="U152" s="355"/>
      <c r="V152" s="355"/>
      <c r="W152" s="355"/>
      <c r="X152" s="355"/>
    </row>
    <row r="153" spans="1:24" ht="18.75" customHeight="1">
      <c r="A153" s="355"/>
      <c r="B153" s="355"/>
      <c r="C153" s="384"/>
      <c r="D153" s="355"/>
      <c r="E153" s="355"/>
      <c r="F153" s="355"/>
      <c r="G153" s="355"/>
      <c r="H153" s="355"/>
      <c r="I153" s="355"/>
      <c r="J153" s="355"/>
      <c r="K153" s="355"/>
      <c r="L153" s="355"/>
      <c r="M153" s="355"/>
      <c r="N153" s="355"/>
      <c r="O153" s="355"/>
      <c r="P153" s="355"/>
      <c r="Q153" s="355"/>
      <c r="R153" s="355"/>
      <c r="S153" s="355"/>
      <c r="T153" s="355"/>
      <c r="U153" s="355"/>
      <c r="V153" s="355"/>
      <c r="W153" s="355"/>
      <c r="X153" s="355"/>
    </row>
    <row r="154" spans="1:24" ht="18.75" customHeight="1">
      <c r="A154" s="355"/>
      <c r="B154" s="355"/>
      <c r="C154" s="384"/>
      <c r="D154" s="355"/>
      <c r="E154" s="355"/>
      <c r="F154" s="355"/>
      <c r="G154" s="355"/>
      <c r="H154" s="355"/>
      <c r="I154" s="355"/>
      <c r="J154" s="355"/>
      <c r="K154" s="355"/>
      <c r="L154" s="355"/>
      <c r="M154" s="355"/>
      <c r="N154" s="355"/>
      <c r="O154" s="355"/>
      <c r="P154" s="355"/>
      <c r="Q154" s="355"/>
      <c r="R154" s="355"/>
      <c r="S154" s="355"/>
      <c r="T154" s="355"/>
      <c r="U154" s="355"/>
      <c r="V154" s="355"/>
      <c r="W154" s="355"/>
      <c r="X154" s="355"/>
    </row>
    <row r="155" spans="1:24" ht="18.75" customHeight="1">
      <c r="A155" s="355"/>
      <c r="B155" s="355"/>
      <c r="C155" s="384"/>
      <c r="D155" s="355"/>
      <c r="E155" s="355"/>
      <c r="F155" s="355"/>
      <c r="G155" s="355"/>
      <c r="H155" s="355"/>
      <c r="I155" s="355"/>
      <c r="J155" s="355"/>
      <c r="K155" s="355"/>
      <c r="L155" s="355"/>
      <c r="M155" s="355"/>
      <c r="N155" s="355"/>
      <c r="O155" s="355"/>
      <c r="P155" s="355"/>
      <c r="Q155" s="355"/>
      <c r="R155" s="355"/>
      <c r="S155" s="355"/>
      <c r="T155" s="355"/>
      <c r="U155" s="355"/>
      <c r="V155" s="355"/>
      <c r="W155" s="355"/>
      <c r="X155" s="355"/>
    </row>
    <row r="156" spans="1:24" ht="18.75" customHeight="1">
      <c r="A156" s="355"/>
      <c r="B156" s="355"/>
      <c r="C156" s="384"/>
      <c r="D156" s="355"/>
      <c r="E156" s="355"/>
      <c r="F156" s="355"/>
      <c r="G156" s="355"/>
      <c r="H156" s="355"/>
      <c r="I156" s="355"/>
      <c r="J156" s="355"/>
      <c r="K156" s="355"/>
      <c r="L156" s="355"/>
      <c r="M156" s="355"/>
      <c r="N156" s="355"/>
      <c r="O156" s="355"/>
      <c r="P156" s="355"/>
      <c r="Q156" s="355"/>
      <c r="R156" s="355"/>
      <c r="S156" s="355"/>
      <c r="T156" s="355"/>
      <c r="U156" s="355"/>
      <c r="V156" s="355"/>
      <c r="W156" s="355"/>
      <c r="X156" s="355"/>
    </row>
    <row r="157" spans="1:24" ht="18.75" customHeight="1">
      <c r="A157" s="355"/>
      <c r="B157" s="355"/>
      <c r="C157" s="384"/>
      <c r="D157" s="355"/>
      <c r="E157" s="355"/>
      <c r="F157" s="355"/>
      <c r="G157" s="355"/>
      <c r="H157" s="355"/>
      <c r="I157" s="355"/>
      <c r="J157" s="355"/>
      <c r="K157" s="355"/>
      <c r="L157" s="355"/>
      <c r="M157" s="355"/>
      <c r="N157" s="355"/>
      <c r="O157" s="355"/>
      <c r="P157" s="355"/>
      <c r="Q157" s="355"/>
      <c r="R157" s="355"/>
      <c r="S157" s="355"/>
      <c r="T157" s="355"/>
      <c r="U157" s="355"/>
      <c r="V157" s="355"/>
      <c r="W157" s="355"/>
      <c r="X157" s="355"/>
    </row>
    <row r="158" spans="1:24" ht="18.75" customHeight="1">
      <c r="A158" s="355"/>
      <c r="B158" s="355"/>
      <c r="C158" s="384"/>
      <c r="D158" s="355"/>
      <c r="E158" s="355"/>
      <c r="F158" s="355"/>
      <c r="G158" s="355"/>
      <c r="H158" s="355"/>
      <c r="I158" s="355"/>
      <c r="J158" s="355"/>
      <c r="K158" s="355"/>
      <c r="L158" s="355"/>
      <c r="M158" s="355"/>
      <c r="N158" s="355"/>
      <c r="O158" s="355"/>
      <c r="P158" s="355"/>
      <c r="Q158" s="355"/>
      <c r="R158" s="355"/>
      <c r="S158" s="355"/>
      <c r="T158" s="355"/>
      <c r="U158" s="355"/>
      <c r="V158" s="355"/>
      <c r="W158" s="355"/>
      <c r="X158" s="355"/>
    </row>
    <row r="159" spans="1:24" ht="18.75" customHeight="1">
      <c r="A159" s="355"/>
      <c r="B159" s="355"/>
      <c r="C159" s="384"/>
      <c r="D159" s="355"/>
      <c r="E159" s="355"/>
      <c r="F159" s="355"/>
      <c r="G159" s="355"/>
      <c r="H159" s="355"/>
      <c r="I159" s="355"/>
      <c r="J159" s="355"/>
      <c r="K159" s="355"/>
      <c r="L159" s="355"/>
      <c r="M159" s="355"/>
      <c r="N159" s="355"/>
      <c r="O159" s="355"/>
      <c r="P159" s="355"/>
      <c r="Q159" s="355"/>
      <c r="R159" s="355"/>
      <c r="S159" s="355"/>
      <c r="T159" s="355"/>
      <c r="U159" s="355"/>
      <c r="V159" s="355"/>
      <c r="W159" s="355"/>
      <c r="X159" s="355"/>
    </row>
    <row r="160" spans="1:24" ht="18.75" customHeight="1">
      <c r="A160" s="355"/>
      <c r="B160" s="355"/>
      <c r="C160" s="384"/>
      <c r="D160" s="355"/>
      <c r="E160" s="355"/>
      <c r="F160" s="355"/>
      <c r="G160" s="355"/>
      <c r="H160" s="355"/>
      <c r="I160" s="355"/>
      <c r="J160" s="355"/>
      <c r="K160" s="355"/>
      <c r="L160" s="355"/>
      <c r="M160" s="355"/>
      <c r="N160" s="355"/>
      <c r="O160" s="355"/>
      <c r="P160" s="355"/>
      <c r="Q160" s="355"/>
      <c r="R160" s="355"/>
      <c r="S160" s="355"/>
      <c r="T160" s="355"/>
      <c r="U160" s="355"/>
      <c r="V160" s="355"/>
      <c r="W160" s="355"/>
      <c r="X160" s="355"/>
    </row>
    <row r="161" spans="1:24" ht="18.75" customHeight="1">
      <c r="A161" s="355"/>
      <c r="B161" s="355"/>
      <c r="C161" s="384"/>
      <c r="D161" s="355"/>
      <c r="E161" s="355"/>
      <c r="F161" s="355"/>
      <c r="G161" s="355"/>
      <c r="H161" s="355"/>
      <c r="I161" s="355"/>
      <c r="J161" s="355"/>
      <c r="K161" s="355"/>
      <c r="L161" s="355"/>
      <c r="M161" s="355"/>
      <c r="N161" s="355"/>
      <c r="O161" s="355"/>
      <c r="P161" s="355"/>
      <c r="Q161" s="355"/>
      <c r="R161" s="355"/>
      <c r="S161" s="355"/>
      <c r="T161" s="355"/>
      <c r="U161" s="355"/>
      <c r="V161" s="355"/>
      <c r="W161" s="355"/>
      <c r="X161" s="355"/>
    </row>
    <row r="162" spans="1:24" ht="18.75" customHeight="1">
      <c r="A162" s="355"/>
      <c r="B162" s="355"/>
      <c r="C162" s="384"/>
      <c r="D162" s="355"/>
      <c r="E162" s="355"/>
      <c r="F162" s="355"/>
      <c r="G162" s="355"/>
      <c r="H162" s="355"/>
      <c r="I162" s="355"/>
      <c r="J162" s="355"/>
      <c r="K162" s="355"/>
      <c r="L162" s="355"/>
      <c r="M162" s="355"/>
      <c r="N162" s="355"/>
      <c r="O162" s="355"/>
      <c r="P162" s="355"/>
      <c r="Q162" s="355"/>
      <c r="R162" s="355"/>
      <c r="S162" s="355"/>
      <c r="T162" s="355"/>
      <c r="U162" s="355"/>
      <c r="V162" s="355"/>
      <c r="W162" s="355"/>
      <c r="X162" s="355"/>
    </row>
    <row r="163" spans="1:24" ht="18.75" customHeight="1">
      <c r="A163" s="355"/>
      <c r="B163" s="355"/>
      <c r="C163" s="384"/>
      <c r="D163" s="355"/>
      <c r="E163" s="355"/>
      <c r="F163" s="355"/>
      <c r="G163" s="355"/>
      <c r="H163" s="355"/>
      <c r="I163" s="355"/>
      <c r="J163" s="355"/>
      <c r="K163" s="355"/>
      <c r="L163" s="355"/>
      <c r="M163" s="355"/>
      <c r="N163" s="355"/>
      <c r="O163" s="355"/>
      <c r="P163" s="355"/>
      <c r="Q163" s="355"/>
      <c r="R163" s="355"/>
      <c r="S163" s="355"/>
      <c r="T163" s="355"/>
      <c r="U163" s="355"/>
      <c r="V163" s="355"/>
      <c r="W163" s="355"/>
      <c r="X163" s="355"/>
    </row>
    <row r="164" spans="1:24" ht="18.75" customHeight="1">
      <c r="A164" s="355"/>
      <c r="B164" s="355"/>
      <c r="C164" s="384"/>
      <c r="D164" s="355"/>
      <c r="E164" s="355"/>
      <c r="F164" s="355"/>
      <c r="G164" s="355"/>
      <c r="H164" s="355"/>
      <c r="I164" s="355"/>
      <c r="J164" s="355"/>
      <c r="K164" s="355"/>
      <c r="L164" s="355"/>
      <c r="M164" s="355"/>
      <c r="N164" s="355"/>
      <c r="O164" s="355"/>
      <c r="P164" s="355"/>
      <c r="Q164" s="355"/>
      <c r="R164" s="355"/>
      <c r="S164" s="355"/>
      <c r="T164" s="355"/>
      <c r="U164" s="355"/>
      <c r="V164" s="355"/>
      <c r="W164" s="355"/>
      <c r="X164" s="355"/>
    </row>
    <row r="165" spans="1:24" ht="18.75" customHeight="1">
      <c r="A165" s="355"/>
      <c r="B165" s="355"/>
      <c r="C165" s="384"/>
      <c r="D165" s="355"/>
      <c r="E165" s="355"/>
      <c r="F165" s="355"/>
      <c r="G165" s="355"/>
      <c r="H165" s="355"/>
      <c r="I165" s="355"/>
      <c r="J165" s="355"/>
      <c r="K165" s="355"/>
      <c r="L165" s="355"/>
      <c r="M165" s="355"/>
      <c r="N165" s="355"/>
      <c r="O165" s="355"/>
      <c r="P165" s="355"/>
      <c r="Q165" s="355"/>
      <c r="R165" s="355"/>
      <c r="S165" s="355"/>
      <c r="T165" s="355"/>
      <c r="U165" s="355"/>
      <c r="V165" s="355"/>
      <c r="W165" s="355"/>
      <c r="X165" s="355"/>
    </row>
    <row r="166" spans="1:24" ht="18.75" customHeight="1">
      <c r="A166" s="355"/>
      <c r="B166" s="355"/>
      <c r="C166" s="384"/>
      <c r="D166" s="355"/>
      <c r="E166" s="355"/>
      <c r="F166" s="355"/>
      <c r="G166" s="355"/>
      <c r="H166" s="355"/>
      <c r="I166" s="355"/>
      <c r="J166" s="355"/>
      <c r="K166" s="355"/>
      <c r="L166" s="355"/>
      <c r="M166" s="355"/>
      <c r="N166" s="355"/>
      <c r="O166" s="355"/>
      <c r="P166" s="355"/>
      <c r="Q166" s="355"/>
      <c r="R166" s="355"/>
      <c r="S166" s="355"/>
      <c r="T166" s="355"/>
      <c r="U166" s="355"/>
      <c r="V166" s="355"/>
      <c r="W166" s="355"/>
      <c r="X166" s="355"/>
    </row>
    <row r="167" spans="1:24" ht="18.75" customHeight="1">
      <c r="A167" s="355"/>
      <c r="B167" s="355"/>
      <c r="C167" s="384"/>
      <c r="D167" s="355"/>
      <c r="E167" s="355"/>
      <c r="F167" s="355"/>
      <c r="G167" s="355"/>
      <c r="H167" s="355"/>
      <c r="I167" s="355"/>
      <c r="J167" s="355"/>
      <c r="K167" s="355"/>
      <c r="L167" s="355"/>
      <c r="M167" s="355"/>
      <c r="N167" s="355"/>
      <c r="O167" s="355"/>
      <c r="P167" s="355"/>
      <c r="Q167" s="355"/>
      <c r="R167" s="355"/>
      <c r="S167" s="355"/>
      <c r="T167" s="355"/>
      <c r="U167" s="355"/>
      <c r="V167" s="355"/>
      <c r="W167" s="355"/>
      <c r="X167" s="355"/>
    </row>
    <row r="168" spans="1:24" ht="18.75" customHeight="1">
      <c r="A168" s="355"/>
      <c r="B168" s="355"/>
      <c r="C168" s="384"/>
      <c r="D168" s="355"/>
      <c r="E168" s="355"/>
      <c r="F168" s="355"/>
      <c r="G168" s="355"/>
      <c r="H168" s="355"/>
      <c r="I168" s="355"/>
      <c r="J168" s="355"/>
      <c r="K168" s="355"/>
      <c r="L168" s="355"/>
      <c r="M168" s="355"/>
      <c r="N168" s="355"/>
      <c r="O168" s="355"/>
      <c r="P168" s="355"/>
      <c r="Q168" s="355"/>
      <c r="R168" s="355"/>
      <c r="S168" s="355"/>
      <c r="T168" s="355"/>
      <c r="U168" s="355"/>
      <c r="V168" s="355"/>
      <c r="W168" s="355"/>
      <c r="X168" s="355"/>
    </row>
    <row r="169" spans="1:24" ht="18.75" customHeight="1">
      <c r="A169" s="355"/>
      <c r="B169" s="355"/>
      <c r="C169" s="384"/>
      <c r="D169" s="355"/>
      <c r="E169" s="355"/>
      <c r="F169" s="355"/>
      <c r="G169" s="355"/>
      <c r="H169" s="355"/>
      <c r="I169" s="355"/>
      <c r="J169" s="355"/>
      <c r="K169" s="355"/>
      <c r="L169" s="355"/>
      <c r="M169" s="355"/>
      <c r="N169" s="355"/>
      <c r="O169" s="355"/>
      <c r="P169" s="355"/>
      <c r="Q169" s="355"/>
      <c r="R169" s="355"/>
      <c r="S169" s="355"/>
      <c r="T169" s="355"/>
      <c r="U169" s="355"/>
      <c r="V169" s="355"/>
      <c r="W169" s="355"/>
      <c r="X169" s="355"/>
    </row>
    <row r="170" spans="1:24" ht="18.75" customHeight="1">
      <c r="A170" s="355"/>
      <c r="B170" s="355"/>
      <c r="C170" s="384"/>
      <c r="D170" s="355"/>
      <c r="E170" s="355"/>
      <c r="F170" s="355"/>
      <c r="G170" s="355"/>
      <c r="H170" s="355"/>
      <c r="I170" s="355"/>
      <c r="J170" s="355"/>
      <c r="K170" s="355"/>
      <c r="L170" s="355"/>
      <c r="M170" s="355"/>
      <c r="N170" s="355"/>
      <c r="O170" s="355"/>
      <c r="P170" s="355"/>
      <c r="Q170" s="355"/>
      <c r="R170" s="355"/>
      <c r="S170" s="355"/>
      <c r="T170" s="355"/>
      <c r="U170" s="355"/>
      <c r="V170" s="355"/>
      <c r="W170" s="355"/>
      <c r="X170" s="355"/>
    </row>
    <row r="171" spans="1:24" ht="18.75" customHeight="1">
      <c r="A171" s="355"/>
      <c r="B171" s="355"/>
      <c r="C171" s="384"/>
      <c r="D171" s="355"/>
      <c r="E171" s="355"/>
      <c r="F171" s="355"/>
      <c r="G171" s="355"/>
      <c r="H171" s="355"/>
      <c r="I171" s="355"/>
      <c r="J171" s="355"/>
      <c r="K171" s="355"/>
      <c r="L171" s="355"/>
      <c r="M171" s="355"/>
      <c r="N171" s="355"/>
      <c r="O171" s="355"/>
      <c r="P171" s="355"/>
      <c r="Q171" s="355"/>
      <c r="R171" s="355"/>
      <c r="S171" s="355"/>
      <c r="T171" s="355"/>
      <c r="U171" s="355"/>
      <c r="V171" s="355"/>
      <c r="W171" s="355"/>
      <c r="X171" s="355"/>
    </row>
    <row r="172" spans="1:24" ht="18.75" customHeight="1">
      <c r="A172" s="355"/>
      <c r="B172" s="355"/>
      <c r="C172" s="384"/>
      <c r="D172" s="355"/>
      <c r="E172" s="355"/>
      <c r="F172" s="355"/>
      <c r="G172" s="355"/>
      <c r="H172" s="355"/>
      <c r="I172" s="355"/>
      <c r="J172" s="355"/>
      <c r="K172" s="355"/>
      <c r="L172" s="355"/>
      <c r="M172" s="355"/>
      <c r="N172" s="355"/>
      <c r="O172" s="355"/>
      <c r="P172" s="355"/>
      <c r="Q172" s="355"/>
      <c r="R172" s="355"/>
      <c r="S172" s="355"/>
      <c r="T172" s="355"/>
      <c r="U172" s="355"/>
      <c r="V172" s="355"/>
      <c r="W172" s="355"/>
      <c r="X172" s="355"/>
    </row>
    <row r="173" spans="1:24" ht="18.75" customHeight="1">
      <c r="A173" s="355"/>
      <c r="B173" s="355"/>
      <c r="C173" s="384"/>
      <c r="D173" s="355"/>
      <c r="E173" s="355"/>
      <c r="F173" s="355"/>
      <c r="G173" s="355"/>
      <c r="H173" s="355"/>
      <c r="I173" s="355"/>
      <c r="J173" s="355"/>
      <c r="K173" s="355"/>
      <c r="L173" s="355"/>
      <c r="M173" s="355"/>
      <c r="N173" s="355"/>
      <c r="O173" s="355"/>
      <c r="P173" s="355"/>
      <c r="Q173" s="355"/>
      <c r="R173" s="355"/>
      <c r="S173" s="355"/>
      <c r="T173" s="355"/>
      <c r="U173" s="355"/>
      <c r="V173" s="355"/>
      <c r="W173" s="355"/>
      <c r="X173" s="355"/>
    </row>
    <row r="174" spans="1:24" ht="18.75" customHeight="1">
      <c r="A174" s="355"/>
      <c r="B174" s="355"/>
      <c r="C174" s="384"/>
      <c r="D174" s="355"/>
      <c r="E174" s="355"/>
      <c r="F174" s="355"/>
      <c r="G174" s="355"/>
      <c r="H174" s="355"/>
      <c r="I174" s="355"/>
      <c r="J174" s="355"/>
      <c r="K174" s="355"/>
      <c r="L174" s="355"/>
      <c r="M174" s="355"/>
      <c r="N174" s="355"/>
      <c r="O174" s="355"/>
      <c r="P174" s="355"/>
      <c r="Q174" s="355"/>
      <c r="R174" s="355"/>
      <c r="S174" s="355"/>
      <c r="T174" s="355"/>
      <c r="U174" s="355"/>
      <c r="V174" s="355"/>
      <c r="W174" s="355"/>
      <c r="X174" s="355"/>
    </row>
    <row r="175" spans="1:24" ht="18.75" customHeight="1">
      <c r="A175" s="355"/>
      <c r="B175" s="355"/>
      <c r="C175" s="384"/>
      <c r="D175" s="355"/>
      <c r="E175" s="355"/>
      <c r="F175" s="355"/>
      <c r="G175" s="355"/>
      <c r="H175" s="355"/>
      <c r="I175" s="355"/>
      <c r="J175" s="355"/>
      <c r="K175" s="355"/>
      <c r="L175" s="355"/>
      <c r="M175" s="355"/>
      <c r="N175" s="355"/>
      <c r="O175" s="355"/>
      <c r="P175" s="355"/>
      <c r="Q175" s="355"/>
      <c r="R175" s="355"/>
      <c r="S175" s="355"/>
      <c r="T175" s="355"/>
      <c r="U175" s="355"/>
      <c r="V175" s="355"/>
      <c r="W175" s="355"/>
      <c r="X175" s="355"/>
    </row>
    <row r="176" spans="1:24" ht="18.75" customHeight="1">
      <c r="A176" s="355"/>
      <c r="B176" s="355"/>
      <c r="C176" s="384"/>
      <c r="D176" s="355"/>
      <c r="E176" s="355"/>
      <c r="F176" s="355"/>
      <c r="G176" s="355"/>
      <c r="H176" s="355"/>
      <c r="I176" s="355"/>
      <c r="J176" s="355"/>
      <c r="K176" s="355"/>
      <c r="L176" s="355"/>
      <c r="M176" s="355"/>
      <c r="N176" s="355"/>
      <c r="O176" s="355"/>
      <c r="P176" s="355"/>
      <c r="Q176" s="355"/>
      <c r="R176" s="355"/>
      <c r="S176" s="355"/>
      <c r="T176" s="355"/>
      <c r="U176" s="355"/>
      <c r="V176" s="355"/>
      <c r="W176" s="355"/>
      <c r="X176" s="355"/>
    </row>
    <row r="177" spans="1:24" ht="18.75" customHeight="1">
      <c r="A177" s="355"/>
      <c r="B177" s="355"/>
      <c r="C177" s="384"/>
      <c r="D177" s="355"/>
      <c r="E177" s="355"/>
      <c r="F177" s="355"/>
      <c r="G177" s="355"/>
      <c r="H177" s="355"/>
      <c r="I177" s="355"/>
      <c r="J177" s="355"/>
      <c r="K177" s="355"/>
      <c r="L177" s="355"/>
      <c r="M177" s="355"/>
      <c r="N177" s="355"/>
      <c r="O177" s="355"/>
      <c r="P177" s="355"/>
      <c r="Q177" s="355"/>
      <c r="R177" s="355"/>
      <c r="S177" s="355"/>
      <c r="T177" s="355"/>
      <c r="U177" s="355"/>
      <c r="V177" s="355"/>
      <c r="W177" s="355"/>
      <c r="X177" s="355"/>
    </row>
    <row r="178" spans="1:24" ht="18.75" customHeight="1">
      <c r="A178" s="355"/>
      <c r="B178" s="355"/>
      <c r="C178" s="384"/>
      <c r="D178" s="355"/>
      <c r="E178" s="355"/>
      <c r="F178" s="355"/>
      <c r="G178" s="355"/>
      <c r="H178" s="355"/>
      <c r="I178" s="355"/>
      <c r="J178" s="355"/>
      <c r="K178" s="355"/>
      <c r="L178" s="355"/>
      <c r="M178" s="355"/>
      <c r="N178" s="355"/>
      <c r="O178" s="355"/>
      <c r="P178" s="355"/>
      <c r="Q178" s="355"/>
      <c r="R178" s="355"/>
      <c r="S178" s="355"/>
      <c r="T178" s="355"/>
      <c r="U178" s="355"/>
      <c r="V178" s="355"/>
      <c r="W178" s="355"/>
      <c r="X178" s="355"/>
    </row>
    <row r="179" spans="1:24" ht="18.75" customHeight="1">
      <c r="A179" s="355"/>
      <c r="B179" s="355"/>
      <c r="C179" s="384"/>
      <c r="D179" s="355"/>
      <c r="E179" s="355"/>
      <c r="F179" s="355"/>
      <c r="G179" s="355"/>
      <c r="H179" s="355"/>
      <c r="I179" s="355"/>
      <c r="J179" s="355"/>
      <c r="K179" s="355"/>
      <c r="L179" s="355"/>
      <c r="M179" s="355"/>
      <c r="N179" s="355"/>
      <c r="O179" s="355"/>
      <c r="P179" s="355"/>
      <c r="Q179" s="355"/>
      <c r="R179" s="355"/>
      <c r="S179" s="355"/>
      <c r="T179" s="355"/>
      <c r="U179" s="355"/>
      <c r="V179" s="355"/>
      <c r="W179" s="355"/>
      <c r="X179" s="355"/>
    </row>
    <row r="180" spans="1:24" ht="18.75" customHeight="1">
      <c r="A180" s="355"/>
      <c r="B180" s="355"/>
      <c r="C180" s="384"/>
      <c r="D180" s="355"/>
      <c r="E180" s="355"/>
      <c r="F180" s="355"/>
      <c r="G180" s="355"/>
      <c r="H180" s="355"/>
      <c r="I180" s="355"/>
      <c r="J180" s="355"/>
      <c r="K180" s="355"/>
      <c r="L180" s="355"/>
      <c r="M180" s="355"/>
      <c r="N180" s="355"/>
      <c r="O180" s="355"/>
      <c r="P180" s="355"/>
      <c r="Q180" s="355"/>
      <c r="R180" s="355"/>
      <c r="S180" s="355"/>
      <c r="T180" s="355"/>
      <c r="U180" s="355"/>
      <c r="V180" s="355"/>
      <c r="W180" s="355"/>
      <c r="X180" s="355"/>
    </row>
    <row r="181" spans="1:24" ht="18.75" customHeight="1">
      <c r="A181" s="355"/>
      <c r="B181" s="355"/>
      <c r="C181" s="384"/>
      <c r="D181" s="355"/>
      <c r="E181" s="355"/>
      <c r="F181" s="355"/>
      <c r="G181" s="355"/>
      <c r="H181" s="355"/>
      <c r="I181" s="355"/>
      <c r="J181" s="355"/>
      <c r="K181" s="355"/>
      <c r="L181" s="355"/>
      <c r="M181" s="355"/>
      <c r="N181" s="355"/>
      <c r="O181" s="355"/>
      <c r="P181" s="355"/>
      <c r="Q181" s="355"/>
      <c r="R181" s="355"/>
      <c r="S181" s="355"/>
      <c r="T181" s="355"/>
      <c r="U181" s="355"/>
      <c r="V181" s="355"/>
      <c r="W181" s="355"/>
      <c r="X181" s="355"/>
    </row>
    <row r="182" spans="1:24" ht="18.75" customHeight="1">
      <c r="A182" s="355"/>
      <c r="B182" s="355"/>
      <c r="C182" s="384"/>
      <c r="D182" s="355"/>
      <c r="E182" s="355"/>
      <c r="F182" s="355"/>
      <c r="G182" s="355"/>
      <c r="H182" s="355"/>
      <c r="I182" s="355"/>
      <c r="J182" s="355"/>
      <c r="K182" s="355"/>
      <c r="L182" s="355"/>
      <c r="M182" s="355"/>
      <c r="N182" s="355"/>
      <c r="O182" s="355"/>
      <c r="P182" s="355"/>
      <c r="Q182" s="355"/>
      <c r="R182" s="355"/>
      <c r="S182" s="355"/>
      <c r="T182" s="355"/>
      <c r="U182" s="355"/>
      <c r="V182" s="355"/>
      <c r="W182" s="355"/>
      <c r="X182" s="355"/>
    </row>
    <row r="183" spans="1:24" ht="18.75" customHeight="1">
      <c r="A183" s="355"/>
      <c r="B183" s="355"/>
      <c r="C183" s="384"/>
      <c r="D183" s="355"/>
      <c r="E183" s="355"/>
      <c r="F183" s="355"/>
      <c r="G183" s="355"/>
      <c r="H183" s="355"/>
      <c r="I183" s="355"/>
      <c r="J183" s="355"/>
      <c r="K183" s="355"/>
      <c r="L183" s="355"/>
      <c r="M183" s="355"/>
      <c r="N183" s="355"/>
      <c r="O183" s="355"/>
      <c r="P183" s="355"/>
      <c r="Q183" s="355"/>
      <c r="R183" s="355"/>
      <c r="S183" s="355"/>
      <c r="T183" s="355"/>
      <c r="U183" s="355"/>
      <c r="V183" s="355"/>
      <c r="W183" s="355"/>
      <c r="X183" s="355"/>
    </row>
    <row r="184" spans="1:24" ht="18.75" customHeight="1">
      <c r="A184" s="355"/>
      <c r="B184" s="355"/>
      <c r="C184" s="384"/>
      <c r="D184" s="355"/>
      <c r="E184" s="355"/>
      <c r="F184" s="355"/>
      <c r="G184" s="355"/>
      <c r="H184" s="355"/>
      <c r="I184" s="355"/>
      <c r="J184" s="355"/>
      <c r="K184" s="355"/>
      <c r="L184" s="355"/>
      <c r="M184" s="355"/>
      <c r="N184" s="355"/>
      <c r="O184" s="355"/>
      <c r="P184" s="355"/>
      <c r="Q184" s="355"/>
      <c r="R184" s="355"/>
      <c r="S184" s="355"/>
      <c r="T184" s="355"/>
      <c r="U184" s="355"/>
      <c r="V184" s="355"/>
      <c r="W184" s="355"/>
      <c r="X184" s="355"/>
    </row>
    <row r="185" spans="1:24" ht="18.75" customHeight="1">
      <c r="A185" s="355"/>
      <c r="B185" s="355"/>
      <c r="C185" s="384"/>
      <c r="D185" s="355"/>
      <c r="E185" s="355"/>
      <c r="F185" s="355"/>
      <c r="G185" s="355"/>
      <c r="H185" s="355"/>
      <c r="I185" s="355"/>
      <c r="J185" s="355"/>
      <c r="K185" s="355"/>
      <c r="L185" s="355"/>
      <c r="M185" s="355"/>
      <c r="N185" s="355"/>
      <c r="O185" s="355"/>
      <c r="P185" s="355"/>
      <c r="Q185" s="355"/>
      <c r="R185" s="355"/>
      <c r="S185" s="355"/>
      <c r="T185" s="355"/>
      <c r="U185" s="355"/>
      <c r="V185" s="355"/>
      <c r="W185" s="355"/>
      <c r="X185" s="355"/>
    </row>
    <row r="186" spans="1:24" ht="18.75" customHeight="1">
      <c r="A186" s="355"/>
      <c r="B186" s="355"/>
      <c r="C186" s="384"/>
      <c r="D186" s="355"/>
      <c r="E186" s="355"/>
      <c r="F186" s="355"/>
      <c r="G186" s="355"/>
      <c r="H186" s="355"/>
      <c r="I186" s="355"/>
      <c r="J186" s="355"/>
      <c r="K186" s="355"/>
      <c r="L186" s="355"/>
      <c r="M186" s="355"/>
      <c r="N186" s="355"/>
      <c r="O186" s="355"/>
      <c r="P186" s="355"/>
      <c r="Q186" s="355"/>
      <c r="R186" s="355"/>
      <c r="S186" s="355"/>
      <c r="T186" s="355"/>
      <c r="U186" s="355"/>
      <c r="V186" s="355"/>
      <c r="W186" s="355"/>
      <c r="X186" s="355"/>
    </row>
    <row r="187" spans="1:24" ht="18.75" customHeight="1">
      <c r="A187" s="355"/>
      <c r="B187" s="355"/>
      <c r="C187" s="384"/>
      <c r="D187" s="355"/>
      <c r="E187" s="355"/>
      <c r="F187" s="355"/>
      <c r="G187" s="355"/>
      <c r="H187" s="355"/>
      <c r="I187" s="355"/>
      <c r="J187" s="355"/>
      <c r="K187" s="355"/>
      <c r="L187" s="355"/>
      <c r="M187" s="355"/>
      <c r="N187" s="355"/>
      <c r="O187" s="355"/>
      <c r="P187" s="355"/>
      <c r="Q187" s="355"/>
      <c r="R187" s="355"/>
      <c r="S187" s="355"/>
      <c r="T187" s="355"/>
      <c r="U187" s="355"/>
      <c r="V187" s="355"/>
      <c r="W187" s="355"/>
      <c r="X187" s="355"/>
    </row>
    <row r="188" spans="1:24" ht="18.75" customHeight="1">
      <c r="A188" s="355"/>
      <c r="B188" s="355"/>
      <c r="C188" s="384"/>
      <c r="D188" s="355"/>
      <c r="E188" s="355"/>
      <c r="F188" s="355"/>
      <c r="G188" s="355"/>
      <c r="H188" s="355"/>
      <c r="I188" s="355"/>
      <c r="J188" s="355"/>
      <c r="K188" s="355"/>
      <c r="L188" s="355"/>
      <c r="M188" s="355"/>
      <c r="N188" s="355"/>
      <c r="O188" s="355"/>
      <c r="P188" s="355"/>
      <c r="Q188" s="355"/>
      <c r="R188" s="355"/>
      <c r="S188" s="355"/>
      <c r="T188" s="355"/>
      <c r="U188" s="355"/>
      <c r="V188" s="355"/>
      <c r="W188" s="355"/>
      <c r="X188" s="355"/>
    </row>
    <row r="189" spans="1:24" ht="18.75" customHeight="1">
      <c r="A189" s="355"/>
      <c r="B189" s="355"/>
      <c r="C189" s="384"/>
      <c r="D189" s="355"/>
      <c r="E189" s="355"/>
      <c r="F189" s="355"/>
      <c r="G189" s="355"/>
      <c r="H189" s="355"/>
      <c r="I189" s="355"/>
      <c r="J189" s="355"/>
      <c r="K189" s="355"/>
      <c r="L189" s="355"/>
      <c r="M189" s="355"/>
      <c r="N189" s="355"/>
      <c r="O189" s="355"/>
      <c r="P189" s="355"/>
      <c r="Q189" s="355"/>
      <c r="R189" s="355"/>
      <c r="S189" s="355"/>
      <c r="T189" s="355"/>
      <c r="U189" s="355"/>
      <c r="V189" s="355"/>
      <c r="W189" s="355"/>
      <c r="X189" s="355"/>
    </row>
    <row r="190" spans="1:24" ht="18.75" customHeight="1">
      <c r="A190" s="355"/>
      <c r="B190" s="355"/>
      <c r="C190" s="384"/>
      <c r="D190" s="355"/>
      <c r="E190" s="355"/>
      <c r="F190" s="355"/>
      <c r="G190" s="355"/>
      <c r="H190" s="355"/>
      <c r="I190" s="355"/>
      <c r="J190" s="355"/>
      <c r="K190" s="355"/>
      <c r="L190" s="355"/>
      <c r="M190" s="355"/>
      <c r="N190" s="355"/>
      <c r="O190" s="355"/>
      <c r="P190" s="355"/>
      <c r="Q190" s="355"/>
      <c r="R190" s="355"/>
      <c r="S190" s="355"/>
      <c r="T190" s="355"/>
      <c r="U190" s="355"/>
      <c r="V190" s="355"/>
      <c r="W190" s="355"/>
      <c r="X190" s="355"/>
    </row>
    <row r="191" spans="1:24" ht="18.75" customHeight="1">
      <c r="A191" s="355"/>
      <c r="B191" s="355"/>
      <c r="C191" s="384"/>
      <c r="D191" s="355"/>
      <c r="E191" s="355"/>
      <c r="F191" s="355"/>
      <c r="G191" s="355"/>
      <c r="H191" s="355"/>
      <c r="I191" s="355"/>
      <c r="J191" s="355"/>
      <c r="K191" s="355"/>
      <c r="L191" s="355"/>
      <c r="M191" s="355"/>
      <c r="N191" s="355"/>
      <c r="O191" s="355"/>
      <c r="P191" s="355"/>
      <c r="Q191" s="355"/>
      <c r="R191" s="355"/>
      <c r="S191" s="355"/>
      <c r="T191" s="355"/>
      <c r="U191" s="355"/>
      <c r="V191" s="355"/>
      <c r="W191" s="355"/>
      <c r="X191" s="355"/>
    </row>
    <row r="192" spans="1:24" ht="18.75" customHeight="1">
      <c r="A192" s="355"/>
      <c r="B192" s="355"/>
      <c r="C192" s="384"/>
      <c r="D192" s="355"/>
      <c r="E192" s="355"/>
      <c r="F192" s="355"/>
      <c r="G192" s="355"/>
      <c r="H192" s="355"/>
      <c r="I192" s="355"/>
      <c r="J192" s="355"/>
      <c r="K192" s="355"/>
      <c r="L192" s="355"/>
      <c r="M192" s="355"/>
      <c r="N192" s="355"/>
      <c r="O192" s="355"/>
      <c r="P192" s="355"/>
      <c r="Q192" s="355"/>
      <c r="R192" s="355"/>
      <c r="S192" s="355"/>
      <c r="T192" s="355"/>
      <c r="U192" s="355"/>
      <c r="V192" s="355"/>
      <c r="W192" s="355"/>
      <c r="X192" s="355"/>
    </row>
    <row r="193" spans="1:24" ht="18.75" customHeight="1">
      <c r="A193" s="355"/>
      <c r="B193" s="355"/>
      <c r="C193" s="384"/>
      <c r="D193" s="355"/>
      <c r="E193" s="355"/>
      <c r="F193" s="355"/>
      <c r="G193" s="355"/>
      <c r="H193" s="355"/>
      <c r="I193" s="355"/>
      <c r="J193" s="355"/>
      <c r="K193" s="355"/>
      <c r="L193" s="355"/>
      <c r="M193" s="355"/>
      <c r="N193" s="355"/>
      <c r="O193" s="355"/>
      <c r="P193" s="355"/>
      <c r="Q193" s="355"/>
      <c r="R193" s="355"/>
      <c r="S193" s="355"/>
      <c r="T193" s="355"/>
      <c r="U193" s="355"/>
      <c r="V193" s="355"/>
      <c r="W193" s="355"/>
      <c r="X193" s="355"/>
    </row>
    <row r="194" spans="1:24" ht="18.75" customHeight="1">
      <c r="A194" s="355"/>
      <c r="B194" s="355"/>
      <c r="C194" s="384"/>
      <c r="D194" s="355"/>
      <c r="E194" s="355"/>
      <c r="F194" s="355"/>
      <c r="G194" s="355"/>
      <c r="H194" s="355"/>
      <c r="I194" s="355"/>
      <c r="J194" s="355"/>
      <c r="K194" s="355"/>
      <c r="L194" s="355"/>
      <c r="M194" s="355"/>
      <c r="N194" s="355"/>
      <c r="O194" s="355"/>
      <c r="P194" s="355"/>
      <c r="Q194" s="355"/>
      <c r="R194" s="355"/>
      <c r="S194" s="355"/>
      <c r="T194" s="355"/>
      <c r="U194" s="355"/>
      <c r="V194" s="355"/>
      <c r="W194" s="355"/>
      <c r="X194" s="355"/>
    </row>
    <row r="195" spans="1:24" ht="18.75" customHeight="1">
      <c r="A195" s="355"/>
      <c r="B195" s="355"/>
      <c r="C195" s="384"/>
      <c r="D195" s="355"/>
      <c r="E195" s="355"/>
      <c r="F195" s="355"/>
      <c r="G195" s="355"/>
      <c r="H195" s="355"/>
      <c r="I195" s="355"/>
      <c r="J195" s="355"/>
      <c r="K195" s="355"/>
      <c r="L195" s="355"/>
      <c r="M195" s="355"/>
      <c r="N195" s="355"/>
      <c r="O195" s="355"/>
      <c r="P195" s="355"/>
      <c r="Q195" s="355"/>
      <c r="R195" s="355"/>
      <c r="S195" s="355"/>
      <c r="T195" s="355"/>
      <c r="U195" s="355"/>
      <c r="V195" s="355"/>
      <c r="W195" s="355"/>
      <c r="X195" s="355"/>
    </row>
    <row r="196" spans="1:24" ht="18.75" customHeight="1">
      <c r="A196" s="355"/>
      <c r="B196" s="355"/>
      <c r="C196" s="384"/>
      <c r="D196" s="355"/>
      <c r="E196" s="355"/>
      <c r="F196" s="355"/>
      <c r="G196" s="355"/>
      <c r="H196" s="355"/>
      <c r="I196" s="355"/>
      <c r="J196" s="355"/>
      <c r="K196" s="355"/>
      <c r="L196" s="355"/>
      <c r="M196" s="355"/>
      <c r="N196" s="355"/>
      <c r="O196" s="355"/>
      <c r="P196" s="355"/>
      <c r="Q196" s="355"/>
      <c r="R196" s="355"/>
      <c r="S196" s="355"/>
      <c r="T196" s="355"/>
      <c r="U196" s="355"/>
      <c r="V196" s="355"/>
      <c r="W196" s="355"/>
      <c r="X196" s="355"/>
    </row>
    <row r="197" spans="1:24" ht="18.75" customHeight="1">
      <c r="A197" s="355"/>
      <c r="B197" s="355"/>
      <c r="C197" s="384"/>
      <c r="D197" s="355"/>
      <c r="E197" s="355"/>
      <c r="F197" s="355"/>
      <c r="G197" s="355"/>
      <c r="H197" s="355"/>
      <c r="I197" s="355"/>
      <c r="J197" s="355"/>
      <c r="K197" s="355"/>
      <c r="L197" s="355"/>
      <c r="M197" s="355"/>
      <c r="N197" s="355"/>
      <c r="O197" s="355"/>
      <c r="P197" s="355"/>
      <c r="Q197" s="355"/>
      <c r="R197" s="355"/>
      <c r="S197" s="355"/>
      <c r="T197" s="355"/>
      <c r="U197" s="355"/>
      <c r="V197" s="355"/>
      <c r="W197" s="355"/>
      <c r="X197" s="355"/>
    </row>
    <row r="198" spans="1:24" ht="18.75" customHeight="1">
      <c r="A198" s="355"/>
      <c r="B198" s="355"/>
      <c r="C198" s="384"/>
      <c r="D198" s="355"/>
      <c r="E198" s="355"/>
      <c r="F198" s="355"/>
      <c r="G198" s="355"/>
      <c r="H198" s="355"/>
      <c r="I198" s="355"/>
      <c r="J198" s="355"/>
      <c r="K198" s="355"/>
      <c r="L198" s="355"/>
      <c r="M198" s="355"/>
      <c r="N198" s="355"/>
      <c r="O198" s="355"/>
      <c r="P198" s="355"/>
      <c r="Q198" s="355"/>
      <c r="R198" s="355"/>
      <c r="S198" s="355"/>
      <c r="T198" s="355"/>
      <c r="U198" s="355"/>
      <c r="V198" s="355"/>
      <c r="W198" s="355"/>
      <c r="X198" s="355"/>
    </row>
    <row r="199" spans="1:24" ht="18.75" customHeight="1">
      <c r="A199" s="355"/>
      <c r="B199" s="355"/>
      <c r="C199" s="384"/>
      <c r="D199" s="355"/>
      <c r="E199" s="355"/>
      <c r="F199" s="355"/>
      <c r="G199" s="355"/>
      <c r="H199" s="355"/>
      <c r="I199" s="355"/>
      <c r="J199" s="355"/>
      <c r="K199" s="355"/>
      <c r="L199" s="355"/>
      <c r="M199" s="355"/>
      <c r="N199" s="355"/>
      <c r="O199" s="355"/>
      <c r="P199" s="355"/>
      <c r="Q199" s="355"/>
      <c r="R199" s="355"/>
      <c r="S199" s="355"/>
      <c r="T199" s="355"/>
      <c r="U199" s="355"/>
      <c r="V199" s="355"/>
      <c r="W199" s="355"/>
      <c r="X199" s="355"/>
    </row>
    <row r="200" spans="1:24" ht="18.75" customHeight="1">
      <c r="A200" s="355"/>
      <c r="B200" s="355"/>
      <c r="C200" s="384"/>
      <c r="D200" s="355"/>
      <c r="E200" s="355"/>
      <c r="F200" s="355"/>
      <c r="G200" s="355"/>
      <c r="H200" s="355"/>
      <c r="I200" s="355"/>
      <c r="J200" s="355"/>
      <c r="K200" s="355"/>
      <c r="L200" s="355"/>
      <c r="M200" s="355"/>
      <c r="N200" s="355"/>
      <c r="O200" s="355"/>
      <c r="P200" s="355"/>
      <c r="Q200" s="355"/>
      <c r="R200" s="355"/>
      <c r="S200" s="355"/>
      <c r="T200" s="355"/>
      <c r="U200" s="355"/>
      <c r="V200" s="355"/>
      <c r="W200" s="355"/>
      <c r="X200" s="355"/>
    </row>
    <row r="201" spans="1:24" ht="18.75" customHeight="1">
      <c r="A201" s="355"/>
      <c r="B201" s="355"/>
      <c r="C201" s="384"/>
      <c r="D201" s="355"/>
      <c r="E201" s="355"/>
      <c r="F201" s="355"/>
      <c r="G201" s="355"/>
      <c r="H201" s="355"/>
      <c r="I201" s="355"/>
      <c r="J201" s="355"/>
      <c r="K201" s="355"/>
      <c r="L201" s="355"/>
      <c r="M201" s="355"/>
      <c r="N201" s="355"/>
      <c r="O201" s="355"/>
      <c r="P201" s="355"/>
      <c r="Q201" s="355"/>
      <c r="R201" s="355"/>
      <c r="S201" s="355"/>
      <c r="T201" s="355"/>
      <c r="U201" s="355"/>
      <c r="V201" s="355"/>
      <c r="W201" s="355"/>
      <c r="X201" s="355"/>
    </row>
    <row r="202" spans="1:24" ht="18.75" customHeight="1">
      <c r="A202" s="355"/>
      <c r="B202" s="355"/>
      <c r="C202" s="384"/>
      <c r="D202" s="355"/>
      <c r="E202" s="355"/>
      <c r="F202" s="355"/>
      <c r="G202" s="355"/>
      <c r="H202" s="355"/>
      <c r="I202" s="355"/>
      <c r="J202" s="355"/>
      <c r="K202" s="355"/>
      <c r="L202" s="355"/>
      <c r="M202" s="355"/>
      <c r="N202" s="355"/>
      <c r="O202" s="355"/>
      <c r="P202" s="355"/>
      <c r="Q202" s="355"/>
      <c r="R202" s="355"/>
      <c r="S202" s="355"/>
      <c r="T202" s="355"/>
      <c r="U202" s="355"/>
      <c r="V202" s="355"/>
      <c r="W202" s="355"/>
      <c r="X202" s="355"/>
    </row>
    <row r="203" spans="1:24" ht="18.75" customHeight="1">
      <c r="A203" s="355"/>
      <c r="B203" s="355"/>
      <c r="C203" s="384"/>
      <c r="D203" s="355"/>
      <c r="E203" s="355"/>
      <c r="F203" s="355"/>
      <c r="G203" s="355"/>
      <c r="H203" s="355"/>
      <c r="I203" s="355"/>
      <c r="J203" s="355"/>
      <c r="K203" s="355"/>
      <c r="L203" s="355"/>
      <c r="M203" s="355"/>
      <c r="N203" s="355"/>
      <c r="O203" s="355"/>
      <c r="P203" s="355"/>
      <c r="Q203" s="355"/>
      <c r="R203" s="355"/>
      <c r="S203" s="355"/>
      <c r="T203" s="355"/>
      <c r="U203" s="355"/>
      <c r="V203" s="355"/>
      <c r="W203" s="355"/>
      <c r="X203" s="355"/>
    </row>
    <row r="204" spans="1:24" ht="18.75" customHeight="1">
      <c r="A204" s="355"/>
      <c r="B204" s="355"/>
      <c r="C204" s="384"/>
      <c r="D204" s="355"/>
      <c r="E204" s="355"/>
      <c r="F204" s="355"/>
      <c r="G204" s="355"/>
      <c r="H204" s="355"/>
      <c r="I204" s="355"/>
      <c r="J204" s="355"/>
      <c r="K204" s="355"/>
      <c r="L204" s="355"/>
      <c r="M204" s="355"/>
      <c r="N204" s="355"/>
      <c r="O204" s="355"/>
      <c r="P204" s="355"/>
      <c r="Q204" s="355"/>
      <c r="R204" s="355"/>
      <c r="S204" s="355"/>
      <c r="T204" s="355"/>
      <c r="U204" s="355"/>
      <c r="V204" s="355"/>
      <c r="W204" s="355"/>
      <c r="X204" s="355"/>
    </row>
    <row r="205" spans="1:24" ht="18.75" customHeight="1">
      <c r="A205" s="355"/>
      <c r="B205" s="355"/>
      <c r="C205" s="384"/>
      <c r="D205" s="355"/>
      <c r="E205" s="355"/>
      <c r="F205" s="355"/>
      <c r="G205" s="355"/>
      <c r="H205" s="355"/>
      <c r="I205" s="355"/>
      <c r="J205" s="355"/>
      <c r="K205" s="355"/>
      <c r="L205" s="355"/>
      <c r="M205" s="355"/>
      <c r="N205" s="355"/>
      <c r="O205" s="355"/>
      <c r="P205" s="355"/>
      <c r="Q205" s="355"/>
      <c r="R205" s="355"/>
      <c r="S205" s="355"/>
      <c r="T205" s="355"/>
      <c r="U205" s="355"/>
      <c r="V205" s="355"/>
      <c r="W205" s="355"/>
      <c r="X205" s="355"/>
    </row>
    <row r="206" spans="1:24" ht="18.75" customHeight="1">
      <c r="A206" s="355"/>
      <c r="B206" s="355"/>
      <c r="C206" s="384"/>
      <c r="D206" s="355"/>
      <c r="E206" s="355"/>
      <c r="F206" s="355"/>
      <c r="G206" s="355"/>
      <c r="H206" s="355"/>
      <c r="I206" s="355"/>
      <c r="J206" s="355"/>
      <c r="K206" s="355"/>
      <c r="L206" s="355"/>
      <c r="M206" s="355"/>
      <c r="N206" s="355"/>
      <c r="O206" s="355"/>
      <c r="P206" s="355"/>
      <c r="Q206" s="355"/>
      <c r="R206" s="355"/>
      <c r="S206" s="355"/>
      <c r="T206" s="355"/>
      <c r="U206" s="355"/>
      <c r="V206" s="355"/>
      <c r="W206" s="355"/>
      <c r="X206" s="355"/>
    </row>
    <row r="207" spans="1:24" ht="18.75" customHeight="1">
      <c r="A207" s="355"/>
      <c r="B207" s="355"/>
      <c r="C207" s="384"/>
      <c r="D207" s="355"/>
      <c r="E207" s="355"/>
      <c r="F207" s="355"/>
      <c r="G207" s="355"/>
      <c r="H207" s="355"/>
      <c r="I207" s="355"/>
      <c r="J207" s="355"/>
      <c r="K207" s="355"/>
      <c r="L207" s="355"/>
      <c r="M207" s="355"/>
      <c r="N207" s="355"/>
      <c r="O207" s="355"/>
      <c r="P207" s="355"/>
      <c r="Q207" s="355"/>
      <c r="R207" s="355"/>
      <c r="S207" s="355"/>
      <c r="T207" s="355"/>
      <c r="U207" s="355"/>
      <c r="V207" s="355"/>
      <c r="W207" s="355"/>
      <c r="X207" s="355"/>
    </row>
    <row r="208" spans="1:24" ht="18.75" customHeight="1">
      <c r="A208" s="355"/>
      <c r="B208" s="355"/>
      <c r="C208" s="384"/>
      <c r="D208" s="355"/>
      <c r="E208" s="355"/>
      <c r="F208" s="355"/>
      <c r="G208" s="355"/>
      <c r="H208" s="355"/>
      <c r="I208" s="355"/>
      <c r="J208" s="355"/>
      <c r="K208" s="355"/>
      <c r="L208" s="355"/>
      <c r="M208" s="355"/>
      <c r="N208" s="355"/>
      <c r="O208" s="355"/>
      <c r="P208" s="355"/>
      <c r="Q208" s="355"/>
      <c r="R208" s="355"/>
      <c r="S208" s="355"/>
      <c r="T208" s="355"/>
      <c r="U208" s="355"/>
      <c r="V208" s="355"/>
      <c r="W208" s="355"/>
      <c r="X208" s="355"/>
    </row>
    <row r="209" spans="1:24" ht="18.75" customHeight="1">
      <c r="A209" s="355"/>
      <c r="B209" s="355"/>
      <c r="C209" s="384"/>
      <c r="D209" s="355"/>
      <c r="E209" s="355"/>
      <c r="F209" s="355"/>
      <c r="G209" s="355"/>
      <c r="H209" s="355"/>
      <c r="I209" s="355"/>
      <c r="J209" s="355"/>
      <c r="K209" s="355"/>
      <c r="L209" s="355"/>
      <c r="M209" s="355"/>
      <c r="N209" s="355"/>
      <c r="O209" s="355"/>
      <c r="P209" s="355"/>
      <c r="Q209" s="355"/>
      <c r="R209" s="355"/>
      <c r="S209" s="355"/>
      <c r="T209" s="355"/>
      <c r="U209" s="355"/>
      <c r="V209" s="355"/>
      <c r="W209" s="355"/>
      <c r="X209" s="355"/>
    </row>
    <row r="210" spans="1:24" ht="18.75" customHeight="1">
      <c r="A210" s="355"/>
      <c r="B210" s="355"/>
      <c r="C210" s="384"/>
      <c r="D210" s="355"/>
      <c r="E210" s="355"/>
      <c r="F210" s="355"/>
      <c r="G210" s="355"/>
      <c r="H210" s="355"/>
      <c r="I210" s="355"/>
      <c r="J210" s="355"/>
      <c r="K210" s="355"/>
      <c r="L210" s="355"/>
      <c r="M210" s="355"/>
      <c r="N210" s="355"/>
      <c r="O210" s="355"/>
      <c r="P210" s="355"/>
      <c r="Q210" s="355"/>
      <c r="R210" s="355"/>
      <c r="S210" s="355"/>
      <c r="T210" s="355"/>
      <c r="U210" s="355"/>
      <c r="V210" s="355"/>
      <c r="W210" s="355"/>
      <c r="X210" s="355"/>
    </row>
    <row r="211" spans="1:24" ht="18.75" customHeight="1">
      <c r="A211" s="355"/>
      <c r="B211" s="355"/>
      <c r="C211" s="384"/>
      <c r="D211" s="355"/>
      <c r="E211" s="355"/>
      <c r="F211" s="355"/>
      <c r="G211" s="355"/>
      <c r="H211" s="355"/>
      <c r="I211" s="355"/>
      <c r="J211" s="355"/>
      <c r="K211" s="355"/>
      <c r="L211" s="355"/>
      <c r="M211" s="355"/>
      <c r="N211" s="355"/>
      <c r="O211" s="355"/>
      <c r="P211" s="355"/>
      <c r="Q211" s="355"/>
      <c r="R211" s="355"/>
      <c r="S211" s="355"/>
      <c r="T211" s="355"/>
      <c r="U211" s="355"/>
      <c r="V211" s="355"/>
      <c r="W211" s="355"/>
      <c r="X211" s="355"/>
    </row>
    <row r="212" spans="1:24" ht="18.75" customHeight="1">
      <c r="A212" s="355"/>
      <c r="B212" s="355"/>
      <c r="C212" s="384"/>
      <c r="D212" s="355"/>
      <c r="E212" s="355"/>
      <c r="F212" s="355"/>
      <c r="G212" s="355"/>
      <c r="H212" s="355"/>
      <c r="I212" s="355"/>
      <c r="J212" s="355"/>
      <c r="K212" s="355"/>
      <c r="L212" s="355"/>
      <c r="M212" s="355"/>
      <c r="N212" s="355"/>
      <c r="O212" s="355"/>
      <c r="P212" s="355"/>
      <c r="Q212" s="355"/>
      <c r="R212" s="355"/>
      <c r="S212" s="355"/>
      <c r="T212" s="355"/>
      <c r="U212" s="355"/>
      <c r="V212" s="355"/>
      <c r="W212" s="355"/>
      <c r="X212" s="355"/>
    </row>
    <row r="213" spans="1:24" ht="18.75" customHeight="1">
      <c r="A213" s="355"/>
      <c r="B213" s="355"/>
      <c r="C213" s="384"/>
      <c r="D213" s="355"/>
      <c r="E213" s="355"/>
      <c r="F213" s="355"/>
      <c r="G213" s="355"/>
      <c r="H213" s="355"/>
      <c r="I213" s="355"/>
      <c r="J213" s="355"/>
      <c r="K213" s="355"/>
      <c r="L213" s="355"/>
      <c r="M213" s="355"/>
      <c r="N213" s="355"/>
      <c r="O213" s="355"/>
      <c r="P213" s="355"/>
      <c r="Q213" s="355"/>
      <c r="R213" s="355"/>
      <c r="S213" s="355"/>
      <c r="T213" s="355"/>
      <c r="U213" s="355"/>
      <c r="V213" s="355"/>
      <c r="W213" s="355"/>
      <c r="X213" s="355"/>
    </row>
    <row r="214" spans="1:24" ht="18.75" customHeight="1">
      <c r="A214" s="355"/>
      <c r="B214" s="355"/>
      <c r="C214" s="384"/>
      <c r="D214" s="355"/>
      <c r="E214" s="355"/>
      <c r="F214" s="355"/>
      <c r="G214" s="355"/>
      <c r="H214" s="355"/>
      <c r="I214" s="355"/>
      <c r="J214" s="355"/>
      <c r="K214" s="355"/>
      <c r="L214" s="355"/>
      <c r="M214" s="355"/>
      <c r="N214" s="355"/>
      <c r="O214" s="355"/>
      <c r="P214" s="355"/>
      <c r="Q214" s="355"/>
      <c r="R214" s="355"/>
      <c r="S214" s="355"/>
      <c r="T214" s="355"/>
      <c r="U214" s="355"/>
      <c r="V214" s="355"/>
      <c r="W214" s="355"/>
      <c r="X214" s="355"/>
    </row>
    <row r="215" spans="1:24" ht="18.75" customHeight="1">
      <c r="A215" s="355"/>
      <c r="B215" s="355"/>
      <c r="C215" s="384"/>
      <c r="D215" s="355"/>
      <c r="E215" s="355"/>
      <c r="F215" s="355"/>
      <c r="G215" s="355"/>
      <c r="H215" s="355"/>
      <c r="I215" s="355"/>
      <c r="J215" s="355"/>
      <c r="K215" s="355"/>
      <c r="L215" s="355"/>
      <c r="M215" s="355"/>
      <c r="N215" s="355"/>
      <c r="O215" s="355"/>
      <c r="P215" s="355"/>
      <c r="Q215" s="355"/>
      <c r="R215" s="355"/>
      <c r="S215" s="355"/>
      <c r="T215" s="355"/>
      <c r="U215" s="355"/>
      <c r="V215" s="355"/>
      <c r="W215" s="355"/>
      <c r="X215" s="355"/>
    </row>
    <row r="216" spans="1:24" ht="18.75" customHeight="1">
      <c r="A216" s="355"/>
      <c r="B216" s="355"/>
      <c r="C216" s="384"/>
      <c r="D216" s="355"/>
      <c r="E216" s="355"/>
      <c r="F216" s="355"/>
      <c r="G216" s="355"/>
      <c r="H216" s="355"/>
      <c r="I216" s="355"/>
      <c r="J216" s="355"/>
      <c r="K216" s="355"/>
      <c r="L216" s="355"/>
      <c r="M216" s="355"/>
      <c r="N216" s="355"/>
      <c r="O216" s="355"/>
      <c r="P216" s="355"/>
      <c r="Q216" s="355"/>
      <c r="R216" s="355"/>
      <c r="S216" s="355"/>
      <c r="T216" s="355"/>
      <c r="U216" s="355"/>
      <c r="V216" s="355"/>
      <c r="W216" s="355"/>
      <c r="X216" s="355"/>
    </row>
    <row r="217" spans="1:24" ht="18.75" customHeight="1">
      <c r="A217" s="355"/>
      <c r="B217" s="355"/>
      <c r="C217" s="384"/>
      <c r="D217" s="355"/>
      <c r="E217" s="355"/>
      <c r="F217" s="355"/>
      <c r="G217" s="355"/>
      <c r="H217" s="355"/>
      <c r="I217" s="355"/>
      <c r="J217" s="355"/>
      <c r="K217" s="355"/>
      <c r="L217" s="355"/>
      <c r="M217" s="355"/>
      <c r="N217" s="355"/>
      <c r="O217" s="355"/>
      <c r="P217" s="355"/>
      <c r="Q217" s="355"/>
      <c r="R217" s="355"/>
      <c r="S217" s="355"/>
      <c r="T217" s="355"/>
      <c r="U217" s="355"/>
      <c r="V217" s="355"/>
      <c r="W217" s="355"/>
      <c r="X217" s="355"/>
    </row>
    <row r="218" spans="1:24" ht="18.75" customHeight="1">
      <c r="A218" s="355"/>
      <c r="B218" s="355"/>
      <c r="C218" s="384"/>
      <c r="D218" s="355"/>
      <c r="E218" s="355"/>
      <c r="F218" s="355"/>
      <c r="G218" s="355"/>
      <c r="H218" s="355"/>
      <c r="I218" s="355"/>
      <c r="J218" s="355"/>
      <c r="K218" s="355"/>
      <c r="L218" s="355"/>
      <c r="M218" s="355"/>
      <c r="N218" s="355"/>
      <c r="O218" s="355"/>
      <c r="P218" s="355"/>
      <c r="Q218" s="355"/>
      <c r="R218" s="355"/>
      <c r="S218" s="355"/>
      <c r="T218" s="355"/>
      <c r="U218" s="355"/>
      <c r="V218" s="355"/>
      <c r="W218" s="355"/>
      <c r="X218" s="355"/>
    </row>
    <row r="219" spans="1:24" ht="18.75" customHeight="1">
      <c r="A219" s="355"/>
      <c r="B219" s="355"/>
      <c r="C219" s="384"/>
      <c r="D219" s="355"/>
      <c r="E219" s="355"/>
      <c r="F219" s="355"/>
      <c r="G219" s="355"/>
      <c r="H219" s="355"/>
      <c r="I219" s="355"/>
      <c r="J219" s="355"/>
      <c r="K219" s="355"/>
      <c r="L219" s="355"/>
      <c r="M219" s="355"/>
      <c r="N219" s="355"/>
      <c r="O219" s="355"/>
      <c r="P219" s="355"/>
      <c r="Q219" s="355"/>
      <c r="R219" s="355"/>
      <c r="S219" s="355"/>
      <c r="T219" s="355"/>
      <c r="U219" s="355"/>
      <c r="V219" s="355"/>
      <c r="W219" s="355"/>
      <c r="X219" s="355"/>
    </row>
    <row r="220" spans="1:24" ht="18.75" customHeight="1">
      <c r="A220" s="355"/>
      <c r="B220" s="355"/>
      <c r="C220" s="384"/>
      <c r="D220" s="355"/>
      <c r="E220" s="355"/>
      <c r="F220" s="355"/>
      <c r="G220" s="355"/>
      <c r="H220" s="355"/>
      <c r="I220" s="355"/>
      <c r="J220" s="355"/>
      <c r="K220" s="355"/>
      <c r="L220" s="355"/>
      <c r="M220" s="355"/>
      <c r="N220" s="355"/>
      <c r="O220" s="355"/>
      <c r="P220" s="355"/>
      <c r="Q220" s="355"/>
      <c r="R220" s="355"/>
      <c r="S220" s="355"/>
      <c r="T220" s="355"/>
      <c r="U220" s="355"/>
      <c r="V220" s="355"/>
      <c r="W220" s="355"/>
      <c r="X220" s="355"/>
    </row>
    <row r="221" spans="1:24" ht="18.75" customHeight="1">
      <c r="A221" s="355"/>
      <c r="B221" s="355"/>
      <c r="C221" s="384"/>
      <c r="D221" s="355"/>
      <c r="E221" s="355"/>
      <c r="F221" s="355"/>
      <c r="G221" s="355"/>
      <c r="H221" s="355"/>
      <c r="I221" s="355"/>
      <c r="J221" s="355"/>
      <c r="K221" s="355"/>
      <c r="L221" s="355"/>
      <c r="M221" s="355"/>
      <c r="N221" s="355"/>
      <c r="O221" s="355"/>
      <c r="P221" s="355"/>
      <c r="Q221" s="355"/>
      <c r="R221" s="355"/>
      <c r="S221" s="355"/>
      <c r="T221" s="355"/>
      <c r="U221" s="355"/>
      <c r="V221" s="355"/>
      <c r="W221" s="355"/>
      <c r="X221" s="355"/>
    </row>
    <row r="222" spans="1:24" ht="18.75" customHeight="1">
      <c r="A222" s="355"/>
      <c r="B222" s="355"/>
      <c r="C222" s="384"/>
      <c r="D222" s="355"/>
      <c r="E222" s="355"/>
      <c r="F222" s="355"/>
      <c r="G222" s="355"/>
      <c r="H222" s="355"/>
      <c r="I222" s="355"/>
      <c r="J222" s="355"/>
      <c r="K222" s="355"/>
      <c r="L222" s="355"/>
      <c r="M222" s="355"/>
      <c r="N222" s="355"/>
      <c r="O222" s="355"/>
      <c r="P222" s="355"/>
      <c r="Q222" s="355"/>
      <c r="R222" s="355"/>
      <c r="S222" s="355"/>
      <c r="T222" s="355"/>
      <c r="U222" s="355"/>
      <c r="V222" s="355"/>
      <c r="W222" s="355"/>
      <c r="X222" s="355"/>
    </row>
    <row r="223" spans="1:24" ht="18.75" customHeight="1">
      <c r="A223" s="355"/>
      <c r="B223" s="355"/>
      <c r="C223" s="384"/>
      <c r="D223" s="355"/>
      <c r="E223" s="355"/>
      <c r="F223" s="355"/>
      <c r="G223" s="355"/>
      <c r="H223" s="355"/>
      <c r="I223" s="355"/>
      <c r="J223" s="355"/>
      <c r="K223" s="355"/>
      <c r="L223" s="355"/>
      <c r="M223" s="355"/>
      <c r="N223" s="355"/>
      <c r="O223" s="355"/>
      <c r="P223" s="355"/>
      <c r="Q223" s="355"/>
      <c r="R223" s="355"/>
      <c r="S223" s="355"/>
      <c r="T223" s="355"/>
      <c r="U223" s="355"/>
      <c r="V223" s="355"/>
      <c r="W223" s="355"/>
      <c r="X223" s="355"/>
    </row>
    <row r="224" spans="1:24" ht="18.75" customHeight="1">
      <c r="A224" s="355"/>
      <c r="B224" s="355"/>
      <c r="C224" s="384"/>
      <c r="D224" s="355"/>
      <c r="E224" s="355"/>
      <c r="F224" s="355"/>
      <c r="G224" s="355"/>
      <c r="H224" s="355"/>
      <c r="I224" s="355"/>
      <c r="J224" s="355"/>
      <c r="K224" s="355"/>
      <c r="L224" s="355"/>
      <c r="M224" s="355"/>
      <c r="N224" s="355"/>
      <c r="O224" s="355"/>
      <c r="P224" s="355"/>
      <c r="Q224" s="355"/>
      <c r="R224" s="355"/>
      <c r="S224" s="355"/>
      <c r="T224" s="355"/>
      <c r="U224" s="355"/>
      <c r="V224" s="355"/>
      <c r="W224" s="355"/>
      <c r="X224" s="355"/>
    </row>
    <row r="225" spans="1:24" ht="18.75" customHeight="1">
      <c r="A225" s="355"/>
      <c r="B225" s="355"/>
      <c r="C225" s="384"/>
      <c r="D225" s="355"/>
      <c r="E225" s="355"/>
      <c r="F225" s="355"/>
      <c r="G225" s="355"/>
      <c r="H225" s="355"/>
      <c r="I225" s="355"/>
      <c r="J225" s="355"/>
      <c r="K225" s="355"/>
      <c r="L225" s="355"/>
      <c r="M225" s="355"/>
      <c r="N225" s="355"/>
      <c r="O225" s="355"/>
      <c r="P225" s="355"/>
      <c r="Q225" s="355"/>
      <c r="R225" s="355"/>
      <c r="S225" s="355"/>
      <c r="T225" s="355"/>
      <c r="U225" s="355"/>
      <c r="V225" s="355"/>
      <c r="W225" s="355"/>
      <c r="X225" s="355"/>
    </row>
    <row r="226" spans="1:24" ht="18.75" customHeight="1">
      <c r="A226" s="355"/>
      <c r="B226" s="355"/>
      <c r="C226" s="384"/>
      <c r="D226" s="355"/>
      <c r="E226" s="355"/>
      <c r="F226" s="355"/>
      <c r="G226" s="355"/>
      <c r="H226" s="355"/>
      <c r="I226" s="355"/>
      <c r="J226" s="355"/>
      <c r="K226" s="355"/>
      <c r="L226" s="355"/>
      <c r="M226" s="355"/>
      <c r="N226" s="355"/>
      <c r="O226" s="355"/>
      <c r="P226" s="355"/>
      <c r="Q226" s="355"/>
      <c r="R226" s="355"/>
      <c r="S226" s="355"/>
      <c r="T226" s="355"/>
      <c r="U226" s="355"/>
      <c r="V226" s="355"/>
      <c r="W226" s="355"/>
      <c r="X226" s="355"/>
    </row>
    <row r="227" spans="1:24" ht="18.75" customHeight="1">
      <c r="A227" s="355"/>
      <c r="B227" s="355"/>
      <c r="C227" s="384"/>
      <c r="D227" s="355"/>
      <c r="E227" s="355"/>
      <c r="F227" s="355"/>
      <c r="G227" s="355"/>
      <c r="H227" s="355"/>
      <c r="I227" s="355"/>
      <c r="J227" s="355"/>
      <c r="K227" s="355"/>
      <c r="L227" s="355"/>
      <c r="M227" s="355"/>
      <c r="N227" s="355"/>
      <c r="O227" s="355"/>
      <c r="P227" s="355"/>
      <c r="Q227" s="355"/>
      <c r="R227" s="355"/>
      <c r="S227" s="355"/>
      <c r="T227" s="355"/>
      <c r="U227" s="355"/>
      <c r="V227" s="355"/>
      <c r="W227" s="355"/>
      <c r="X227" s="355"/>
    </row>
    <row r="228" spans="1:24" ht="18.75" customHeight="1">
      <c r="A228" s="355"/>
      <c r="B228" s="355"/>
      <c r="C228" s="384"/>
      <c r="D228" s="355"/>
      <c r="E228" s="355"/>
      <c r="F228" s="355"/>
      <c r="G228" s="355"/>
      <c r="H228" s="355"/>
      <c r="I228" s="355"/>
      <c r="J228" s="355"/>
      <c r="K228" s="355"/>
      <c r="L228" s="355"/>
      <c r="M228" s="355"/>
      <c r="N228" s="355"/>
      <c r="O228" s="355"/>
      <c r="P228" s="355"/>
      <c r="Q228" s="355"/>
      <c r="R228" s="355"/>
      <c r="S228" s="355"/>
      <c r="T228" s="355"/>
      <c r="U228" s="355"/>
      <c r="V228" s="355"/>
      <c r="W228" s="355"/>
      <c r="X228" s="355"/>
    </row>
    <row r="229" spans="1:24" ht="18.75" customHeight="1">
      <c r="A229" s="355"/>
      <c r="B229" s="355"/>
      <c r="C229" s="384"/>
      <c r="D229" s="355"/>
      <c r="E229" s="355"/>
      <c r="F229" s="355"/>
      <c r="G229" s="355"/>
      <c r="H229" s="355"/>
      <c r="I229" s="355"/>
      <c r="J229" s="355"/>
      <c r="K229" s="355"/>
      <c r="L229" s="355"/>
      <c r="M229" s="355"/>
      <c r="N229" s="355"/>
      <c r="O229" s="355"/>
      <c r="P229" s="355"/>
      <c r="Q229" s="355"/>
      <c r="R229" s="355"/>
      <c r="S229" s="355"/>
      <c r="T229" s="355"/>
      <c r="U229" s="355"/>
      <c r="V229" s="355"/>
      <c r="W229" s="355"/>
      <c r="X229" s="355"/>
    </row>
    <row r="230" spans="1:24" ht="18.75" customHeight="1">
      <c r="A230" s="355"/>
      <c r="B230" s="355"/>
      <c r="C230" s="384"/>
      <c r="D230" s="355"/>
      <c r="E230" s="355"/>
      <c r="F230" s="355"/>
      <c r="G230" s="355"/>
      <c r="H230" s="355"/>
      <c r="I230" s="355"/>
      <c r="J230" s="355"/>
      <c r="K230" s="355"/>
      <c r="L230" s="355"/>
      <c r="M230" s="355"/>
      <c r="N230" s="355"/>
      <c r="O230" s="355"/>
      <c r="P230" s="355"/>
      <c r="Q230" s="355"/>
      <c r="R230" s="355"/>
      <c r="S230" s="355"/>
      <c r="T230" s="355"/>
      <c r="U230" s="355"/>
      <c r="V230" s="355"/>
      <c r="W230" s="355"/>
      <c r="X230" s="355"/>
    </row>
    <row r="231" spans="1:24" ht="18.75" customHeight="1">
      <c r="A231" s="355"/>
      <c r="B231" s="355"/>
      <c r="C231" s="384"/>
      <c r="D231" s="355"/>
      <c r="E231" s="355"/>
      <c r="F231" s="355"/>
      <c r="G231" s="355"/>
      <c r="H231" s="355"/>
      <c r="I231" s="355"/>
      <c r="J231" s="355"/>
      <c r="K231" s="355"/>
      <c r="L231" s="355"/>
      <c r="M231" s="355"/>
      <c r="N231" s="355"/>
      <c r="O231" s="355"/>
      <c r="P231" s="355"/>
      <c r="Q231" s="355"/>
      <c r="R231" s="355"/>
      <c r="S231" s="355"/>
      <c r="T231" s="355"/>
      <c r="U231" s="355"/>
      <c r="V231" s="355"/>
      <c r="W231" s="355"/>
      <c r="X231" s="355"/>
    </row>
    <row r="232" spans="1:24" ht="18.75" customHeight="1">
      <c r="A232" s="355"/>
      <c r="B232" s="355"/>
      <c r="C232" s="384"/>
      <c r="D232" s="355"/>
      <c r="E232" s="355"/>
      <c r="F232" s="355"/>
      <c r="G232" s="355"/>
      <c r="H232" s="355"/>
      <c r="I232" s="355"/>
      <c r="J232" s="355"/>
      <c r="K232" s="355"/>
      <c r="L232" s="355"/>
      <c r="M232" s="355"/>
      <c r="N232" s="355"/>
      <c r="O232" s="355"/>
      <c r="P232" s="355"/>
      <c r="Q232" s="355"/>
      <c r="R232" s="355"/>
      <c r="S232" s="355"/>
      <c r="T232" s="355"/>
      <c r="U232" s="355"/>
      <c r="V232" s="355"/>
      <c r="W232" s="355"/>
      <c r="X232" s="355"/>
    </row>
    <row r="233" spans="1:24" ht="18.75" customHeight="1">
      <c r="A233" s="355"/>
      <c r="B233" s="355"/>
      <c r="C233" s="384"/>
      <c r="D233" s="355"/>
      <c r="E233" s="355"/>
      <c r="F233" s="355"/>
      <c r="G233" s="355"/>
      <c r="H233" s="355"/>
      <c r="I233" s="355"/>
      <c r="J233" s="355"/>
      <c r="K233" s="355"/>
      <c r="L233" s="355"/>
      <c r="M233" s="355"/>
      <c r="N233" s="355"/>
      <c r="O233" s="355"/>
      <c r="P233" s="355"/>
      <c r="Q233" s="355"/>
      <c r="R233" s="355"/>
      <c r="S233" s="355"/>
      <c r="T233" s="355"/>
      <c r="U233" s="355"/>
      <c r="V233" s="355"/>
      <c r="W233" s="355"/>
      <c r="X233" s="355"/>
    </row>
    <row r="234" spans="1:24" ht="18.75" customHeight="1">
      <c r="A234" s="355"/>
      <c r="B234" s="355"/>
      <c r="C234" s="384"/>
      <c r="D234" s="355"/>
      <c r="E234" s="355"/>
      <c r="F234" s="355"/>
      <c r="G234" s="355"/>
      <c r="H234" s="355"/>
      <c r="I234" s="355"/>
      <c r="J234" s="355"/>
      <c r="K234" s="355"/>
      <c r="L234" s="355"/>
      <c r="M234" s="355"/>
      <c r="N234" s="355"/>
      <c r="O234" s="355"/>
      <c r="P234" s="355"/>
      <c r="Q234" s="355"/>
      <c r="R234" s="355"/>
      <c r="S234" s="355"/>
      <c r="T234" s="355"/>
      <c r="U234" s="355"/>
      <c r="V234" s="355"/>
      <c r="W234" s="355"/>
      <c r="X234" s="355"/>
    </row>
    <row r="235" spans="1:24" ht="18.75" customHeight="1">
      <c r="A235" s="355"/>
      <c r="B235" s="355"/>
      <c r="C235" s="384"/>
      <c r="D235" s="355"/>
      <c r="E235" s="355"/>
      <c r="F235" s="355"/>
      <c r="G235" s="355"/>
      <c r="H235" s="355"/>
      <c r="I235" s="355"/>
      <c r="J235" s="355"/>
      <c r="K235" s="355"/>
      <c r="L235" s="355"/>
      <c r="M235" s="355"/>
      <c r="N235" s="355"/>
      <c r="O235" s="355"/>
      <c r="P235" s="355"/>
      <c r="Q235" s="355"/>
      <c r="R235" s="355"/>
      <c r="S235" s="355"/>
      <c r="T235" s="355"/>
      <c r="U235" s="355"/>
      <c r="V235" s="355"/>
      <c r="W235" s="355"/>
      <c r="X235" s="355"/>
    </row>
    <row r="236" spans="1:24" ht="18.75" customHeight="1">
      <c r="A236" s="355"/>
      <c r="B236" s="355"/>
      <c r="C236" s="384"/>
      <c r="D236" s="355"/>
      <c r="E236" s="355"/>
      <c r="F236" s="355"/>
      <c r="G236" s="355"/>
      <c r="H236" s="355"/>
      <c r="I236" s="355"/>
      <c r="J236" s="355"/>
      <c r="K236" s="355"/>
      <c r="L236" s="355"/>
      <c r="M236" s="355"/>
      <c r="N236" s="355"/>
      <c r="O236" s="355"/>
      <c r="P236" s="355"/>
      <c r="Q236" s="355"/>
      <c r="R236" s="355"/>
      <c r="S236" s="355"/>
      <c r="T236" s="355"/>
      <c r="U236" s="355"/>
      <c r="V236" s="355"/>
      <c r="W236" s="355"/>
      <c r="X236" s="355"/>
    </row>
    <row r="237" spans="1:24" ht="18.75" customHeight="1">
      <c r="A237" s="355"/>
      <c r="B237" s="355"/>
      <c r="C237" s="384"/>
      <c r="D237" s="355"/>
      <c r="E237" s="355"/>
      <c r="F237" s="355"/>
      <c r="G237" s="355"/>
      <c r="H237" s="355"/>
      <c r="I237" s="355"/>
      <c r="J237" s="355"/>
      <c r="K237" s="355"/>
      <c r="L237" s="355"/>
      <c r="M237" s="355"/>
      <c r="N237" s="355"/>
      <c r="O237" s="355"/>
      <c r="P237" s="355"/>
      <c r="Q237" s="355"/>
      <c r="R237" s="355"/>
      <c r="S237" s="355"/>
      <c r="T237" s="355"/>
      <c r="U237" s="355"/>
      <c r="V237" s="355"/>
      <c r="W237" s="355"/>
      <c r="X237" s="355"/>
    </row>
    <row r="238" spans="1:24" ht="18.75" customHeight="1">
      <c r="A238" s="355"/>
      <c r="B238" s="355"/>
      <c r="C238" s="384"/>
      <c r="D238" s="355"/>
      <c r="E238" s="355"/>
      <c r="F238" s="355"/>
      <c r="G238" s="355"/>
      <c r="H238" s="355"/>
      <c r="I238" s="355"/>
      <c r="J238" s="355"/>
      <c r="K238" s="355"/>
      <c r="L238" s="355"/>
      <c r="M238" s="355"/>
      <c r="N238" s="355"/>
      <c r="O238" s="355"/>
      <c r="P238" s="355"/>
      <c r="Q238" s="355"/>
      <c r="R238" s="355"/>
      <c r="S238" s="355"/>
      <c r="T238" s="355"/>
      <c r="U238" s="355"/>
      <c r="V238" s="355"/>
      <c r="W238" s="355"/>
      <c r="X238" s="355"/>
    </row>
    <row r="239" spans="1:24" ht="18.75" customHeight="1">
      <c r="A239" s="355"/>
      <c r="B239" s="355"/>
      <c r="C239" s="384"/>
      <c r="D239" s="355"/>
      <c r="E239" s="355"/>
      <c r="F239" s="355"/>
      <c r="G239" s="355"/>
      <c r="H239" s="355"/>
      <c r="I239" s="355"/>
      <c r="J239" s="355"/>
      <c r="K239" s="355"/>
      <c r="L239" s="355"/>
      <c r="M239" s="355"/>
      <c r="N239" s="355"/>
      <c r="O239" s="355"/>
      <c r="P239" s="355"/>
      <c r="Q239" s="355"/>
      <c r="R239" s="355"/>
      <c r="S239" s="355"/>
      <c r="T239" s="355"/>
      <c r="U239" s="355"/>
      <c r="V239" s="355"/>
      <c r="W239" s="355"/>
      <c r="X239" s="355"/>
    </row>
    <row r="240" spans="1:24" ht="18.75" customHeight="1">
      <c r="A240" s="355"/>
      <c r="B240" s="355"/>
      <c r="C240" s="384"/>
      <c r="D240" s="355"/>
      <c r="E240" s="355"/>
      <c r="F240" s="355"/>
      <c r="G240" s="355"/>
      <c r="H240" s="355"/>
      <c r="I240" s="355"/>
      <c r="J240" s="355"/>
      <c r="K240" s="355"/>
      <c r="L240" s="355"/>
      <c r="M240" s="355"/>
      <c r="N240" s="355"/>
      <c r="O240" s="355"/>
      <c r="P240" s="355"/>
      <c r="Q240" s="355"/>
      <c r="R240" s="355"/>
      <c r="S240" s="355"/>
      <c r="T240" s="355"/>
      <c r="U240" s="355"/>
      <c r="V240" s="355"/>
      <c r="W240" s="355"/>
      <c r="X240" s="355"/>
    </row>
    <row r="241" spans="1:24" ht="18.75" customHeight="1">
      <c r="A241" s="355"/>
      <c r="B241" s="355"/>
      <c r="C241" s="384"/>
      <c r="D241" s="355"/>
      <c r="E241" s="355"/>
      <c r="F241" s="355"/>
      <c r="G241" s="355"/>
      <c r="H241" s="355"/>
      <c r="I241" s="355"/>
      <c r="J241" s="355"/>
      <c r="K241" s="355"/>
      <c r="L241" s="355"/>
      <c r="M241" s="355"/>
      <c r="N241" s="355"/>
      <c r="O241" s="355"/>
      <c r="P241" s="355"/>
      <c r="Q241" s="355"/>
      <c r="R241" s="355"/>
      <c r="S241" s="355"/>
      <c r="T241" s="355"/>
      <c r="U241" s="355"/>
      <c r="V241" s="355"/>
      <c r="W241" s="355"/>
      <c r="X241" s="355"/>
    </row>
    <row r="242" spans="1:24" ht="18.75" customHeight="1">
      <c r="A242" s="355"/>
      <c r="B242" s="355"/>
      <c r="C242" s="384"/>
      <c r="D242" s="355"/>
      <c r="E242" s="355"/>
      <c r="F242" s="355"/>
      <c r="G242" s="355"/>
      <c r="H242" s="355"/>
      <c r="I242" s="355"/>
      <c r="J242" s="355"/>
      <c r="K242" s="355"/>
      <c r="L242" s="355"/>
      <c r="M242" s="355"/>
      <c r="N242" s="355"/>
      <c r="O242" s="355"/>
      <c r="P242" s="355"/>
      <c r="Q242" s="355"/>
      <c r="R242" s="355"/>
      <c r="S242" s="355"/>
      <c r="T242" s="355"/>
      <c r="U242" s="355"/>
      <c r="V242" s="355"/>
      <c r="W242" s="355"/>
      <c r="X242" s="355"/>
    </row>
    <row r="243" spans="1:24" ht="18.75" customHeight="1">
      <c r="A243" s="355"/>
      <c r="B243" s="355"/>
      <c r="C243" s="384"/>
      <c r="D243" s="355"/>
      <c r="E243" s="355"/>
      <c r="F243" s="355"/>
      <c r="G243" s="355"/>
      <c r="H243" s="355"/>
      <c r="I243" s="355"/>
      <c r="J243" s="355"/>
      <c r="K243" s="355"/>
      <c r="L243" s="355"/>
      <c r="M243" s="355"/>
      <c r="N243" s="355"/>
      <c r="O243" s="355"/>
      <c r="P243" s="355"/>
      <c r="Q243" s="355"/>
      <c r="R243" s="355"/>
      <c r="S243" s="355"/>
      <c r="T243" s="355"/>
      <c r="U243" s="355"/>
      <c r="V243" s="355"/>
      <c r="W243" s="355"/>
      <c r="X243" s="355"/>
    </row>
    <row r="244" spans="1:24" ht="18.75" customHeight="1">
      <c r="A244" s="355"/>
      <c r="B244" s="355"/>
      <c r="C244" s="384"/>
      <c r="D244" s="355"/>
      <c r="E244" s="355"/>
      <c r="F244" s="355"/>
      <c r="G244" s="355"/>
      <c r="H244" s="355"/>
      <c r="I244" s="355"/>
      <c r="J244" s="355"/>
      <c r="K244" s="355"/>
      <c r="L244" s="355"/>
      <c r="M244" s="355"/>
      <c r="N244" s="355"/>
      <c r="O244" s="355"/>
      <c r="P244" s="355"/>
      <c r="Q244" s="355"/>
      <c r="R244" s="355"/>
      <c r="S244" s="355"/>
      <c r="T244" s="355"/>
      <c r="U244" s="355"/>
      <c r="V244" s="355"/>
      <c r="W244" s="355"/>
      <c r="X244" s="355"/>
    </row>
    <row r="245" spans="1:24" ht="18.75" customHeight="1">
      <c r="A245" s="355"/>
      <c r="B245" s="355"/>
      <c r="C245" s="384"/>
      <c r="D245" s="355"/>
      <c r="E245" s="355"/>
      <c r="F245" s="355"/>
      <c r="G245" s="355"/>
      <c r="H245" s="355"/>
      <c r="I245" s="355"/>
      <c r="J245" s="355"/>
      <c r="K245" s="355"/>
      <c r="L245" s="355"/>
      <c r="M245" s="355"/>
      <c r="N245" s="355"/>
      <c r="O245" s="355"/>
      <c r="P245" s="355"/>
      <c r="Q245" s="355"/>
      <c r="R245" s="355"/>
      <c r="S245" s="355"/>
      <c r="T245" s="355"/>
      <c r="U245" s="355"/>
      <c r="V245" s="355"/>
      <c r="W245" s="355"/>
      <c r="X245" s="355"/>
    </row>
    <row r="246" spans="1:24" ht="18.75" customHeight="1">
      <c r="A246" s="355"/>
      <c r="B246" s="355"/>
      <c r="C246" s="384"/>
      <c r="D246" s="355"/>
      <c r="E246" s="355"/>
      <c r="F246" s="355"/>
      <c r="G246" s="355"/>
      <c r="H246" s="355"/>
      <c r="I246" s="355"/>
      <c r="J246" s="355"/>
      <c r="K246" s="355"/>
      <c r="L246" s="355"/>
      <c r="M246" s="355"/>
      <c r="N246" s="355"/>
      <c r="O246" s="355"/>
      <c r="P246" s="355"/>
      <c r="Q246" s="355"/>
      <c r="R246" s="355"/>
      <c r="S246" s="355"/>
      <c r="T246" s="355"/>
      <c r="U246" s="355"/>
      <c r="V246" s="355"/>
      <c r="W246" s="355"/>
      <c r="X246" s="355"/>
    </row>
    <row r="247" spans="1:24" ht="18.75" customHeight="1">
      <c r="A247" s="355"/>
      <c r="B247" s="355"/>
      <c r="C247" s="384"/>
      <c r="D247" s="355"/>
      <c r="E247" s="355"/>
      <c r="F247" s="355"/>
      <c r="G247" s="355"/>
      <c r="H247" s="355"/>
      <c r="I247" s="355"/>
      <c r="J247" s="355"/>
      <c r="K247" s="355"/>
      <c r="L247" s="355"/>
      <c r="M247" s="355"/>
      <c r="N247" s="355"/>
      <c r="O247" s="355"/>
      <c r="P247" s="355"/>
      <c r="Q247" s="355"/>
      <c r="R247" s="355"/>
      <c r="S247" s="355"/>
      <c r="T247" s="355"/>
      <c r="U247" s="355"/>
      <c r="V247" s="355"/>
      <c r="W247" s="355"/>
      <c r="X247" s="355"/>
    </row>
    <row r="248" spans="1:24" ht="18.75" customHeight="1">
      <c r="A248" s="355"/>
      <c r="B248" s="355"/>
      <c r="C248" s="384"/>
      <c r="D248" s="355"/>
      <c r="E248" s="355"/>
      <c r="F248" s="355"/>
      <c r="G248" s="355"/>
      <c r="H248" s="355"/>
      <c r="I248" s="355"/>
      <c r="J248" s="355"/>
      <c r="K248" s="355"/>
      <c r="L248" s="355"/>
      <c r="M248" s="355"/>
      <c r="N248" s="355"/>
      <c r="O248" s="355"/>
      <c r="P248" s="355"/>
      <c r="Q248" s="355"/>
      <c r="R248" s="355"/>
      <c r="S248" s="355"/>
      <c r="T248" s="355"/>
      <c r="U248" s="355"/>
      <c r="V248" s="355"/>
      <c r="W248" s="355"/>
      <c r="X248" s="355"/>
    </row>
    <row r="249" spans="1:24" ht="18.75" customHeight="1">
      <c r="A249" s="355"/>
      <c r="B249" s="355"/>
      <c r="C249" s="384"/>
      <c r="D249" s="355"/>
      <c r="E249" s="355"/>
      <c r="F249" s="355"/>
      <c r="G249" s="355"/>
      <c r="H249" s="355"/>
      <c r="I249" s="355"/>
      <c r="J249" s="355"/>
      <c r="K249" s="355"/>
      <c r="L249" s="355"/>
      <c r="M249" s="355"/>
      <c r="N249" s="355"/>
      <c r="O249" s="355"/>
      <c r="P249" s="355"/>
      <c r="Q249" s="355"/>
      <c r="R249" s="355"/>
      <c r="S249" s="355"/>
      <c r="T249" s="355"/>
      <c r="U249" s="355"/>
      <c r="V249" s="355"/>
      <c r="W249" s="355"/>
      <c r="X249" s="355"/>
    </row>
    <row r="250" spans="1:24" ht="18.75" customHeight="1">
      <c r="A250" s="355"/>
      <c r="B250" s="355"/>
      <c r="C250" s="384"/>
      <c r="D250" s="355"/>
      <c r="E250" s="355"/>
      <c r="F250" s="355"/>
      <c r="G250" s="355"/>
      <c r="H250" s="355"/>
      <c r="I250" s="355"/>
      <c r="J250" s="355"/>
      <c r="K250" s="355"/>
      <c r="L250" s="355"/>
      <c r="M250" s="355"/>
      <c r="N250" s="355"/>
      <c r="O250" s="355"/>
      <c r="P250" s="355"/>
      <c r="Q250" s="355"/>
      <c r="R250" s="355"/>
      <c r="S250" s="355"/>
      <c r="T250" s="355"/>
      <c r="U250" s="355"/>
      <c r="V250" s="355"/>
      <c r="W250" s="355"/>
      <c r="X250" s="355"/>
    </row>
    <row r="251" spans="1:24" ht="18.75" customHeight="1">
      <c r="A251" s="355"/>
      <c r="B251" s="355"/>
      <c r="C251" s="384"/>
      <c r="D251" s="355"/>
      <c r="E251" s="355"/>
      <c r="F251" s="355"/>
      <c r="G251" s="355"/>
      <c r="H251" s="355"/>
      <c r="I251" s="355"/>
      <c r="J251" s="355"/>
      <c r="K251" s="355"/>
      <c r="L251" s="355"/>
      <c r="M251" s="355"/>
      <c r="N251" s="355"/>
      <c r="O251" s="355"/>
      <c r="P251" s="355"/>
      <c r="Q251" s="355"/>
      <c r="R251" s="355"/>
      <c r="S251" s="355"/>
      <c r="T251" s="355"/>
      <c r="U251" s="355"/>
      <c r="V251" s="355"/>
      <c r="W251" s="355"/>
      <c r="X251" s="355"/>
    </row>
    <row r="252" spans="1:24" ht="18.75" customHeight="1">
      <c r="A252" s="355"/>
      <c r="B252" s="355"/>
      <c r="C252" s="384"/>
      <c r="D252" s="355"/>
      <c r="E252" s="355"/>
      <c r="F252" s="355"/>
      <c r="G252" s="355"/>
      <c r="H252" s="355"/>
      <c r="I252" s="355"/>
      <c r="J252" s="355"/>
      <c r="K252" s="355"/>
      <c r="L252" s="355"/>
      <c r="M252" s="355"/>
      <c r="N252" s="355"/>
      <c r="O252" s="355"/>
      <c r="P252" s="355"/>
      <c r="Q252" s="355"/>
      <c r="R252" s="355"/>
      <c r="S252" s="355"/>
      <c r="T252" s="355"/>
      <c r="U252" s="355"/>
      <c r="V252" s="355"/>
      <c r="W252" s="355"/>
      <c r="X252" s="355"/>
    </row>
    <row r="253" spans="1:24" ht="18.75" customHeight="1">
      <c r="A253" s="355"/>
      <c r="B253" s="355"/>
      <c r="C253" s="384"/>
      <c r="D253" s="355"/>
      <c r="E253" s="355"/>
      <c r="F253" s="355"/>
      <c r="G253" s="355"/>
      <c r="H253" s="355"/>
      <c r="I253" s="355"/>
      <c r="J253" s="355"/>
      <c r="K253" s="355"/>
      <c r="L253" s="355"/>
      <c r="M253" s="355"/>
      <c r="N253" s="355"/>
      <c r="O253" s="355"/>
      <c r="P253" s="355"/>
      <c r="Q253" s="355"/>
      <c r="R253" s="355"/>
      <c r="S253" s="355"/>
      <c r="T253" s="355"/>
      <c r="U253" s="355"/>
      <c r="V253" s="355"/>
      <c r="W253" s="355"/>
      <c r="X253" s="355"/>
    </row>
    <row r="254" spans="1:24" ht="18.75" customHeight="1">
      <c r="A254" s="355"/>
      <c r="B254" s="355"/>
      <c r="C254" s="384"/>
      <c r="D254" s="355"/>
      <c r="E254" s="355"/>
      <c r="F254" s="355"/>
      <c r="G254" s="355"/>
      <c r="H254" s="355"/>
      <c r="I254" s="355"/>
      <c r="J254" s="355"/>
      <c r="K254" s="355"/>
      <c r="L254" s="355"/>
      <c r="M254" s="355"/>
      <c r="N254" s="355"/>
      <c r="O254" s="355"/>
      <c r="P254" s="355"/>
      <c r="Q254" s="355"/>
      <c r="R254" s="355"/>
      <c r="S254" s="355"/>
      <c r="T254" s="355"/>
      <c r="U254" s="355"/>
      <c r="V254" s="355"/>
      <c r="W254" s="355"/>
      <c r="X254" s="355"/>
    </row>
    <row r="255" spans="1:24" ht="18.75" customHeight="1">
      <c r="A255" s="355"/>
      <c r="B255" s="355"/>
      <c r="C255" s="384"/>
      <c r="D255" s="355"/>
      <c r="E255" s="355"/>
      <c r="F255" s="355"/>
      <c r="G255" s="355"/>
      <c r="H255" s="355"/>
      <c r="I255" s="355"/>
      <c r="J255" s="355"/>
      <c r="K255" s="355"/>
      <c r="L255" s="355"/>
      <c r="M255" s="355"/>
      <c r="N255" s="355"/>
      <c r="O255" s="355"/>
      <c r="P255" s="355"/>
      <c r="Q255" s="355"/>
      <c r="R255" s="355"/>
      <c r="S255" s="355"/>
      <c r="T255" s="355"/>
      <c r="U255" s="355"/>
      <c r="V255" s="355"/>
      <c r="W255" s="355"/>
      <c r="X255" s="355"/>
    </row>
    <row r="256" spans="1:24" ht="18.75" customHeight="1">
      <c r="A256" s="355"/>
      <c r="B256" s="355"/>
      <c r="C256" s="384"/>
      <c r="D256" s="355"/>
      <c r="E256" s="355"/>
      <c r="F256" s="355"/>
      <c r="G256" s="355"/>
      <c r="H256" s="355"/>
      <c r="I256" s="355"/>
      <c r="J256" s="355"/>
      <c r="K256" s="355"/>
      <c r="L256" s="355"/>
      <c r="M256" s="355"/>
      <c r="N256" s="355"/>
      <c r="O256" s="355"/>
      <c r="P256" s="355"/>
      <c r="Q256" s="355"/>
      <c r="R256" s="355"/>
      <c r="S256" s="355"/>
      <c r="T256" s="355"/>
      <c r="U256" s="355"/>
      <c r="V256" s="355"/>
      <c r="W256" s="355"/>
      <c r="X256" s="355"/>
    </row>
    <row r="257" spans="1:24" ht="18.75" customHeight="1">
      <c r="A257" s="355"/>
      <c r="B257" s="355"/>
      <c r="C257" s="384"/>
      <c r="D257" s="355"/>
      <c r="E257" s="355"/>
      <c r="F257" s="355"/>
      <c r="G257" s="355"/>
      <c r="H257" s="355"/>
      <c r="I257" s="355"/>
      <c r="J257" s="355"/>
      <c r="K257" s="355"/>
      <c r="L257" s="355"/>
      <c r="M257" s="355"/>
      <c r="N257" s="355"/>
      <c r="O257" s="355"/>
      <c r="P257" s="355"/>
      <c r="Q257" s="355"/>
      <c r="R257" s="355"/>
      <c r="S257" s="355"/>
      <c r="T257" s="355"/>
      <c r="U257" s="355"/>
      <c r="V257" s="355"/>
      <c r="W257" s="355"/>
      <c r="X257" s="355"/>
    </row>
    <row r="258" spans="1:24" ht="18.75" customHeight="1">
      <c r="A258" s="355"/>
      <c r="B258" s="355"/>
      <c r="C258" s="384"/>
      <c r="D258" s="355"/>
      <c r="E258" s="355"/>
      <c r="F258" s="355"/>
      <c r="G258" s="355"/>
      <c r="H258" s="355"/>
      <c r="I258" s="355"/>
      <c r="J258" s="355"/>
      <c r="K258" s="355"/>
      <c r="L258" s="355"/>
      <c r="M258" s="355"/>
      <c r="N258" s="355"/>
      <c r="O258" s="355"/>
      <c r="P258" s="355"/>
      <c r="Q258" s="355"/>
      <c r="R258" s="355"/>
      <c r="S258" s="355"/>
      <c r="T258" s="355"/>
      <c r="U258" s="355"/>
      <c r="V258" s="355"/>
      <c r="W258" s="355"/>
      <c r="X258" s="355"/>
    </row>
    <row r="259" spans="1:24" ht="18.75" customHeight="1">
      <c r="A259" s="355"/>
      <c r="B259" s="355"/>
      <c r="C259" s="384"/>
      <c r="D259" s="355"/>
      <c r="E259" s="355"/>
      <c r="F259" s="355"/>
      <c r="G259" s="355"/>
      <c r="H259" s="355"/>
      <c r="I259" s="355"/>
      <c r="J259" s="355"/>
      <c r="K259" s="355"/>
      <c r="L259" s="355"/>
      <c r="M259" s="355"/>
      <c r="N259" s="355"/>
      <c r="O259" s="355"/>
      <c r="P259" s="355"/>
      <c r="Q259" s="355"/>
      <c r="R259" s="355"/>
      <c r="S259" s="355"/>
      <c r="T259" s="355"/>
      <c r="U259" s="355"/>
      <c r="V259" s="355"/>
      <c r="W259" s="355"/>
      <c r="X259" s="355"/>
    </row>
    <row r="260" spans="1:24" ht="18.75" customHeight="1">
      <c r="A260" s="355"/>
      <c r="B260" s="355"/>
      <c r="C260" s="384"/>
      <c r="D260" s="355"/>
      <c r="E260" s="355"/>
      <c r="F260" s="355"/>
      <c r="G260" s="355"/>
      <c r="H260" s="355"/>
      <c r="I260" s="355"/>
      <c r="J260" s="355"/>
      <c r="K260" s="355"/>
      <c r="L260" s="355"/>
      <c r="M260" s="355"/>
      <c r="N260" s="355"/>
      <c r="O260" s="355"/>
      <c r="P260" s="355"/>
      <c r="Q260" s="355"/>
      <c r="R260" s="355"/>
      <c r="S260" s="355"/>
      <c r="T260" s="355"/>
      <c r="U260" s="355"/>
      <c r="V260" s="355"/>
      <c r="W260" s="355"/>
      <c r="X260" s="355"/>
    </row>
    <row r="261" spans="1:24" ht="18.75" customHeight="1">
      <c r="A261" s="355"/>
      <c r="B261" s="355"/>
      <c r="C261" s="384"/>
      <c r="D261" s="355"/>
      <c r="E261" s="355"/>
      <c r="F261" s="355"/>
      <c r="G261" s="355"/>
      <c r="H261" s="355"/>
      <c r="I261" s="355"/>
      <c r="J261" s="355"/>
      <c r="K261" s="355"/>
      <c r="L261" s="355"/>
      <c r="M261" s="355"/>
      <c r="N261" s="355"/>
      <c r="O261" s="355"/>
      <c r="P261" s="355"/>
      <c r="Q261" s="355"/>
      <c r="R261" s="355"/>
      <c r="S261" s="355"/>
      <c r="T261" s="355"/>
      <c r="U261" s="355"/>
      <c r="V261" s="355"/>
      <c r="W261" s="355"/>
      <c r="X261" s="355"/>
    </row>
    <row r="262" spans="1:24" ht="18.75" customHeight="1">
      <c r="A262" s="355"/>
      <c r="B262" s="355"/>
      <c r="C262" s="384"/>
      <c r="D262" s="355"/>
      <c r="E262" s="355"/>
      <c r="F262" s="355"/>
      <c r="G262" s="355"/>
      <c r="H262" s="355"/>
      <c r="I262" s="355"/>
      <c r="J262" s="355"/>
      <c r="K262" s="355"/>
      <c r="L262" s="355"/>
      <c r="M262" s="355"/>
      <c r="N262" s="355"/>
      <c r="O262" s="355"/>
      <c r="P262" s="355"/>
      <c r="Q262" s="355"/>
      <c r="R262" s="355"/>
      <c r="S262" s="355"/>
      <c r="T262" s="355"/>
      <c r="U262" s="355"/>
      <c r="V262" s="355"/>
      <c r="W262" s="355"/>
      <c r="X262" s="355"/>
    </row>
    <row r="263" spans="1:24" ht="18.75" customHeight="1">
      <c r="A263" s="355"/>
      <c r="B263" s="355"/>
      <c r="C263" s="384"/>
      <c r="D263" s="355"/>
      <c r="E263" s="355"/>
      <c r="F263" s="355"/>
      <c r="G263" s="355"/>
      <c r="H263" s="355"/>
      <c r="I263" s="355"/>
      <c r="J263" s="355"/>
      <c r="K263" s="355"/>
      <c r="L263" s="355"/>
      <c r="M263" s="355"/>
      <c r="N263" s="355"/>
      <c r="O263" s="355"/>
      <c r="P263" s="355"/>
      <c r="Q263" s="355"/>
      <c r="R263" s="355"/>
      <c r="S263" s="355"/>
      <c r="T263" s="355"/>
      <c r="U263" s="355"/>
      <c r="V263" s="355"/>
      <c r="W263" s="355"/>
      <c r="X263" s="355"/>
    </row>
    <row r="264" spans="1:24" ht="18.75" customHeight="1">
      <c r="A264" s="355"/>
      <c r="B264" s="355"/>
      <c r="C264" s="384"/>
      <c r="D264" s="355"/>
      <c r="E264" s="355"/>
      <c r="F264" s="355"/>
      <c r="G264" s="355"/>
      <c r="H264" s="355"/>
      <c r="I264" s="355"/>
      <c r="J264" s="355"/>
      <c r="K264" s="355"/>
      <c r="L264" s="355"/>
      <c r="M264" s="355"/>
      <c r="N264" s="355"/>
      <c r="O264" s="355"/>
      <c r="P264" s="355"/>
      <c r="Q264" s="355"/>
      <c r="R264" s="355"/>
      <c r="S264" s="355"/>
      <c r="T264" s="355"/>
      <c r="U264" s="355"/>
      <c r="V264" s="355"/>
      <c r="W264" s="355"/>
      <c r="X264" s="355"/>
    </row>
    <row r="265" spans="1:24" ht="18.75" customHeight="1">
      <c r="A265" s="355"/>
      <c r="B265" s="355"/>
      <c r="C265" s="384"/>
      <c r="D265" s="355"/>
      <c r="E265" s="355"/>
      <c r="F265" s="355"/>
      <c r="G265" s="355"/>
      <c r="H265" s="355"/>
      <c r="I265" s="355"/>
      <c r="J265" s="355"/>
      <c r="K265" s="355"/>
      <c r="L265" s="355"/>
      <c r="M265" s="355"/>
      <c r="N265" s="355"/>
      <c r="O265" s="355"/>
      <c r="P265" s="355"/>
      <c r="Q265" s="355"/>
      <c r="R265" s="355"/>
      <c r="S265" s="355"/>
      <c r="T265" s="355"/>
      <c r="U265" s="355"/>
      <c r="V265" s="355"/>
      <c r="W265" s="355"/>
      <c r="X265" s="355"/>
    </row>
    <row r="266" spans="1:24" ht="18.75" customHeight="1">
      <c r="A266" s="355"/>
      <c r="B266" s="355"/>
      <c r="C266" s="384"/>
      <c r="D266" s="355"/>
      <c r="E266" s="355"/>
      <c r="F266" s="355"/>
      <c r="G266" s="355"/>
      <c r="H266" s="355"/>
      <c r="I266" s="355"/>
      <c r="J266" s="355"/>
      <c r="K266" s="355"/>
      <c r="L266" s="355"/>
      <c r="M266" s="355"/>
      <c r="N266" s="355"/>
      <c r="O266" s="355"/>
      <c r="P266" s="355"/>
      <c r="Q266" s="355"/>
      <c r="R266" s="355"/>
      <c r="S266" s="355"/>
      <c r="T266" s="355"/>
      <c r="U266" s="355"/>
      <c r="V266" s="355"/>
      <c r="W266" s="355"/>
      <c r="X266" s="355"/>
    </row>
    <row r="267" spans="1:24" ht="18.75" customHeight="1">
      <c r="A267" s="355"/>
      <c r="B267" s="355"/>
      <c r="C267" s="384"/>
      <c r="D267" s="355"/>
      <c r="E267" s="355"/>
      <c r="F267" s="355"/>
      <c r="G267" s="355"/>
      <c r="H267" s="355"/>
      <c r="I267" s="355"/>
      <c r="J267" s="355"/>
      <c r="K267" s="355"/>
      <c r="L267" s="355"/>
      <c r="M267" s="355"/>
      <c r="N267" s="355"/>
      <c r="O267" s="355"/>
      <c r="P267" s="355"/>
      <c r="Q267" s="355"/>
      <c r="R267" s="355"/>
      <c r="S267" s="355"/>
      <c r="T267" s="355"/>
      <c r="U267" s="355"/>
      <c r="V267" s="355"/>
      <c r="W267" s="355"/>
      <c r="X267" s="355"/>
    </row>
    <row r="268" spans="1:24" ht="18.75" customHeight="1">
      <c r="A268" s="355"/>
      <c r="B268" s="355"/>
      <c r="C268" s="384"/>
      <c r="D268" s="355"/>
      <c r="E268" s="355"/>
      <c r="F268" s="355"/>
      <c r="G268" s="355"/>
      <c r="H268" s="355"/>
      <c r="I268" s="355"/>
      <c r="J268" s="355"/>
      <c r="K268" s="355"/>
      <c r="L268" s="355"/>
      <c r="M268" s="355"/>
      <c r="N268" s="355"/>
      <c r="O268" s="355"/>
      <c r="P268" s="355"/>
      <c r="Q268" s="355"/>
      <c r="R268" s="355"/>
      <c r="S268" s="355"/>
      <c r="T268" s="355"/>
      <c r="U268" s="355"/>
      <c r="V268" s="355"/>
      <c r="W268" s="355"/>
      <c r="X268" s="355"/>
    </row>
    <row r="269" spans="1:24" ht="18.75" customHeight="1">
      <c r="A269" s="355"/>
      <c r="B269" s="355"/>
      <c r="C269" s="384"/>
      <c r="D269" s="355"/>
      <c r="E269" s="355"/>
      <c r="F269" s="355"/>
      <c r="G269" s="355"/>
      <c r="H269" s="355"/>
      <c r="I269" s="355"/>
      <c r="J269" s="355"/>
      <c r="K269" s="355"/>
      <c r="L269" s="355"/>
      <c r="M269" s="355"/>
      <c r="N269" s="355"/>
      <c r="O269" s="355"/>
      <c r="P269" s="355"/>
      <c r="Q269" s="355"/>
      <c r="R269" s="355"/>
      <c r="S269" s="355"/>
      <c r="T269" s="355"/>
      <c r="U269" s="355"/>
      <c r="V269" s="355"/>
      <c r="W269" s="355"/>
      <c r="X269" s="355"/>
    </row>
    <row r="270" spans="1:24" ht="18.75" customHeight="1">
      <c r="A270" s="355"/>
      <c r="B270" s="355"/>
      <c r="C270" s="384"/>
      <c r="D270" s="355"/>
      <c r="E270" s="355"/>
      <c r="F270" s="355"/>
      <c r="G270" s="355"/>
      <c r="H270" s="355"/>
      <c r="I270" s="355"/>
      <c r="J270" s="355"/>
      <c r="K270" s="355"/>
      <c r="L270" s="355"/>
      <c r="M270" s="355"/>
      <c r="N270" s="355"/>
      <c r="O270" s="355"/>
      <c r="P270" s="355"/>
      <c r="Q270" s="355"/>
      <c r="R270" s="355"/>
      <c r="S270" s="355"/>
      <c r="T270" s="355"/>
      <c r="U270" s="355"/>
      <c r="V270" s="355"/>
      <c r="W270" s="355"/>
      <c r="X270" s="355"/>
    </row>
    <row r="271" spans="1:24" ht="18.75" customHeight="1">
      <c r="A271" s="355"/>
      <c r="B271" s="355"/>
      <c r="C271" s="384"/>
      <c r="D271" s="355"/>
      <c r="E271" s="355"/>
      <c r="F271" s="355"/>
      <c r="G271" s="355"/>
      <c r="H271" s="355"/>
      <c r="I271" s="355"/>
      <c r="J271" s="355"/>
      <c r="K271" s="355"/>
      <c r="L271" s="355"/>
      <c r="M271" s="355"/>
      <c r="N271" s="355"/>
      <c r="O271" s="355"/>
      <c r="P271" s="355"/>
      <c r="Q271" s="355"/>
      <c r="R271" s="355"/>
      <c r="S271" s="355"/>
      <c r="T271" s="355"/>
      <c r="U271" s="355"/>
      <c r="V271" s="355"/>
      <c r="W271" s="355"/>
      <c r="X271" s="355"/>
    </row>
    <row r="272" spans="1:24" ht="18.75" customHeight="1">
      <c r="A272" s="355"/>
      <c r="B272" s="355"/>
      <c r="C272" s="384"/>
      <c r="D272" s="355"/>
      <c r="E272" s="355"/>
      <c r="F272" s="355"/>
      <c r="G272" s="355"/>
      <c r="H272" s="355"/>
      <c r="I272" s="355"/>
      <c r="J272" s="355"/>
      <c r="K272" s="355"/>
      <c r="L272" s="355"/>
      <c r="M272" s="355"/>
      <c r="N272" s="355"/>
      <c r="O272" s="355"/>
      <c r="P272" s="355"/>
      <c r="Q272" s="355"/>
      <c r="R272" s="355"/>
      <c r="S272" s="355"/>
      <c r="T272" s="355"/>
      <c r="U272" s="355"/>
      <c r="V272" s="355"/>
      <c r="W272" s="355"/>
      <c r="X272" s="355"/>
    </row>
    <row r="273" spans="1:24" ht="18.75" customHeight="1">
      <c r="A273" s="355"/>
      <c r="B273" s="355"/>
      <c r="C273" s="384"/>
      <c r="D273" s="355"/>
      <c r="E273" s="355"/>
      <c r="F273" s="355"/>
      <c r="G273" s="355"/>
      <c r="H273" s="355"/>
      <c r="I273" s="355"/>
      <c r="J273" s="355"/>
      <c r="K273" s="355"/>
      <c r="L273" s="355"/>
      <c r="M273" s="355"/>
      <c r="N273" s="355"/>
      <c r="O273" s="355"/>
      <c r="P273" s="355"/>
      <c r="Q273" s="355"/>
      <c r="R273" s="355"/>
      <c r="S273" s="355"/>
      <c r="T273" s="355"/>
      <c r="U273" s="355"/>
      <c r="V273" s="355"/>
      <c r="W273" s="355"/>
      <c r="X273" s="355"/>
    </row>
    <row r="274" spans="1:24" ht="18.75" customHeight="1">
      <c r="A274" s="355"/>
      <c r="B274" s="355"/>
      <c r="C274" s="384"/>
      <c r="D274" s="355"/>
      <c r="E274" s="355"/>
      <c r="F274" s="355"/>
      <c r="G274" s="355"/>
      <c r="H274" s="355"/>
      <c r="I274" s="355"/>
      <c r="J274" s="355"/>
      <c r="K274" s="355"/>
      <c r="L274" s="355"/>
      <c r="M274" s="355"/>
      <c r="N274" s="355"/>
      <c r="O274" s="355"/>
      <c r="P274" s="355"/>
      <c r="Q274" s="355"/>
      <c r="R274" s="355"/>
      <c r="S274" s="355"/>
      <c r="T274" s="355"/>
      <c r="U274" s="355"/>
      <c r="V274" s="355"/>
      <c r="W274" s="355"/>
      <c r="X274" s="355"/>
    </row>
    <row r="275" spans="1:24" ht="18.75" customHeight="1">
      <c r="A275" s="355"/>
      <c r="B275" s="355"/>
      <c r="C275" s="384"/>
      <c r="D275" s="355"/>
      <c r="E275" s="355"/>
      <c r="F275" s="355"/>
      <c r="G275" s="355"/>
      <c r="H275" s="355"/>
      <c r="I275" s="355"/>
      <c r="J275" s="355"/>
      <c r="K275" s="355"/>
      <c r="L275" s="355"/>
      <c r="M275" s="355"/>
      <c r="N275" s="355"/>
      <c r="O275" s="355"/>
      <c r="P275" s="355"/>
      <c r="Q275" s="355"/>
      <c r="R275" s="355"/>
      <c r="S275" s="355"/>
      <c r="T275" s="355"/>
      <c r="U275" s="355"/>
      <c r="V275" s="355"/>
      <c r="W275" s="355"/>
      <c r="X275" s="355"/>
    </row>
    <row r="276" spans="1:24" ht="18.75" customHeight="1">
      <c r="A276" s="355"/>
      <c r="B276" s="355"/>
      <c r="C276" s="384"/>
      <c r="D276" s="355"/>
      <c r="E276" s="355"/>
      <c r="F276" s="355"/>
      <c r="G276" s="355"/>
      <c r="H276" s="355"/>
      <c r="I276" s="355"/>
      <c r="J276" s="355"/>
      <c r="K276" s="355"/>
      <c r="L276" s="355"/>
      <c r="M276" s="355"/>
      <c r="N276" s="355"/>
      <c r="O276" s="355"/>
      <c r="P276" s="355"/>
      <c r="Q276" s="355"/>
      <c r="R276" s="355"/>
      <c r="S276" s="355"/>
      <c r="T276" s="355"/>
      <c r="U276" s="355"/>
      <c r="V276" s="355"/>
      <c r="W276" s="355"/>
      <c r="X276" s="355"/>
    </row>
    <row r="277" spans="1:24" ht="18.75" customHeight="1">
      <c r="A277" s="355"/>
      <c r="B277" s="355"/>
      <c r="C277" s="384"/>
      <c r="D277" s="355"/>
      <c r="E277" s="355"/>
      <c r="F277" s="355"/>
      <c r="G277" s="355"/>
      <c r="H277" s="355"/>
      <c r="I277" s="355"/>
      <c r="J277" s="355"/>
      <c r="K277" s="355"/>
      <c r="L277" s="355"/>
      <c r="M277" s="355"/>
      <c r="N277" s="355"/>
      <c r="O277" s="355"/>
      <c r="P277" s="355"/>
      <c r="Q277" s="355"/>
      <c r="R277" s="355"/>
      <c r="S277" s="355"/>
      <c r="T277" s="355"/>
      <c r="U277" s="355"/>
      <c r="V277" s="355"/>
      <c r="W277" s="355"/>
      <c r="X277" s="355"/>
    </row>
    <row r="278" spans="1:24" ht="18.75" customHeight="1">
      <c r="A278" s="355"/>
      <c r="B278" s="355"/>
      <c r="C278" s="384"/>
      <c r="D278" s="355"/>
      <c r="E278" s="355"/>
      <c r="F278" s="355"/>
      <c r="G278" s="355"/>
      <c r="H278" s="355"/>
      <c r="I278" s="355"/>
      <c r="J278" s="355"/>
      <c r="K278" s="355"/>
      <c r="L278" s="355"/>
      <c r="M278" s="355"/>
      <c r="N278" s="355"/>
      <c r="O278" s="355"/>
      <c r="P278" s="355"/>
      <c r="Q278" s="355"/>
      <c r="R278" s="355"/>
      <c r="S278" s="355"/>
      <c r="T278" s="355"/>
      <c r="U278" s="355"/>
      <c r="V278" s="355"/>
      <c r="W278" s="355"/>
      <c r="X278" s="355"/>
    </row>
    <row r="279" spans="1:24" ht="18.75" customHeight="1">
      <c r="A279" s="355"/>
      <c r="B279" s="355"/>
      <c r="C279" s="384"/>
      <c r="D279" s="355"/>
      <c r="E279" s="355"/>
      <c r="F279" s="355"/>
      <c r="G279" s="355"/>
      <c r="H279" s="355"/>
      <c r="I279" s="355"/>
      <c r="J279" s="355"/>
      <c r="K279" s="355"/>
      <c r="L279" s="355"/>
      <c r="M279" s="355"/>
      <c r="N279" s="355"/>
      <c r="O279" s="355"/>
      <c r="P279" s="355"/>
      <c r="Q279" s="355"/>
      <c r="R279" s="355"/>
      <c r="S279" s="355"/>
      <c r="T279" s="355"/>
      <c r="U279" s="355"/>
      <c r="V279" s="355"/>
      <c r="W279" s="355"/>
      <c r="X279" s="355"/>
    </row>
    <row r="280" spans="1:24" ht="18.75" customHeight="1">
      <c r="A280" s="355"/>
      <c r="B280" s="355"/>
      <c r="C280" s="384"/>
      <c r="D280" s="355"/>
      <c r="E280" s="355"/>
      <c r="F280" s="355"/>
      <c r="G280" s="355"/>
      <c r="H280" s="355"/>
      <c r="I280" s="355"/>
      <c r="J280" s="355"/>
      <c r="K280" s="355"/>
      <c r="L280" s="355"/>
      <c r="M280" s="355"/>
      <c r="N280" s="355"/>
      <c r="O280" s="355"/>
      <c r="P280" s="355"/>
      <c r="Q280" s="355"/>
      <c r="R280" s="355"/>
      <c r="S280" s="355"/>
      <c r="T280" s="355"/>
      <c r="U280" s="355"/>
      <c r="V280" s="355"/>
      <c r="W280" s="355"/>
      <c r="X280" s="355"/>
    </row>
    <row r="281" spans="1:24" ht="18.75" customHeight="1">
      <c r="A281" s="355"/>
      <c r="B281" s="355"/>
      <c r="C281" s="384"/>
      <c r="D281" s="355"/>
      <c r="E281" s="355"/>
      <c r="F281" s="355"/>
      <c r="G281" s="355"/>
      <c r="H281" s="355"/>
      <c r="I281" s="355"/>
      <c r="J281" s="355"/>
      <c r="K281" s="355"/>
      <c r="L281" s="355"/>
      <c r="M281" s="355"/>
      <c r="N281" s="355"/>
      <c r="O281" s="355"/>
      <c r="P281" s="355"/>
      <c r="Q281" s="355"/>
      <c r="R281" s="355"/>
      <c r="S281" s="355"/>
      <c r="T281" s="355"/>
      <c r="U281" s="355"/>
      <c r="V281" s="355"/>
      <c r="W281" s="355"/>
      <c r="X281" s="355"/>
    </row>
    <row r="282" spans="1:24" ht="18.75" customHeight="1">
      <c r="A282" s="355"/>
      <c r="B282" s="355"/>
      <c r="C282" s="384"/>
      <c r="D282" s="355"/>
      <c r="E282" s="355"/>
      <c r="F282" s="355"/>
      <c r="G282" s="355"/>
      <c r="H282" s="355"/>
      <c r="I282" s="355"/>
      <c r="J282" s="355"/>
      <c r="K282" s="355"/>
      <c r="L282" s="355"/>
      <c r="M282" s="355"/>
      <c r="N282" s="355"/>
      <c r="O282" s="355"/>
      <c r="P282" s="355"/>
      <c r="Q282" s="355"/>
      <c r="R282" s="355"/>
      <c r="S282" s="355"/>
      <c r="T282" s="355"/>
      <c r="U282" s="355"/>
      <c r="V282" s="355"/>
      <c r="W282" s="355"/>
      <c r="X282" s="355"/>
    </row>
    <row r="283" spans="1:24" ht="18.75" customHeight="1">
      <c r="A283" s="355"/>
      <c r="B283" s="355"/>
      <c r="C283" s="384"/>
      <c r="D283" s="355"/>
      <c r="E283" s="355"/>
      <c r="F283" s="355"/>
      <c r="G283" s="355"/>
      <c r="H283" s="355"/>
      <c r="I283" s="355"/>
      <c r="J283" s="355"/>
      <c r="K283" s="355"/>
      <c r="L283" s="355"/>
      <c r="M283" s="355"/>
      <c r="N283" s="355"/>
      <c r="O283" s="355"/>
      <c r="P283" s="355"/>
      <c r="Q283" s="355"/>
      <c r="R283" s="355"/>
      <c r="S283" s="355"/>
      <c r="T283" s="355"/>
      <c r="U283" s="355"/>
      <c r="V283" s="355"/>
      <c r="W283" s="355"/>
      <c r="X283" s="355"/>
    </row>
    <row r="284" spans="1:24" ht="18.75" customHeight="1">
      <c r="A284" s="355"/>
      <c r="B284" s="355"/>
      <c r="C284" s="384"/>
      <c r="D284" s="355"/>
      <c r="E284" s="355"/>
      <c r="F284" s="355"/>
      <c r="G284" s="355"/>
      <c r="H284" s="355"/>
      <c r="I284" s="355"/>
      <c r="J284" s="355"/>
      <c r="K284" s="355"/>
      <c r="L284" s="355"/>
      <c r="M284" s="355"/>
      <c r="N284" s="355"/>
      <c r="O284" s="355"/>
      <c r="P284" s="355"/>
      <c r="Q284" s="355"/>
      <c r="R284" s="355"/>
      <c r="S284" s="355"/>
      <c r="T284" s="355"/>
      <c r="U284" s="355"/>
      <c r="V284" s="355"/>
      <c r="W284" s="355"/>
      <c r="X284" s="355"/>
    </row>
    <row r="285" spans="1:24" ht="18.75" customHeight="1">
      <c r="A285" s="355"/>
      <c r="B285" s="355"/>
      <c r="C285" s="384"/>
      <c r="D285" s="355"/>
      <c r="E285" s="355"/>
      <c r="F285" s="355"/>
      <c r="G285" s="355"/>
      <c r="H285" s="355"/>
      <c r="I285" s="355"/>
      <c r="J285" s="355"/>
      <c r="K285" s="355"/>
      <c r="L285" s="355"/>
      <c r="M285" s="355"/>
      <c r="N285" s="355"/>
      <c r="O285" s="355"/>
      <c r="P285" s="355"/>
      <c r="Q285" s="355"/>
      <c r="R285" s="355"/>
      <c r="S285" s="355"/>
      <c r="T285" s="355"/>
      <c r="U285" s="355"/>
      <c r="V285" s="355"/>
      <c r="W285" s="355"/>
      <c r="X285" s="355"/>
    </row>
    <row r="286" spans="1:24" ht="18.75" customHeight="1">
      <c r="A286" s="355"/>
      <c r="B286" s="355"/>
      <c r="C286" s="384"/>
      <c r="D286" s="355"/>
      <c r="E286" s="355"/>
      <c r="F286" s="355"/>
      <c r="G286" s="355"/>
      <c r="H286" s="355"/>
      <c r="I286" s="355"/>
      <c r="J286" s="355"/>
      <c r="K286" s="355"/>
      <c r="L286" s="355"/>
      <c r="M286" s="355"/>
      <c r="N286" s="355"/>
      <c r="O286" s="355"/>
      <c r="P286" s="355"/>
      <c r="Q286" s="355"/>
      <c r="R286" s="355"/>
      <c r="S286" s="355"/>
      <c r="T286" s="355"/>
      <c r="U286" s="355"/>
      <c r="V286" s="355"/>
      <c r="W286" s="355"/>
      <c r="X286" s="355"/>
    </row>
    <row r="287" spans="1:24" ht="18.75" customHeight="1">
      <c r="A287" s="355"/>
      <c r="B287" s="355"/>
      <c r="C287" s="384"/>
      <c r="D287" s="355"/>
      <c r="E287" s="355"/>
      <c r="F287" s="355"/>
      <c r="G287" s="355"/>
      <c r="H287" s="355"/>
      <c r="I287" s="355"/>
      <c r="J287" s="355"/>
      <c r="K287" s="355"/>
      <c r="L287" s="355"/>
      <c r="M287" s="355"/>
      <c r="N287" s="355"/>
      <c r="O287" s="355"/>
      <c r="P287" s="355"/>
      <c r="Q287" s="355"/>
      <c r="R287" s="355"/>
      <c r="S287" s="355"/>
      <c r="T287" s="355"/>
      <c r="U287" s="355"/>
      <c r="V287" s="355"/>
      <c r="W287" s="355"/>
      <c r="X287" s="355"/>
    </row>
    <row r="288" spans="1:24" ht="18.75" customHeight="1">
      <c r="A288" s="355"/>
      <c r="B288" s="355"/>
      <c r="C288" s="384"/>
      <c r="D288" s="355"/>
      <c r="E288" s="355"/>
      <c r="F288" s="355"/>
      <c r="G288" s="355"/>
      <c r="H288" s="355"/>
      <c r="I288" s="355"/>
      <c r="J288" s="355"/>
      <c r="K288" s="355"/>
      <c r="L288" s="355"/>
      <c r="M288" s="355"/>
      <c r="N288" s="355"/>
      <c r="O288" s="355"/>
      <c r="P288" s="355"/>
      <c r="Q288" s="355"/>
      <c r="R288" s="355"/>
      <c r="S288" s="355"/>
      <c r="T288" s="355"/>
      <c r="U288" s="355"/>
      <c r="V288" s="355"/>
      <c r="W288" s="355"/>
      <c r="X288" s="355"/>
    </row>
    <row r="289" spans="1:24" ht="18.75" customHeight="1">
      <c r="A289" s="355"/>
      <c r="B289" s="355"/>
      <c r="C289" s="384"/>
      <c r="D289" s="355"/>
      <c r="E289" s="355"/>
      <c r="F289" s="355"/>
      <c r="G289" s="355"/>
      <c r="H289" s="355"/>
      <c r="I289" s="355"/>
      <c r="J289" s="355"/>
      <c r="K289" s="355"/>
      <c r="L289" s="355"/>
      <c r="M289" s="355"/>
      <c r="N289" s="355"/>
      <c r="O289" s="355"/>
      <c r="P289" s="355"/>
      <c r="Q289" s="355"/>
      <c r="R289" s="355"/>
      <c r="S289" s="355"/>
      <c r="T289" s="355"/>
      <c r="U289" s="355"/>
      <c r="V289" s="355"/>
      <c r="W289" s="355"/>
      <c r="X289" s="355"/>
    </row>
    <row r="290" spans="1:24" ht="18.75" customHeight="1">
      <c r="A290" s="355"/>
      <c r="B290" s="355"/>
      <c r="C290" s="384"/>
      <c r="D290" s="355"/>
      <c r="E290" s="355"/>
      <c r="F290" s="355"/>
      <c r="G290" s="355"/>
      <c r="H290" s="355"/>
      <c r="I290" s="355"/>
      <c r="J290" s="355"/>
      <c r="K290" s="355"/>
      <c r="L290" s="355"/>
      <c r="M290" s="355"/>
      <c r="N290" s="355"/>
      <c r="O290" s="355"/>
      <c r="P290" s="355"/>
      <c r="Q290" s="355"/>
      <c r="R290" s="355"/>
      <c r="S290" s="355"/>
      <c r="T290" s="355"/>
      <c r="U290" s="355"/>
      <c r="V290" s="355"/>
      <c r="W290" s="355"/>
      <c r="X290" s="355"/>
    </row>
    <row r="291" spans="1:24" ht="18.75" customHeight="1">
      <c r="A291" s="355"/>
      <c r="B291" s="355"/>
      <c r="C291" s="384"/>
      <c r="D291" s="355"/>
      <c r="E291" s="355"/>
      <c r="F291" s="355"/>
      <c r="G291" s="355"/>
      <c r="H291" s="355"/>
      <c r="I291" s="355"/>
      <c r="J291" s="355"/>
      <c r="K291" s="355"/>
      <c r="L291" s="355"/>
      <c r="M291" s="355"/>
      <c r="N291" s="355"/>
      <c r="O291" s="355"/>
      <c r="P291" s="355"/>
      <c r="Q291" s="355"/>
      <c r="R291" s="355"/>
      <c r="S291" s="355"/>
      <c r="T291" s="355"/>
      <c r="U291" s="355"/>
      <c r="V291" s="355"/>
      <c r="W291" s="355"/>
      <c r="X291" s="355"/>
    </row>
    <row r="292" spans="1:24" ht="18.75" customHeight="1">
      <c r="A292" s="355"/>
      <c r="B292" s="355"/>
      <c r="C292" s="384"/>
      <c r="D292" s="355"/>
      <c r="E292" s="355"/>
      <c r="F292" s="355"/>
      <c r="G292" s="355"/>
      <c r="H292" s="355"/>
      <c r="I292" s="355"/>
      <c r="J292" s="355"/>
      <c r="K292" s="355"/>
      <c r="L292" s="355"/>
      <c r="M292" s="355"/>
      <c r="N292" s="355"/>
      <c r="O292" s="355"/>
      <c r="P292" s="355"/>
      <c r="Q292" s="355"/>
      <c r="R292" s="355"/>
      <c r="S292" s="355"/>
      <c r="T292" s="355"/>
      <c r="U292" s="355"/>
      <c r="V292" s="355"/>
      <c r="W292" s="355"/>
      <c r="X292" s="355"/>
    </row>
    <row r="293" spans="1:24" ht="18.75" customHeight="1">
      <c r="A293" s="355"/>
      <c r="B293" s="355"/>
      <c r="C293" s="384"/>
      <c r="D293" s="355"/>
      <c r="E293" s="355"/>
      <c r="F293" s="355"/>
      <c r="G293" s="355"/>
      <c r="H293" s="355"/>
      <c r="I293" s="355"/>
      <c r="J293" s="355"/>
      <c r="K293" s="355"/>
      <c r="L293" s="355"/>
      <c r="M293" s="355"/>
      <c r="N293" s="355"/>
      <c r="O293" s="355"/>
      <c r="P293" s="355"/>
      <c r="Q293" s="355"/>
      <c r="R293" s="355"/>
      <c r="S293" s="355"/>
      <c r="T293" s="355"/>
      <c r="U293" s="355"/>
      <c r="V293" s="355"/>
      <c r="W293" s="355"/>
      <c r="X293" s="355"/>
    </row>
    <row r="294" spans="1:24" ht="18.75" customHeight="1">
      <c r="A294" s="355"/>
      <c r="B294" s="355"/>
      <c r="C294" s="384"/>
      <c r="D294" s="355"/>
      <c r="E294" s="355"/>
      <c r="F294" s="355"/>
      <c r="G294" s="355"/>
      <c r="H294" s="355"/>
      <c r="I294" s="355"/>
      <c r="J294" s="355"/>
      <c r="K294" s="355"/>
      <c r="L294" s="355"/>
      <c r="M294" s="355"/>
      <c r="N294" s="355"/>
      <c r="O294" s="355"/>
      <c r="P294" s="355"/>
      <c r="Q294" s="355"/>
      <c r="R294" s="355"/>
      <c r="S294" s="355"/>
      <c r="T294" s="355"/>
      <c r="U294" s="355"/>
      <c r="V294" s="355"/>
      <c r="W294" s="355"/>
      <c r="X294" s="355"/>
    </row>
    <row r="295" spans="1:24" ht="18.75" customHeight="1">
      <c r="A295" s="355"/>
      <c r="B295" s="355"/>
      <c r="C295" s="384"/>
      <c r="D295" s="355"/>
      <c r="E295" s="355"/>
      <c r="F295" s="355"/>
      <c r="G295" s="355"/>
      <c r="H295" s="355"/>
      <c r="I295" s="355"/>
      <c r="J295" s="355"/>
      <c r="K295" s="355"/>
      <c r="L295" s="355"/>
      <c r="M295" s="355"/>
      <c r="N295" s="355"/>
      <c r="O295" s="355"/>
      <c r="P295" s="355"/>
      <c r="Q295" s="355"/>
      <c r="R295" s="355"/>
      <c r="S295" s="355"/>
      <c r="T295" s="355"/>
      <c r="U295" s="355"/>
      <c r="V295" s="355"/>
      <c r="W295" s="355"/>
      <c r="X295" s="355"/>
    </row>
    <row r="296" spans="1:24" ht="18.75" customHeight="1">
      <c r="A296" s="355"/>
      <c r="B296" s="355"/>
      <c r="C296" s="384"/>
      <c r="D296" s="355"/>
      <c r="E296" s="355"/>
      <c r="F296" s="355"/>
      <c r="G296" s="355"/>
      <c r="H296" s="355"/>
      <c r="I296" s="355"/>
      <c r="J296" s="355"/>
      <c r="K296" s="355"/>
      <c r="L296" s="355"/>
      <c r="M296" s="355"/>
      <c r="N296" s="355"/>
      <c r="O296" s="355"/>
      <c r="P296" s="355"/>
      <c r="Q296" s="355"/>
      <c r="R296" s="355"/>
      <c r="S296" s="355"/>
      <c r="T296" s="355"/>
      <c r="U296" s="355"/>
      <c r="V296" s="355"/>
      <c r="W296" s="355"/>
      <c r="X296" s="355"/>
    </row>
    <row r="297" spans="1:24" ht="18.75" customHeight="1">
      <c r="A297" s="355"/>
      <c r="B297" s="355"/>
      <c r="C297" s="384"/>
      <c r="D297" s="355"/>
      <c r="E297" s="355"/>
      <c r="F297" s="355"/>
      <c r="G297" s="355"/>
      <c r="H297" s="355"/>
      <c r="I297" s="355"/>
      <c r="J297" s="355"/>
      <c r="K297" s="355"/>
      <c r="L297" s="355"/>
      <c r="M297" s="355"/>
      <c r="N297" s="355"/>
      <c r="O297" s="355"/>
      <c r="P297" s="355"/>
      <c r="Q297" s="355"/>
      <c r="R297" s="355"/>
      <c r="S297" s="355"/>
      <c r="T297" s="355"/>
      <c r="U297" s="355"/>
      <c r="V297" s="355"/>
      <c r="W297" s="355"/>
      <c r="X297" s="355"/>
    </row>
    <row r="298" spans="1:24" ht="18.75" customHeight="1">
      <c r="A298" s="355"/>
      <c r="B298" s="355"/>
      <c r="C298" s="384"/>
      <c r="D298" s="355"/>
      <c r="E298" s="355"/>
      <c r="F298" s="355"/>
      <c r="G298" s="355"/>
      <c r="H298" s="355"/>
      <c r="I298" s="355"/>
      <c r="J298" s="355"/>
      <c r="K298" s="355"/>
      <c r="L298" s="355"/>
      <c r="M298" s="355"/>
      <c r="N298" s="355"/>
      <c r="O298" s="355"/>
      <c r="P298" s="355"/>
      <c r="Q298" s="355"/>
      <c r="R298" s="355"/>
      <c r="S298" s="355"/>
      <c r="T298" s="355"/>
      <c r="U298" s="355"/>
      <c r="V298" s="355"/>
      <c r="W298" s="355"/>
      <c r="X298" s="355"/>
    </row>
    <row r="299" spans="1:24" ht="18.75" customHeight="1">
      <c r="A299" s="355"/>
      <c r="B299" s="355"/>
      <c r="C299" s="384"/>
      <c r="D299" s="355"/>
      <c r="E299" s="355"/>
      <c r="F299" s="355"/>
      <c r="G299" s="355"/>
      <c r="H299" s="355"/>
      <c r="I299" s="355"/>
      <c r="J299" s="355"/>
      <c r="K299" s="355"/>
      <c r="L299" s="355"/>
      <c r="M299" s="355"/>
      <c r="N299" s="355"/>
      <c r="O299" s="355"/>
      <c r="P299" s="355"/>
      <c r="Q299" s="355"/>
      <c r="R299" s="355"/>
      <c r="S299" s="355"/>
      <c r="T299" s="355"/>
      <c r="U299" s="355"/>
      <c r="V299" s="355"/>
      <c r="W299" s="355"/>
      <c r="X299" s="355"/>
    </row>
    <row r="300" spans="1:24" ht="18.75" customHeight="1">
      <c r="A300" s="355"/>
      <c r="B300" s="355"/>
      <c r="C300" s="384"/>
      <c r="D300" s="355"/>
      <c r="E300" s="355"/>
      <c r="F300" s="355"/>
      <c r="G300" s="355"/>
      <c r="H300" s="355"/>
      <c r="I300" s="355"/>
      <c r="J300" s="355"/>
      <c r="K300" s="355"/>
      <c r="L300" s="355"/>
      <c r="M300" s="355"/>
      <c r="N300" s="355"/>
      <c r="O300" s="355"/>
      <c r="P300" s="355"/>
      <c r="Q300" s="355"/>
      <c r="R300" s="355"/>
      <c r="S300" s="355"/>
      <c r="T300" s="355"/>
      <c r="U300" s="355"/>
      <c r="V300" s="355"/>
      <c r="W300" s="355"/>
      <c r="X300" s="355"/>
    </row>
    <row r="301" spans="1:24" ht="18.75" customHeight="1">
      <c r="A301" s="355"/>
      <c r="B301" s="355"/>
      <c r="C301" s="384"/>
      <c r="D301" s="355"/>
      <c r="E301" s="355"/>
      <c r="F301" s="355"/>
      <c r="G301" s="355"/>
      <c r="H301" s="355"/>
      <c r="I301" s="355"/>
      <c r="J301" s="355"/>
      <c r="K301" s="355"/>
      <c r="L301" s="355"/>
      <c r="M301" s="355"/>
      <c r="N301" s="355"/>
      <c r="O301" s="355"/>
      <c r="P301" s="355"/>
      <c r="Q301" s="355"/>
      <c r="R301" s="355"/>
      <c r="S301" s="355"/>
      <c r="T301" s="355"/>
      <c r="U301" s="355"/>
      <c r="V301" s="355"/>
      <c r="W301" s="355"/>
      <c r="X301" s="355"/>
    </row>
    <row r="302" spans="1:24" ht="18.75" customHeight="1">
      <c r="A302" s="355"/>
      <c r="B302" s="355"/>
      <c r="C302" s="384"/>
      <c r="D302" s="355"/>
      <c r="E302" s="355"/>
      <c r="F302" s="355"/>
      <c r="G302" s="355"/>
      <c r="H302" s="355"/>
      <c r="I302" s="355"/>
      <c r="J302" s="355"/>
      <c r="K302" s="355"/>
      <c r="L302" s="355"/>
      <c r="M302" s="355"/>
      <c r="N302" s="355"/>
      <c r="O302" s="355"/>
      <c r="P302" s="355"/>
      <c r="Q302" s="355"/>
      <c r="R302" s="355"/>
      <c r="S302" s="355"/>
      <c r="T302" s="355"/>
      <c r="U302" s="355"/>
      <c r="V302" s="355"/>
      <c r="W302" s="355"/>
      <c r="X302" s="355"/>
    </row>
    <row r="303" spans="1:24" ht="18.75" customHeight="1">
      <c r="A303" s="355"/>
      <c r="B303" s="355"/>
      <c r="C303" s="384"/>
      <c r="D303" s="355"/>
      <c r="E303" s="355"/>
      <c r="F303" s="355"/>
      <c r="G303" s="355"/>
      <c r="H303" s="355"/>
      <c r="I303" s="355"/>
      <c r="J303" s="355"/>
      <c r="K303" s="355"/>
      <c r="L303" s="355"/>
      <c r="M303" s="355"/>
      <c r="N303" s="355"/>
      <c r="O303" s="355"/>
      <c r="P303" s="355"/>
      <c r="Q303" s="355"/>
      <c r="R303" s="355"/>
      <c r="S303" s="355"/>
      <c r="T303" s="355"/>
      <c r="U303" s="355"/>
      <c r="V303" s="355"/>
      <c r="W303" s="355"/>
      <c r="X303" s="355"/>
    </row>
    <row r="304" spans="1:24" ht="18.75" customHeight="1">
      <c r="A304" s="355"/>
      <c r="B304" s="355"/>
      <c r="C304" s="384"/>
      <c r="D304" s="355"/>
      <c r="E304" s="355"/>
      <c r="F304" s="355"/>
      <c r="G304" s="355"/>
      <c r="H304" s="355"/>
      <c r="I304" s="355"/>
      <c r="J304" s="355"/>
      <c r="K304" s="355"/>
      <c r="L304" s="355"/>
      <c r="M304" s="355"/>
      <c r="N304" s="355"/>
      <c r="O304" s="355"/>
      <c r="P304" s="355"/>
      <c r="Q304" s="355"/>
      <c r="R304" s="355"/>
      <c r="S304" s="355"/>
      <c r="T304" s="355"/>
      <c r="U304" s="355"/>
      <c r="V304" s="355"/>
      <c r="W304" s="355"/>
      <c r="X304" s="355"/>
    </row>
    <row r="305" spans="1:24" ht="18.75" customHeight="1">
      <c r="A305" s="355"/>
      <c r="B305" s="355"/>
      <c r="C305" s="384"/>
      <c r="D305" s="355"/>
      <c r="E305" s="355"/>
      <c r="F305" s="355"/>
      <c r="G305" s="355"/>
      <c r="H305" s="355"/>
      <c r="I305" s="355"/>
      <c r="J305" s="355"/>
      <c r="K305" s="355"/>
      <c r="L305" s="355"/>
      <c r="M305" s="355"/>
      <c r="N305" s="355"/>
      <c r="O305" s="355"/>
      <c r="P305" s="355"/>
      <c r="Q305" s="355"/>
      <c r="R305" s="355"/>
      <c r="S305" s="355"/>
      <c r="T305" s="355"/>
      <c r="U305" s="355"/>
      <c r="V305" s="355"/>
      <c r="W305" s="355"/>
      <c r="X305" s="355"/>
    </row>
    <row r="306" spans="1:24" ht="18.75" customHeight="1">
      <c r="A306" s="355"/>
      <c r="B306" s="355"/>
      <c r="C306" s="384"/>
      <c r="D306" s="355"/>
      <c r="E306" s="355"/>
      <c r="F306" s="355"/>
      <c r="G306" s="355"/>
      <c r="H306" s="355"/>
      <c r="I306" s="355"/>
      <c r="J306" s="355"/>
      <c r="K306" s="355"/>
      <c r="L306" s="355"/>
      <c r="M306" s="355"/>
      <c r="N306" s="355"/>
      <c r="O306" s="355"/>
      <c r="P306" s="355"/>
      <c r="Q306" s="355"/>
      <c r="R306" s="355"/>
      <c r="S306" s="355"/>
      <c r="T306" s="355"/>
      <c r="U306" s="355"/>
      <c r="V306" s="355"/>
      <c r="W306" s="355"/>
      <c r="X306" s="355"/>
    </row>
    <row r="307" spans="1:24" ht="18.75" customHeight="1">
      <c r="A307" s="355"/>
      <c r="B307" s="355"/>
      <c r="C307" s="384"/>
      <c r="D307" s="355"/>
      <c r="E307" s="355"/>
      <c r="F307" s="355"/>
      <c r="G307" s="355"/>
      <c r="H307" s="355"/>
      <c r="I307" s="355"/>
      <c r="J307" s="355"/>
      <c r="K307" s="355"/>
      <c r="L307" s="355"/>
      <c r="M307" s="355"/>
      <c r="N307" s="355"/>
      <c r="O307" s="355"/>
      <c r="P307" s="355"/>
      <c r="Q307" s="355"/>
      <c r="R307" s="355"/>
      <c r="S307" s="355"/>
      <c r="T307" s="355"/>
      <c r="U307" s="355"/>
      <c r="V307" s="355"/>
      <c r="W307" s="355"/>
      <c r="X307" s="355"/>
    </row>
    <row r="308" spans="1:24" ht="18.75" customHeight="1">
      <c r="A308" s="355"/>
      <c r="B308" s="355"/>
      <c r="C308" s="384"/>
      <c r="D308" s="355"/>
      <c r="E308" s="355"/>
      <c r="F308" s="355"/>
      <c r="G308" s="355"/>
      <c r="H308" s="355"/>
      <c r="I308" s="355"/>
      <c r="J308" s="355"/>
      <c r="K308" s="355"/>
      <c r="L308" s="355"/>
      <c r="M308" s="355"/>
      <c r="N308" s="355"/>
      <c r="O308" s="355"/>
      <c r="P308" s="355"/>
      <c r="Q308" s="355"/>
      <c r="R308" s="355"/>
      <c r="S308" s="355"/>
      <c r="T308" s="355"/>
      <c r="U308" s="355"/>
      <c r="V308" s="355"/>
      <c r="W308" s="355"/>
      <c r="X308" s="355"/>
    </row>
    <row r="309" spans="1:24" ht="18.75" customHeight="1">
      <c r="A309" s="355"/>
      <c r="B309" s="355"/>
      <c r="C309" s="384"/>
      <c r="D309" s="355"/>
      <c r="E309" s="355"/>
      <c r="F309" s="355"/>
      <c r="G309" s="355"/>
      <c r="H309" s="355"/>
      <c r="I309" s="355"/>
      <c r="J309" s="355"/>
      <c r="K309" s="355"/>
      <c r="L309" s="355"/>
      <c r="M309" s="355"/>
      <c r="N309" s="355"/>
      <c r="O309" s="355"/>
      <c r="P309" s="355"/>
      <c r="Q309" s="355"/>
      <c r="R309" s="355"/>
      <c r="S309" s="355"/>
      <c r="T309" s="355"/>
      <c r="U309" s="355"/>
      <c r="V309" s="355"/>
      <c r="W309" s="355"/>
      <c r="X309" s="355"/>
    </row>
    <row r="310" spans="1:24" ht="18.75" customHeight="1">
      <c r="A310" s="355"/>
      <c r="B310" s="355"/>
      <c r="C310" s="384"/>
      <c r="D310" s="355"/>
      <c r="E310" s="355"/>
      <c r="F310" s="355"/>
      <c r="G310" s="355"/>
      <c r="H310" s="355"/>
      <c r="I310" s="355"/>
      <c r="J310" s="355"/>
      <c r="K310" s="355"/>
      <c r="L310" s="355"/>
      <c r="M310" s="355"/>
      <c r="N310" s="355"/>
      <c r="O310" s="355"/>
      <c r="P310" s="355"/>
      <c r="Q310" s="355"/>
      <c r="R310" s="355"/>
      <c r="S310" s="355"/>
      <c r="T310" s="355"/>
      <c r="U310" s="355"/>
      <c r="V310" s="355"/>
      <c r="W310" s="355"/>
      <c r="X310" s="355"/>
    </row>
    <row r="311" spans="1:24" ht="18.75" customHeight="1">
      <c r="A311" s="355"/>
      <c r="B311" s="355"/>
      <c r="C311" s="384"/>
      <c r="D311" s="355"/>
      <c r="E311" s="355"/>
      <c r="F311" s="355"/>
      <c r="G311" s="355"/>
      <c r="H311" s="355"/>
      <c r="I311" s="355"/>
      <c r="J311" s="355"/>
      <c r="K311" s="355"/>
      <c r="L311" s="355"/>
      <c r="M311" s="355"/>
      <c r="N311" s="355"/>
      <c r="O311" s="355"/>
      <c r="P311" s="355"/>
      <c r="Q311" s="355"/>
      <c r="R311" s="355"/>
      <c r="S311" s="355"/>
      <c r="T311" s="355"/>
      <c r="U311" s="355"/>
      <c r="V311" s="355"/>
      <c r="W311" s="355"/>
      <c r="X311" s="355"/>
    </row>
    <row r="312" spans="1:24" ht="18.75" customHeight="1">
      <c r="A312" s="355"/>
      <c r="B312" s="355"/>
      <c r="C312" s="384"/>
      <c r="D312" s="355"/>
      <c r="E312" s="355"/>
      <c r="F312" s="355"/>
      <c r="G312" s="355"/>
      <c r="H312" s="355"/>
      <c r="I312" s="355"/>
      <c r="J312" s="355"/>
      <c r="K312" s="355"/>
      <c r="L312" s="355"/>
      <c r="M312" s="355"/>
      <c r="N312" s="355"/>
      <c r="O312" s="355"/>
      <c r="P312" s="355"/>
      <c r="Q312" s="355"/>
      <c r="R312" s="355"/>
      <c r="S312" s="355"/>
      <c r="T312" s="355"/>
      <c r="U312" s="355"/>
      <c r="V312" s="355"/>
      <c r="W312" s="355"/>
      <c r="X312" s="355"/>
    </row>
    <row r="313" spans="1:24" ht="18.75" customHeight="1">
      <c r="A313" s="355"/>
      <c r="B313" s="355"/>
      <c r="C313" s="384"/>
      <c r="D313" s="355"/>
      <c r="E313" s="355"/>
      <c r="F313" s="355"/>
      <c r="G313" s="355"/>
      <c r="H313" s="355"/>
      <c r="I313" s="355"/>
      <c r="J313" s="355"/>
      <c r="K313" s="355"/>
      <c r="L313" s="355"/>
      <c r="M313" s="355"/>
      <c r="N313" s="355"/>
      <c r="O313" s="355"/>
      <c r="P313" s="355"/>
      <c r="Q313" s="355"/>
      <c r="R313" s="355"/>
      <c r="S313" s="355"/>
      <c r="T313" s="355"/>
      <c r="U313" s="355"/>
      <c r="V313" s="355"/>
      <c r="W313" s="355"/>
      <c r="X313" s="355"/>
    </row>
    <row r="314" spans="1:24" ht="18.75" customHeight="1">
      <c r="A314" s="355"/>
      <c r="B314" s="355"/>
      <c r="C314" s="384"/>
      <c r="D314" s="355"/>
      <c r="E314" s="355"/>
      <c r="F314" s="355"/>
      <c r="G314" s="355"/>
      <c r="H314" s="355"/>
      <c r="I314" s="355"/>
      <c r="J314" s="355"/>
      <c r="K314" s="355"/>
      <c r="L314" s="355"/>
      <c r="M314" s="355"/>
      <c r="N314" s="355"/>
      <c r="O314" s="355"/>
      <c r="P314" s="355"/>
      <c r="Q314" s="355"/>
      <c r="R314" s="355"/>
      <c r="S314" s="355"/>
      <c r="T314" s="355"/>
      <c r="U314" s="355"/>
      <c r="V314" s="355"/>
      <c r="W314" s="355"/>
      <c r="X314" s="355"/>
    </row>
    <row r="315" spans="1:24" ht="18.75" customHeight="1">
      <c r="A315" s="355"/>
      <c r="B315" s="355"/>
      <c r="C315" s="384"/>
      <c r="D315" s="355"/>
      <c r="E315" s="355"/>
      <c r="F315" s="355"/>
      <c r="G315" s="355"/>
      <c r="H315" s="355"/>
      <c r="I315" s="355"/>
      <c r="J315" s="355"/>
      <c r="K315" s="355"/>
      <c r="L315" s="355"/>
      <c r="M315" s="355"/>
      <c r="N315" s="355"/>
      <c r="O315" s="355"/>
      <c r="P315" s="355"/>
      <c r="Q315" s="355"/>
      <c r="R315" s="355"/>
      <c r="S315" s="355"/>
      <c r="T315" s="355"/>
      <c r="U315" s="355"/>
      <c r="V315" s="355"/>
      <c r="W315" s="355"/>
      <c r="X315" s="355"/>
    </row>
    <row r="316" spans="1:24" ht="18.75" customHeight="1">
      <c r="A316" s="355"/>
      <c r="B316" s="355"/>
      <c r="C316" s="384"/>
      <c r="D316" s="355"/>
      <c r="E316" s="355"/>
      <c r="F316" s="355"/>
      <c r="G316" s="355"/>
      <c r="H316" s="355"/>
      <c r="I316" s="355"/>
      <c r="J316" s="355"/>
      <c r="K316" s="355"/>
      <c r="L316" s="355"/>
      <c r="M316" s="355"/>
      <c r="N316" s="355"/>
      <c r="O316" s="355"/>
      <c r="P316" s="355"/>
      <c r="Q316" s="355"/>
      <c r="R316" s="355"/>
      <c r="S316" s="355"/>
      <c r="T316" s="355"/>
      <c r="U316" s="355"/>
      <c r="V316" s="355"/>
      <c r="W316" s="355"/>
      <c r="X316" s="355"/>
    </row>
    <row r="317" spans="1:24" ht="18.75" customHeight="1">
      <c r="A317" s="355"/>
      <c r="B317" s="355"/>
      <c r="C317" s="384"/>
      <c r="D317" s="355"/>
      <c r="E317" s="355"/>
      <c r="F317" s="355"/>
      <c r="G317" s="355"/>
      <c r="H317" s="355"/>
      <c r="I317" s="355"/>
      <c r="J317" s="355"/>
      <c r="K317" s="355"/>
      <c r="L317" s="355"/>
      <c r="M317" s="355"/>
      <c r="N317" s="355"/>
      <c r="O317" s="355"/>
      <c r="P317" s="355"/>
      <c r="Q317" s="355"/>
      <c r="R317" s="355"/>
      <c r="S317" s="355"/>
      <c r="T317" s="355"/>
      <c r="U317" s="355"/>
      <c r="V317" s="355"/>
      <c r="W317" s="355"/>
      <c r="X317" s="355"/>
    </row>
    <row r="318" spans="1:24" ht="18.75" customHeight="1">
      <c r="A318" s="355"/>
      <c r="B318" s="355"/>
      <c r="C318" s="384"/>
      <c r="D318" s="355"/>
      <c r="E318" s="355"/>
      <c r="F318" s="355"/>
      <c r="G318" s="355"/>
      <c r="H318" s="355"/>
      <c r="I318" s="355"/>
      <c r="J318" s="355"/>
      <c r="K318" s="355"/>
      <c r="L318" s="355"/>
      <c r="M318" s="355"/>
      <c r="N318" s="355"/>
      <c r="O318" s="355"/>
      <c r="P318" s="355"/>
      <c r="Q318" s="355"/>
      <c r="R318" s="355"/>
      <c r="S318" s="355"/>
      <c r="T318" s="355"/>
      <c r="U318" s="355"/>
      <c r="V318" s="355"/>
      <c r="W318" s="355"/>
      <c r="X318" s="355"/>
    </row>
    <row r="319" spans="1:24" ht="18.75" customHeight="1">
      <c r="A319" s="355"/>
      <c r="B319" s="355"/>
      <c r="C319" s="384"/>
      <c r="D319" s="355"/>
      <c r="E319" s="355"/>
      <c r="F319" s="355"/>
      <c r="G319" s="355"/>
      <c r="H319" s="355"/>
      <c r="I319" s="355"/>
      <c r="J319" s="355"/>
      <c r="K319" s="355"/>
      <c r="L319" s="355"/>
      <c r="M319" s="355"/>
      <c r="N319" s="355"/>
      <c r="O319" s="355"/>
      <c r="P319" s="355"/>
      <c r="Q319" s="355"/>
      <c r="R319" s="355"/>
      <c r="S319" s="355"/>
      <c r="T319" s="355"/>
      <c r="U319" s="355"/>
      <c r="V319" s="355"/>
      <c r="W319" s="355"/>
      <c r="X319" s="355"/>
    </row>
    <row r="320" spans="1:24" ht="18.75" customHeight="1">
      <c r="A320" s="355"/>
      <c r="B320" s="355"/>
      <c r="C320" s="384"/>
      <c r="D320" s="355"/>
      <c r="E320" s="355"/>
      <c r="F320" s="355"/>
      <c r="G320" s="355"/>
      <c r="H320" s="355"/>
      <c r="I320" s="355"/>
      <c r="J320" s="355"/>
      <c r="K320" s="355"/>
      <c r="L320" s="355"/>
      <c r="M320" s="355"/>
      <c r="N320" s="355"/>
      <c r="O320" s="355"/>
      <c r="P320" s="355"/>
      <c r="Q320" s="355"/>
      <c r="R320" s="355"/>
      <c r="S320" s="355"/>
      <c r="T320" s="355"/>
      <c r="U320" s="355"/>
      <c r="V320" s="355"/>
      <c r="W320" s="355"/>
      <c r="X320" s="355"/>
    </row>
    <row r="321" spans="1:24" ht="18.75" customHeight="1">
      <c r="A321" s="355"/>
      <c r="B321" s="355"/>
      <c r="C321" s="384"/>
      <c r="D321" s="355"/>
      <c r="E321" s="355"/>
      <c r="F321" s="355"/>
      <c r="G321" s="355"/>
      <c r="H321" s="355"/>
      <c r="I321" s="355"/>
      <c r="J321" s="355"/>
      <c r="K321" s="355"/>
      <c r="L321" s="355"/>
      <c r="M321" s="355"/>
      <c r="N321" s="355"/>
      <c r="O321" s="355"/>
      <c r="P321" s="355"/>
      <c r="Q321" s="355"/>
      <c r="R321" s="355"/>
      <c r="S321" s="355"/>
      <c r="T321" s="355"/>
      <c r="U321" s="355"/>
      <c r="V321" s="355"/>
      <c r="W321" s="355"/>
      <c r="X321" s="355"/>
    </row>
    <row r="322" spans="1:24" ht="18.75" customHeight="1">
      <c r="A322" s="355"/>
      <c r="B322" s="355"/>
      <c r="C322" s="384"/>
      <c r="D322" s="355"/>
      <c r="E322" s="355"/>
      <c r="F322" s="355"/>
      <c r="G322" s="355"/>
      <c r="H322" s="355"/>
      <c r="I322" s="355"/>
      <c r="J322" s="355"/>
      <c r="K322" s="355"/>
      <c r="L322" s="355"/>
      <c r="M322" s="355"/>
      <c r="N322" s="355"/>
      <c r="O322" s="355"/>
      <c r="P322" s="355"/>
      <c r="Q322" s="355"/>
      <c r="R322" s="355"/>
      <c r="S322" s="355"/>
      <c r="T322" s="355"/>
      <c r="U322" s="355"/>
      <c r="V322" s="355"/>
      <c r="W322" s="355"/>
      <c r="X322" s="355"/>
    </row>
    <row r="323" spans="1:24" ht="18.75" customHeight="1">
      <c r="A323" s="355"/>
      <c r="B323" s="355"/>
      <c r="C323" s="384"/>
      <c r="D323" s="355"/>
      <c r="E323" s="355"/>
      <c r="F323" s="355"/>
      <c r="G323" s="355"/>
      <c r="H323" s="355"/>
      <c r="I323" s="355"/>
      <c r="J323" s="355"/>
      <c r="K323" s="355"/>
      <c r="L323" s="355"/>
      <c r="M323" s="355"/>
      <c r="N323" s="355"/>
      <c r="O323" s="355"/>
      <c r="P323" s="355"/>
      <c r="Q323" s="355"/>
      <c r="R323" s="355"/>
      <c r="S323" s="355"/>
      <c r="T323" s="355"/>
      <c r="U323" s="355"/>
      <c r="V323" s="355"/>
      <c r="W323" s="355"/>
      <c r="X323" s="355"/>
    </row>
    <row r="324" spans="1:24" ht="18.75" customHeight="1">
      <c r="A324" s="355"/>
      <c r="B324" s="355"/>
      <c r="C324" s="384"/>
      <c r="D324" s="355"/>
      <c r="E324" s="355"/>
      <c r="F324" s="355"/>
      <c r="G324" s="355"/>
      <c r="H324" s="355"/>
      <c r="I324" s="355"/>
      <c r="J324" s="355"/>
      <c r="K324" s="355"/>
      <c r="L324" s="355"/>
      <c r="M324" s="355"/>
      <c r="N324" s="355"/>
      <c r="O324" s="355"/>
      <c r="P324" s="355"/>
      <c r="Q324" s="355"/>
      <c r="R324" s="355"/>
      <c r="S324" s="355"/>
      <c r="T324" s="355"/>
      <c r="U324" s="355"/>
      <c r="V324" s="355"/>
      <c r="W324" s="355"/>
      <c r="X324" s="355"/>
    </row>
    <row r="325" spans="1:24" ht="18.75" customHeight="1">
      <c r="A325" s="355"/>
      <c r="B325" s="355"/>
      <c r="C325" s="384"/>
      <c r="D325" s="355"/>
      <c r="E325" s="355"/>
      <c r="F325" s="355"/>
      <c r="G325" s="355"/>
      <c r="H325" s="355"/>
      <c r="I325" s="355"/>
      <c r="J325" s="355"/>
      <c r="K325" s="355"/>
      <c r="L325" s="355"/>
      <c r="M325" s="355"/>
      <c r="N325" s="355"/>
      <c r="O325" s="355"/>
      <c r="P325" s="355"/>
      <c r="Q325" s="355"/>
      <c r="R325" s="355"/>
      <c r="S325" s="355"/>
      <c r="T325" s="355"/>
      <c r="U325" s="355"/>
      <c r="V325" s="355"/>
      <c r="W325" s="355"/>
      <c r="X325" s="355"/>
    </row>
    <row r="326" spans="1:24" ht="18.75" customHeight="1">
      <c r="A326" s="355"/>
      <c r="B326" s="355"/>
      <c r="C326" s="384"/>
      <c r="D326" s="355"/>
      <c r="E326" s="355"/>
      <c r="F326" s="355"/>
      <c r="G326" s="355"/>
      <c r="H326" s="355"/>
      <c r="I326" s="355"/>
      <c r="J326" s="355"/>
      <c r="K326" s="355"/>
      <c r="L326" s="355"/>
      <c r="M326" s="355"/>
      <c r="N326" s="355"/>
      <c r="O326" s="355"/>
      <c r="P326" s="355"/>
      <c r="Q326" s="355"/>
      <c r="R326" s="355"/>
      <c r="S326" s="355"/>
      <c r="T326" s="355"/>
      <c r="U326" s="355"/>
      <c r="V326" s="355"/>
      <c r="W326" s="355"/>
      <c r="X326" s="355"/>
    </row>
    <row r="327" spans="1:24" ht="18.75" customHeight="1">
      <c r="A327" s="355"/>
      <c r="B327" s="355"/>
      <c r="C327" s="384"/>
      <c r="D327" s="355"/>
      <c r="E327" s="355"/>
      <c r="F327" s="355"/>
      <c r="G327" s="355"/>
      <c r="H327" s="355"/>
      <c r="I327" s="355"/>
      <c r="J327" s="355"/>
      <c r="K327" s="355"/>
      <c r="L327" s="355"/>
      <c r="M327" s="355"/>
      <c r="N327" s="355"/>
      <c r="O327" s="355"/>
      <c r="P327" s="355"/>
      <c r="Q327" s="355"/>
      <c r="R327" s="355"/>
      <c r="S327" s="355"/>
      <c r="T327" s="355"/>
      <c r="U327" s="355"/>
      <c r="V327" s="355"/>
      <c r="W327" s="355"/>
      <c r="X327" s="355"/>
    </row>
    <row r="328" spans="1:24" ht="18.75" customHeight="1">
      <c r="A328" s="355"/>
      <c r="B328" s="355"/>
      <c r="C328" s="384"/>
      <c r="D328" s="355"/>
      <c r="E328" s="355"/>
      <c r="F328" s="355"/>
      <c r="G328" s="355"/>
      <c r="H328" s="355"/>
      <c r="I328" s="355"/>
      <c r="J328" s="355"/>
      <c r="K328" s="355"/>
      <c r="L328" s="355"/>
      <c r="M328" s="355"/>
      <c r="N328" s="355"/>
      <c r="O328" s="355"/>
      <c r="P328" s="355"/>
      <c r="Q328" s="355"/>
      <c r="R328" s="355"/>
      <c r="S328" s="355"/>
      <c r="T328" s="355"/>
      <c r="U328" s="355"/>
      <c r="V328" s="355"/>
      <c r="W328" s="355"/>
      <c r="X328" s="355"/>
    </row>
    <row r="329" spans="1:24" ht="18.75" customHeight="1">
      <c r="A329" s="355"/>
      <c r="B329" s="355"/>
      <c r="C329" s="384"/>
      <c r="D329" s="355"/>
      <c r="E329" s="355"/>
      <c r="F329" s="355"/>
      <c r="G329" s="355"/>
      <c r="H329" s="355"/>
      <c r="I329" s="355"/>
      <c r="J329" s="355"/>
      <c r="K329" s="355"/>
      <c r="L329" s="355"/>
      <c r="M329" s="355"/>
      <c r="N329" s="355"/>
      <c r="O329" s="355"/>
      <c r="P329" s="355"/>
      <c r="Q329" s="355"/>
      <c r="R329" s="355"/>
      <c r="S329" s="355"/>
      <c r="T329" s="355"/>
      <c r="U329" s="355"/>
      <c r="V329" s="355"/>
      <c r="W329" s="355"/>
      <c r="X329" s="355"/>
    </row>
    <row r="330" spans="1:24" ht="18.75" customHeight="1">
      <c r="A330" s="355"/>
      <c r="B330" s="355"/>
      <c r="C330" s="384"/>
      <c r="D330" s="355"/>
      <c r="E330" s="355"/>
      <c r="F330" s="355"/>
      <c r="G330" s="355"/>
      <c r="H330" s="355"/>
      <c r="I330" s="355"/>
      <c r="J330" s="355"/>
      <c r="K330" s="355"/>
      <c r="L330" s="355"/>
      <c r="M330" s="355"/>
      <c r="N330" s="355"/>
      <c r="O330" s="355"/>
      <c r="P330" s="355"/>
      <c r="Q330" s="355"/>
      <c r="R330" s="355"/>
      <c r="S330" s="355"/>
      <c r="T330" s="355"/>
      <c r="U330" s="355"/>
      <c r="V330" s="355"/>
      <c r="W330" s="355"/>
      <c r="X330" s="355"/>
    </row>
    <row r="331" spans="1:24" ht="18.75" customHeight="1">
      <c r="A331" s="355"/>
      <c r="B331" s="355"/>
      <c r="C331" s="384"/>
      <c r="D331" s="355"/>
      <c r="E331" s="355"/>
      <c r="F331" s="355"/>
      <c r="G331" s="355"/>
      <c r="H331" s="355"/>
      <c r="I331" s="355"/>
      <c r="J331" s="355"/>
      <c r="K331" s="355"/>
      <c r="L331" s="355"/>
      <c r="M331" s="355"/>
      <c r="N331" s="355"/>
      <c r="O331" s="355"/>
      <c r="P331" s="355"/>
      <c r="Q331" s="355"/>
      <c r="R331" s="355"/>
      <c r="S331" s="355"/>
      <c r="T331" s="355"/>
      <c r="U331" s="355"/>
      <c r="V331" s="355"/>
      <c r="W331" s="355"/>
      <c r="X331" s="355"/>
    </row>
    <row r="332" spans="1:24" ht="18.75" customHeight="1">
      <c r="A332" s="355"/>
      <c r="B332" s="355"/>
      <c r="C332" s="384"/>
      <c r="D332" s="355"/>
      <c r="E332" s="355"/>
      <c r="F332" s="355"/>
      <c r="G332" s="355"/>
      <c r="H332" s="355"/>
      <c r="I332" s="355"/>
      <c r="J332" s="355"/>
      <c r="K332" s="355"/>
      <c r="L332" s="355"/>
      <c r="M332" s="355"/>
      <c r="N332" s="355"/>
      <c r="O332" s="355"/>
      <c r="P332" s="355"/>
      <c r="Q332" s="355"/>
      <c r="R332" s="355"/>
      <c r="S332" s="355"/>
      <c r="T332" s="355"/>
      <c r="U332" s="355"/>
      <c r="V332" s="355"/>
      <c r="W332" s="355"/>
      <c r="X332" s="355"/>
    </row>
    <row r="333" spans="1:24" ht="18.75" customHeight="1">
      <c r="A333" s="355"/>
      <c r="B333" s="355"/>
      <c r="C333" s="384"/>
      <c r="D333" s="355"/>
      <c r="E333" s="355"/>
      <c r="F333" s="355"/>
      <c r="G333" s="355"/>
      <c r="H333" s="355"/>
      <c r="I333" s="355"/>
      <c r="J333" s="355"/>
      <c r="K333" s="355"/>
      <c r="L333" s="355"/>
      <c r="M333" s="355"/>
      <c r="N333" s="355"/>
      <c r="O333" s="355"/>
      <c r="P333" s="355"/>
      <c r="Q333" s="355"/>
      <c r="R333" s="355"/>
      <c r="S333" s="355"/>
      <c r="T333" s="355"/>
      <c r="U333" s="355"/>
      <c r="V333" s="355"/>
      <c r="W333" s="355"/>
      <c r="X333" s="355"/>
    </row>
    <row r="334" spans="1:24" ht="18.75" customHeight="1">
      <c r="A334" s="355"/>
      <c r="B334" s="355"/>
      <c r="C334" s="384"/>
      <c r="D334" s="355"/>
      <c r="E334" s="355"/>
      <c r="F334" s="355"/>
      <c r="G334" s="355"/>
      <c r="H334" s="355"/>
      <c r="I334" s="355"/>
      <c r="J334" s="355"/>
      <c r="K334" s="355"/>
      <c r="L334" s="355"/>
      <c r="M334" s="355"/>
      <c r="N334" s="355"/>
      <c r="O334" s="355"/>
      <c r="P334" s="355"/>
      <c r="Q334" s="355"/>
      <c r="R334" s="355"/>
      <c r="S334" s="355"/>
      <c r="T334" s="355"/>
      <c r="U334" s="355"/>
      <c r="V334" s="355"/>
      <c r="W334" s="355"/>
      <c r="X334" s="355"/>
    </row>
    <row r="335" spans="1:24" ht="18.75" customHeight="1">
      <c r="A335" s="355"/>
      <c r="B335" s="355"/>
      <c r="C335" s="384"/>
      <c r="D335" s="355"/>
      <c r="E335" s="355"/>
      <c r="F335" s="355"/>
      <c r="G335" s="355"/>
      <c r="H335" s="355"/>
      <c r="I335" s="355"/>
      <c r="J335" s="355"/>
      <c r="K335" s="355"/>
      <c r="L335" s="355"/>
      <c r="M335" s="355"/>
      <c r="N335" s="355"/>
      <c r="O335" s="355"/>
      <c r="P335" s="355"/>
      <c r="Q335" s="355"/>
      <c r="R335" s="355"/>
      <c r="S335" s="355"/>
      <c r="T335" s="355"/>
      <c r="U335" s="355"/>
      <c r="V335" s="355"/>
      <c r="W335" s="355"/>
      <c r="X335" s="355"/>
    </row>
    <row r="336" spans="1:24" ht="18.75" customHeight="1">
      <c r="A336" s="355"/>
      <c r="B336" s="355"/>
      <c r="C336" s="384"/>
      <c r="D336" s="355"/>
      <c r="E336" s="355"/>
      <c r="F336" s="355"/>
      <c r="G336" s="355"/>
      <c r="H336" s="355"/>
      <c r="I336" s="355"/>
      <c r="J336" s="355"/>
      <c r="K336" s="355"/>
      <c r="L336" s="355"/>
      <c r="M336" s="355"/>
      <c r="N336" s="355"/>
      <c r="O336" s="355"/>
      <c r="P336" s="355"/>
      <c r="Q336" s="355"/>
      <c r="R336" s="355"/>
      <c r="S336" s="355"/>
      <c r="T336" s="355"/>
      <c r="U336" s="355"/>
      <c r="V336" s="355"/>
      <c r="W336" s="355"/>
      <c r="X336" s="355"/>
    </row>
    <row r="337" spans="1:24" ht="18.75" customHeight="1">
      <c r="A337" s="355"/>
      <c r="B337" s="355"/>
      <c r="C337" s="384"/>
      <c r="D337" s="355"/>
      <c r="E337" s="355"/>
      <c r="F337" s="355"/>
      <c r="G337" s="355"/>
      <c r="H337" s="355"/>
      <c r="I337" s="355"/>
      <c r="J337" s="355"/>
      <c r="K337" s="355"/>
      <c r="L337" s="355"/>
      <c r="M337" s="355"/>
      <c r="N337" s="355"/>
      <c r="O337" s="355"/>
      <c r="P337" s="355"/>
      <c r="Q337" s="355"/>
      <c r="R337" s="355"/>
      <c r="S337" s="355"/>
      <c r="T337" s="355"/>
      <c r="U337" s="355"/>
      <c r="V337" s="355"/>
      <c r="W337" s="355"/>
      <c r="X337" s="355"/>
    </row>
    <row r="338" spans="1:24" ht="18.75" customHeight="1">
      <c r="A338" s="355"/>
      <c r="B338" s="355"/>
      <c r="C338" s="384"/>
      <c r="D338" s="355"/>
      <c r="E338" s="355"/>
      <c r="F338" s="355"/>
      <c r="G338" s="355"/>
      <c r="H338" s="355"/>
      <c r="I338" s="355"/>
      <c r="J338" s="355"/>
      <c r="K338" s="355"/>
      <c r="L338" s="355"/>
      <c r="M338" s="355"/>
      <c r="N338" s="355"/>
      <c r="O338" s="355"/>
      <c r="P338" s="355"/>
      <c r="Q338" s="355"/>
      <c r="R338" s="355"/>
      <c r="S338" s="355"/>
      <c r="T338" s="355"/>
      <c r="U338" s="355"/>
      <c r="V338" s="355"/>
      <c r="W338" s="355"/>
      <c r="X338" s="355"/>
    </row>
    <row r="339" spans="1:24" ht="18.75" customHeight="1">
      <c r="A339" s="355"/>
      <c r="B339" s="355"/>
      <c r="C339" s="384"/>
      <c r="D339" s="355"/>
      <c r="E339" s="355"/>
      <c r="F339" s="355"/>
      <c r="G339" s="355"/>
      <c r="H339" s="355"/>
      <c r="I339" s="355"/>
      <c r="J339" s="355"/>
      <c r="K339" s="355"/>
      <c r="L339" s="355"/>
      <c r="M339" s="355"/>
      <c r="N339" s="355"/>
      <c r="O339" s="355"/>
      <c r="P339" s="355"/>
      <c r="Q339" s="355"/>
      <c r="R339" s="355"/>
      <c r="S339" s="355"/>
      <c r="T339" s="355"/>
      <c r="U339" s="355"/>
      <c r="V339" s="355"/>
      <c r="W339" s="355"/>
      <c r="X339" s="355"/>
    </row>
    <row r="340" spans="1:24" ht="18.75" customHeight="1">
      <c r="A340" s="355"/>
      <c r="B340" s="355"/>
      <c r="C340" s="384"/>
      <c r="D340" s="355"/>
      <c r="E340" s="355"/>
      <c r="F340" s="355"/>
      <c r="G340" s="355"/>
      <c r="H340" s="355"/>
      <c r="I340" s="355"/>
      <c r="J340" s="355"/>
      <c r="K340" s="355"/>
      <c r="L340" s="355"/>
      <c r="M340" s="355"/>
      <c r="N340" s="355"/>
      <c r="O340" s="355"/>
      <c r="P340" s="355"/>
      <c r="Q340" s="355"/>
      <c r="R340" s="355"/>
      <c r="S340" s="355"/>
      <c r="T340" s="355"/>
      <c r="U340" s="355"/>
      <c r="V340" s="355"/>
      <c r="W340" s="355"/>
      <c r="X340" s="355"/>
    </row>
    <row r="341" spans="1:24" ht="18.75" customHeight="1">
      <c r="A341" s="355"/>
      <c r="B341" s="355"/>
      <c r="C341" s="384"/>
      <c r="D341" s="355"/>
      <c r="E341" s="355"/>
      <c r="F341" s="355"/>
      <c r="G341" s="355"/>
      <c r="H341" s="355"/>
      <c r="I341" s="355"/>
      <c r="J341" s="355"/>
      <c r="K341" s="355"/>
      <c r="L341" s="355"/>
      <c r="M341" s="355"/>
      <c r="N341" s="355"/>
      <c r="O341" s="355"/>
      <c r="P341" s="355"/>
      <c r="Q341" s="355"/>
      <c r="R341" s="355"/>
      <c r="S341" s="355"/>
      <c r="T341" s="355"/>
      <c r="U341" s="355"/>
      <c r="V341" s="355"/>
      <c r="W341" s="355"/>
      <c r="X341" s="355"/>
    </row>
    <row r="342" spans="1:24" ht="18.75" customHeight="1">
      <c r="A342" s="355"/>
      <c r="B342" s="355"/>
      <c r="C342" s="384"/>
      <c r="D342" s="355"/>
      <c r="E342" s="355"/>
      <c r="F342" s="355"/>
      <c r="G342" s="355"/>
      <c r="H342" s="355"/>
      <c r="I342" s="355"/>
      <c r="J342" s="355"/>
      <c r="K342" s="355"/>
      <c r="L342" s="355"/>
      <c r="M342" s="355"/>
      <c r="N342" s="355"/>
      <c r="O342" s="355"/>
      <c r="P342" s="355"/>
      <c r="Q342" s="355"/>
      <c r="R342" s="355"/>
      <c r="S342" s="355"/>
      <c r="T342" s="355"/>
      <c r="U342" s="355"/>
      <c r="V342" s="355"/>
      <c r="W342" s="355"/>
      <c r="X342" s="355"/>
    </row>
    <row r="343" spans="1:24" ht="18.75" customHeight="1">
      <c r="A343" s="355"/>
      <c r="B343" s="355"/>
      <c r="C343" s="384"/>
      <c r="D343" s="355"/>
      <c r="E343" s="355"/>
      <c r="F343" s="355"/>
      <c r="G343" s="355"/>
      <c r="H343" s="355"/>
      <c r="I343" s="355"/>
      <c r="J343" s="355"/>
      <c r="K343" s="355"/>
      <c r="L343" s="355"/>
      <c r="M343" s="355"/>
      <c r="N343" s="355"/>
      <c r="O343" s="355"/>
      <c r="P343" s="355"/>
      <c r="Q343" s="355"/>
      <c r="R343" s="355"/>
      <c r="S343" s="355"/>
      <c r="T343" s="355"/>
      <c r="U343" s="355"/>
      <c r="V343" s="355"/>
      <c r="W343" s="355"/>
      <c r="X343" s="355"/>
    </row>
    <row r="344" spans="1:24" ht="18.75" customHeight="1">
      <c r="A344" s="355"/>
      <c r="B344" s="355"/>
      <c r="C344" s="384"/>
      <c r="D344" s="355"/>
      <c r="E344" s="355"/>
      <c r="F344" s="355"/>
      <c r="G344" s="355"/>
      <c r="H344" s="355"/>
      <c r="I344" s="355"/>
      <c r="J344" s="355"/>
      <c r="K344" s="355"/>
      <c r="L344" s="355"/>
      <c r="M344" s="355"/>
      <c r="N344" s="355"/>
      <c r="O344" s="355"/>
      <c r="P344" s="355"/>
      <c r="Q344" s="355"/>
      <c r="R344" s="355"/>
      <c r="S344" s="355"/>
      <c r="T344" s="355"/>
      <c r="U344" s="355"/>
      <c r="V344" s="355"/>
      <c r="W344" s="355"/>
      <c r="X344" s="355"/>
    </row>
    <row r="345" spans="1:24" ht="18.75" customHeight="1">
      <c r="A345" s="355"/>
      <c r="B345" s="355"/>
      <c r="C345" s="384"/>
      <c r="D345" s="355"/>
      <c r="E345" s="355"/>
      <c r="F345" s="355"/>
      <c r="G345" s="355"/>
      <c r="H345" s="355"/>
      <c r="I345" s="355"/>
      <c r="J345" s="355"/>
      <c r="K345" s="355"/>
      <c r="L345" s="355"/>
      <c r="M345" s="355"/>
      <c r="N345" s="355"/>
      <c r="O345" s="355"/>
      <c r="P345" s="355"/>
      <c r="Q345" s="355"/>
      <c r="R345" s="355"/>
      <c r="S345" s="355"/>
      <c r="T345" s="355"/>
      <c r="U345" s="355"/>
      <c r="V345" s="355"/>
      <c r="W345" s="355"/>
      <c r="X345" s="355"/>
    </row>
    <row r="346" spans="1:24" ht="18.75" customHeight="1">
      <c r="A346" s="355"/>
      <c r="B346" s="355"/>
      <c r="C346" s="384"/>
      <c r="D346" s="355"/>
      <c r="E346" s="355"/>
      <c r="F346" s="355"/>
      <c r="G346" s="355"/>
      <c r="H346" s="355"/>
      <c r="I346" s="355"/>
      <c r="J346" s="355"/>
      <c r="K346" s="355"/>
      <c r="L346" s="355"/>
      <c r="M346" s="355"/>
      <c r="N346" s="355"/>
      <c r="O346" s="355"/>
      <c r="P346" s="355"/>
      <c r="Q346" s="355"/>
      <c r="R346" s="355"/>
      <c r="S346" s="355"/>
      <c r="T346" s="355"/>
      <c r="U346" s="355"/>
      <c r="V346" s="355"/>
      <c r="W346" s="355"/>
      <c r="X346" s="355"/>
    </row>
    <row r="347" spans="1:24" ht="18.75" customHeight="1">
      <c r="A347" s="355"/>
      <c r="B347" s="355"/>
      <c r="C347" s="384"/>
      <c r="D347" s="355"/>
      <c r="E347" s="355"/>
      <c r="F347" s="355"/>
      <c r="G347" s="355"/>
      <c r="H347" s="355"/>
      <c r="I347" s="355"/>
      <c r="J347" s="355"/>
      <c r="K347" s="355"/>
      <c r="L347" s="355"/>
      <c r="M347" s="355"/>
      <c r="N347" s="355"/>
      <c r="O347" s="355"/>
      <c r="P347" s="355"/>
      <c r="Q347" s="355"/>
      <c r="R347" s="355"/>
      <c r="S347" s="355"/>
      <c r="T347" s="355"/>
      <c r="U347" s="355"/>
      <c r="V347" s="355"/>
      <c r="W347" s="355"/>
      <c r="X347" s="355"/>
    </row>
    <row r="348" spans="1:24" ht="18.75" customHeight="1">
      <c r="A348" s="355"/>
      <c r="B348" s="355"/>
      <c r="C348" s="384"/>
      <c r="D348" s="355"/>
      <c r="E348" s="355"/>
      <c r="F348" s="355"/>
      <c r="G348" s="355"/>
      <c r="H348" s="355"/>
      <c r="I348" s="355"/>
      <c r="J348" s="355"/>
      <c r="K348" s="355"/>
      <c r="L348" s="355"/>
      <c r="M348" s="355"/>
      <c r="N348" s="355"/>
      <c r="O348" s="355"/>
      <c r="P348" s="355"/>
      <c r="Q348" s="355"/>
      <c r="R348" s="355"/>
      <c r="S348" s="355"/>
      <c r="T348" s="355"/>
      <c r="U348" s="355"/>
      <c r="V348" s="355"/>
      <c r="W348" s="355"/>
      <c r="X348" s="355"/>
    </row>
    <row r="349" spans="1:24" ht="18.75" customHeight="1">
      <c r="A349" s="355"/>
      <c r="B349" s="355"/>
      <c r="C349" s="384"/>
      <c r="D349" s="355"/>
      <c r="E349" s="355"/>
      <c r="F349" s="355"/>
      <c r="G349" s="355"/>
      <c r="H349" s="355"/>
      <c r="I349" s="355"/>
      <c r="J349" s="355"/>
      <c r="K349" s="355"/>
      <c r="L349" s="355"/>
      <c r="M349" s="355"/>
      <c r="N349" s="355"/>
      <c r="O349" s="355"/>
      <c r="P349" s="355"/>
      <c r="Q349" s="355"/>
      <c r="R349" s="355"/>
      <c r="S349" s="355"/>
      <c r="T349" s="355"/>
      <c r="U349" s="355"/>
      <c r="V349" s="355"/>
      <c r="W349" s="355"/>
      <c r="X349" s="355"/>
    </row>
    <row r="350" spans="1:24" ht="18.75" customHeight="1">
      <c r="A350" s="355"/>
      <c r="B350" s="355"/>
      <c r="C350" s="384"/>
      <c r="D350" s="355"/>
      <c r="E350" s="355"/>
      <c r="F350" s="355"/>
      <c r="G350" s="355"/>
      <c r="H350" s="355"/>
      <c r="I350" s="355"/>
      <c r="J350" s="355"/>
      <c r="K350" s="355"/>
      <c r="L350" s="355"/>
      <c r="M350" s="355"/>
      <c r="N350" s="355"/>
      <c r="O350" s="355"/>
      <c r="P350" s="355"/>
      <c r="Q350" s="355"/>
      <c r="R350" s="355"/>
      <c r="S350" s="355"/>
      <c r="T350" s="355"/>
      <c r="U350" s="355"/>
      <c r="V350" s="355"/>
      <c r="W350" s="355"/>
      <c r="X350" s="355"/>
    </row>
    <row r="351" spans="1:24" ht="18.75" customHeight="1">
      <c r="A351" s="355"/>
      <c r="B351" s="355"/>
      <c r="C351" s="384"/>
      <c r="D351" s="355"/>
      <c r="E351" s="355"/>
      <c r="F351" s="355"/>
      <c r="G351" s="355"/>
      <c r="H351" s="355"/>
      <c r="I351" s="355"/>
      <c r="J351" s="355"/>
      <c r="K351" s="355"/>
      <c r="L351" s="355"/>
      <c r="M351" s="355"/>
      <c r="N351" s="355"/>
      <c r="O351" s="355"/>
      <c r="P351" s="355"/>
      <c r="Q351" s="355"/>
      <c r="R351" s="355"/>
      <c r="S351" s="355"/>
      <c r="T351" s="355"/>
      <c r="U351" s="355"/>
      <c r="V351" s="355"/>
      <c r="W351" s="355"/>
      <c r="X351" s="355"/>
    </row>
    <row r="352" spans="1:24" ht="18.75" customHeight="1">
      <c r="A352" s="355"/>
      <c r="B352" s="355"/>
      <c r="C352" s="384"/>
      <c r="D352" s="355"/>
      <c r="E352" s="355"/>
      <c r="F352" s="355"/>
      <c r="G352" s="355"/>
      <c r="H352" s="355"/>
      <c r="I352" s="355"/>
      <c r="J352" s="355"/>
      <c r="K352" s="355"/>
      <c r="L352" s="355"/>
      <c r="M352" s="355"/>
      <c r="N352" s="355"/>
      <c r="O352" s="355"/>
      <c r="P352" s="355"/>
      <c r="Q352" s="355"/>
      <c r="R352" s="355"/>
      <c r="S352" s="355"/>
      <c r="T352" s="355"/>
      <c r="U352" s="355"/>
      <c r="V352" s="355"/>
      <c r="W352" s="355"/>
      <c r="X352" s="355"/>
    </row>
    <row r="353" spans="1:24" ht="18.75" customHeight="1">
      <c r="A353" s="355"/>
      <c r="B353" s="355"/>
      <c r="C353" s="384"/>
      <c r="D353" s="355"/>
      <c r="E353" s="355"/>
      <c r="F353" s="355"/>
      <c r="G353" s="355"/>
      <c r="H353" s="355"/>
      <c r="I353" s="355"/>
      <c r="J353" s="355"/>
      <c r="K353" s="355"/>
      <c r="L353" s="355"/>
      <c r="M353" s="355"/>
      <c r="N353" s="355"/>
      <c r="O353" s="355"/>
      <c r="P353" s="355"/>
      <c r="Q353" s="355"/>
      <c r="R353" s="355"/>
      <c r="S353" s="355"/>
      <c r="T353" s="355"/>
      <c r="U353" s="355"/>
      <c r="V353" s="355"/>
      <c r="W353" s="355"/>
      <c r="X353" s="355"/>
    </row>
    <row r="354" spans="1:24" ht="18.75" customHeight="1">
      <c r="A354" s="355"/>
      <c r="B354" s="355"/>
      <c r="C354" s="384"/>
      <c r="D354" s="355"/>
      <c r="E354" s="355"/>
      <c r="F354" s="355"/>
      <c r="G354" s="355"/>
      <c r="H354" s="355"/>
      <c r="I354" s="355"/>
      <c r="J354" s="355"/>
      <c r="K354" s="355"/>
      <c r="L354" s="355"/>
      <c r="M354" s="355"/>
      <c r="N354" s="355"/>
      <c r="O354" s="355"/>
      <c r="P354" s="355"/>
      <c r="Q354" s="355"/>
      <c r="R354" s="355"/>
      <c r="S354" s="355"/>
      <c r="T354" s="355"/>
      <c r="U354" s="355"/>
      <c r="V354" s="355"/>
      <c r="W354" s="355"/>
      <c r="X354" s="355"/>
    </row>
    <row r="355" spans="1:24" ht="18.75" customHeight="1">
      <c r="A355" s="355"/>
      <c r="B355" s="355"/>
      <c r="C355" s="384"/>
      <c r="D355" s="355"/>
      <c r="E355" s="355"/>
      <c r="F355" s="355"/>
      <c r="G355" s="355"/>
      <c r="H355" s="355"/>
      <c r="I355" s="355"/>
      <c r="J355" s="355"/>
      <c r="K355" s="355"/>
      <c r="L355" s="355"/>
      <c r="M355" s="355"/>
      <c r="N355" s="355"/>
      <c r="O355" s="355"/>
      <c r="P355" s="355"/>
      <c r="Q355" s="355"/>
      <c r="R355" s="355"/>
      <c r="S355" s="355"/>
      <c r="T355" s="355"/>
      <c r="U355" s="355"/>
      <c r="V355" s="355"/>
      <c r="W355" s="355"/>
      <c r="X355" s="355"/>
    </row>
    <row r="356" spans="1:24" ht="18.75" customHeight="1">
      <c r="A356" s="355"/>
      <c r="B356" s="355"/>
      <c r="C356" s="384"/>
      <c r="D356" s="355"/>
      <c r="E356" s="355"/>
      <c r="F356" s="355"/>
      <c r="G356" s="355"/>
      <c r="H356" s="355"/>
      <c r="I356" s="355"/>
      <c r="J356" s="355"/>
      <c r="K356" s="355"/>
      <c r="L356" s="355"/>
      <c r="M356" s="355"/>
      <c r="N356" s="355"/>
      <c r="O356" s="355"/>
      <c r="P356" s="355"/>
      <c r="Q356" s="355"/>
      <c r="R356" s="355"/>
      <c r="S356" s="355"/>
      <c r="T356" s="355"/>
      <c r="U356" s="355"/>
      <c r="V356" s="355"/>
      <c r="W356" s="355"/>
      <c r="X356" s="355"/>
    </row>
    <row r="357" spans="1:24" ht="18.75" customHeight="1">
      <c r="A357" s="355"/>
      <c r="B357" s="355"/>
      <c r="C357" s="384"/>
      <c r="D357" s="355"/>
      <c r="E357" s="355"/>
      <c r="F357" s="355"/>
      <c r="G357" s="355"/>
      <c r="H357" s="355"/>
      <c r="I357" s="355"/>
      <c r="J357" s="355"/>
      <c r="K357" s="355"/>
      <c r="L357" s="355"/>
      <c r="M357" s="355"/>
      <c r="N357" s="355"/>
      <c r="O357" s="355"/>
      <c r="P357" s="355"/>
      <c r="Q357" s="355"/>
      <c r="R357" s="355"/>
      <c r="S357" s="355"/>
      <c r="T357" s="355"/>
      <c r="U357" s="355"/>
      <c r="V357" s="355"/>
      <c r="W357" s="355"/>
      <c r="X357" s="355"/>
    </row>
    <row r="358" spans="1:24" ht="18.75" customHeight="1">
      <c r="A358" s="355"/>
      <c r="B358" s="355"/>
      <c r="C358" s="384"/>
      <c r="D358" s="355"/>
      <c r="E358" s="355"/>
      <c r="F358" s="355"/>
      <c r="G358" s="355"/>
      <c r="H358" s="355"/>
      <c r="I358" s="355"/>
      <c r="J358" s="355"/>
      <c r="K358" s="355"/>
      <c r="L358" s="355"/>
      <c r="M358" s="355"/>
      <c r="N358" s="355"/>
      <c r="O358" s="355"/>
      <c r="P358" s="355"/>
      <c r="Q358" s="355"/>
      <c r="R358" s="355"/>
      <c r="S358" s="355"/>
      <c r="T358" s="355"/>
      <c r="U358" s="355"/>
      <c r="V358" s="355"/>
      <c r="W358" s="355"/>
      <c r="X358" s="355"/>
    </row>
    <row r="359" spans="1:24" ht="18.75" customHeight="1">
      <c r="A359" s="355"/>
      <c r="B359" s="355"/>
      <c r="C359" s="384"/>
      <c r="D359" s="355"/>
      <c r="E359" s="355"/>
      <c r="F359" s="355"/>
      <c r="G359" s="355"/>
      <c r="H359" s="355"/>
      <c r="I359" s="355"/>
      <c r="J359" s="355"/>
      <c r="K359" s="355"/>
      <c r="L359" s="355"/>
      <c r="M359" s="355"/>
      <c r="N359" s="355"/>
      <c r="O359" s="355"/>
      <c r="P359" s="355"/>
      <c r="Q359" s="355"/>
      <c r="R359" s="355"/>
      <c r="S359" s="355"/>
      <c r="T359" s="355"/>
      <c r="U359" s="355"/>
      <c r="V359" s="355"/>
      <c r="W359" s="355"/>
      <c r="X359" s="355"/>
    </row>
    <row r="360" spans="1:24" ht="18.75" customHeight="1">
      <c r="A360" s="355"/>
      <c r="B360" s="355"/>
      <c r="C360" s="384"/>
      <c r="D360" s="355"/>
      <c r="E360" s="355"/>
      <c r="F360" s="355"/>
      <c r="G360" s="355"/>
      <c r="H360" s="355"/>
      <c r="I360" s="355"/>
      <c r="J360" s="355"/>
      <c r="K360" s="355"/>
      <c r="L360" s="355"/>
      <c r="M360" s="355"/>
      <c r="N360" s="355"/>
      <c r="O360" s="355"/>
      <c r="P360" s="355"/>
      <c r="Q360" s="355"/>
      <c r="R360" s="355"/>
      <c r="S360" s="355"/>
      <c r="T360" s="355"/>
      <c r="U360" s="355"/>
      <c r="V360" s="355"/>
      <c r="W360" s="355"/>
      <c r="X360" s="355"/>
    </row>
    <row r="361" spans="1:24" ht="18.75" customHeight="1">
      <c r="A361" s="355"/>
      <c r="B361" s="355"/>
      <c r="C361" s="384"/>
      <c r="D361" s="355"/>
      <c r="E361" s="355"/>
      <c r="F361" s="355"/>
      <c r="G361" s="355"/>
      <c r="H361" s="355"/>
      <c r="I361" s="355"/>
      <c r="J361" s="355"/>
      <c r="K361" s="355"/>
      <c r="L361" s="355"/>
      <c r="M361" s="355"/>
      <c r="N361" s="355"/>
      <c r="O361" s="355"/>
      <c r="P361" s="355"/>
      <c r="Q361" s="355"/>
      <c r="R361" s="355"/>
      <c r="S361" s="355"/>
      <c r="T361" s="355"/>
      <c r="U361" s="355"/>
      <c r="V361" s="355"/>
      <c r="W361" s="355"/>
      <c r="X361" s="355"/>
    </row>
    <row r="362" spans="1:24" ht="18.75" customHeight="1">
      <c r="A362" s="355"/>
      <c r="B362" s="355"/>
      <c r="C362" s="384"/>
      <c r="D362" s="355"/>
      <c r="E362" s="355"/>
      <c r="F362" s="355"/>
      <c r="G362" s="355"/>
      <c r="H362" s="355"/>
      <c r="I362" s="355"/>
      <c r="J362" s="355"/>
      <c r="K362" s="355"/>
      <c r="L362" s="355"/>
      <c r="M362" s="355"/>
      <c r="N362" s="355"/>
      <c r="O362" s="355"/>
      <c r="P362" s="355"/>
      <c r="Q362" s="355"/>
      <c r="R362" s="355"/>
      <c r="S362" s="355"/>
      <c r="T362" s="355"/>
      <c r="U362" s="355"/>
      <c r="V362" s="355"/>
      <c r="W362" s="355"/>
      <c r="X362" s="355"/>
    </row>
    <row r="363" spans="1:24" ht="18.75" customHeight="1">
      <c r="A363" s="355"/>
      <c r="B363" s="355"/>
      <c r="C363" s="384"/>
      <c r="D363" s="355"/>
      <c r="E363" s="355"/>
      <c r="F363" s="355"/>
      <c r="G363" s="355"/>
      <c r="H363" s="355"/>
      <c r="I363" s="355"/>
      <c r="J363" s="355"/>
      <c r="K363" s="355"/>
      <c r="L363" s="355"/>
      <c r="M363" s="355"/>
      <c r="N363" s="355"/>
      <c r="O363" s="355"/>
      <c r="P363" s="355"/>
      <c r="Q363" s="355"/>
      <c r="R363" s="355"/>
      <c r="S363" s="355"/>
      <c r="T363" s="355"/>
      <c r="U363" s="355"/>
      <c r="V363" s="355"/>
      <c r="W363" s="355"/>
      <c r="X363" s="355"/>
    </row>
    <row r="364" spans="1:24" ht="18.75" customHeight="1">
      <c r="A364" s="355"/>
      <c r="B364" s="355"/>
      <c r="C364" s="384"/>
      <c r="D364" s="355"/>
      <c r="E364" s="355"/>
      <c r="F364" s="355"/>
      <c r="G364" s="355"/>
      <c r="H364" s="355"/>
      <c r="I364" s="355"/>
      <c r="J364" s="355"/>
      <c r="K364" s="355"/>
      <c r="L364" s="355"/>
      <c r="M364" s="355"/>
      <c r="N364" s="355"/>
      <c r="O364" s="355"/>
      <c r="P364" s="355"/>
      <c r="Q364" s="355"/>
      <c r="R364" s="355"/>
      <c r="S364" s="355"/>
      <c r="T364" s="355"/>
      <c r="U364" s="355"/>
      <c r="V364" s="355"/>
      <c r="W364" s="355"/>
      <c r="X364" s="355"/>
    </row>
    <row r="365" spans="1:24" ht="18.75" customHeight="1">
      <c r="A365" s="355"/>
      <c r="B365" s="355"/>
      <c r="C365" s="384"/>
      <c r="D365" s="355"/>
      <c r="E365" s="355"/>
      <c r="F365" s="355"/>
      <c r="G365" s="355"/>
      <c r="H365" s="355"/>
      <c r="I365" s="355"/>
      <c r="J365" s="355"/>
      <c r="K365" s="355"/>
      <c r="L365" s="355"/>
      <c r="M365" s="355"/>
      <c r="N365" s="355"/>
      <c r="O365" s="355"/>
      <c r="P365" s="355"/>
      <c r="Q365" s="355"/>
      <c r="R365" s="355"/>
      <c r="S365" s="355"/>
      <c r="T365" s="355"/>
      <c r="U365" s="355"/>
      <c r="V365" s="355"/>
      <c r="W365" s="355"/>
      <c r="X365" s="355"/>
    </row>
    <row r="366" spans="1:24" ht="18.75" customHeight="1">
      <c r="A366" s="355"/>
      <c r="B366" s="355"/>
      <c r="C366" s="384"/>
      <c r="D366" s="355"/>
      <c r="E366" s="355"/>
      <c r="F366" s="355"/>
      <c r="G366" s="355"/>
      <c r="H366" s="355"/>
      <c r="I366" s="355"/>
      <c r="J366" s="355"/>
      <c r="K366" s="355"/>
      <c r="L366" s="355"/>
      <c r="M366" s="355"/>
      <c r="N366" s="355"/>
      <c r="O366" s="355"/>
      <c r="P366" s="355"/>
      <c r="Q366" s="355"/>
      <c r="R366" s="355"/>
      <c r="S366" s="355"/>
      <c r="T366" s="355"/>
      <c r="U366" s="355"/>
      <c r="V366" s="355"/>
      <c r="W366" s="355"/>
      <c r="X366" s="355"/>
    </row>
    <row r="367" spans="1:24" ht="18.75" customHeight="1">
      <c r="A367" s="355"/>
      <c r="B367" s="355"/>
      <c r="C367" s="384"/>
      <c r="D367" s="355"/>
      <c r="E367" s="355"/>
      <c r="F367" s="355"/>
      <c r="G367" s="355"/>
      <c r="H367" s="355"/>
      <c r="I367" s="355"/>
      <c r="J367" s="355"/>
      <c r="K367" s="355"/>
      <c r="L367" s="355"/>
      <c r="M367" s="355"/>
      <c r="N367" s="355"/>
      <c r="O367" s="355"/>
      <c r="P367" s="355"/>
      <c r="Q367" s="355"/>
      <c r="R367" s="355"/>
      <c r="S367" s="355"/>
      <c r="T367" s="355"/>
      <c r="U367" s="355"/>
      <c r="V367" s="355"/>
      <c r="W367" s="355"/>
      <c r="X367" s="355"/>
    </row>
    <row r="368" spans="1:24" ht="18.75" customHeight="1">
      <c r="A368" s="355"/>
      <c r="B368" s="355"/>
      <c r="C368" s="384"/>
      <c r="D368" s="355"/>
      <c r="E368" s="355"/>
      <c r="F368" s="355"/>
      <c r="G368" s="355"/>
      <c r="H368" s="355"/>
      <c r="I368" s="355"/>
      <c r="J368" s="355"/>
      <c r="K368" s="355"/>
      <c r="L368" s="355"/>
      <c r="M368" s="355"/>
      <c r="N368" s="355"/>
      <c r="O368" s="355"/>
      <c r="P368" s="355"/>
      <c r="Q368" s="355"/>
      <c r="R368" s="355"/>
      <c r="S368" s="355"/>
      <c r="T368" s="355"/>
      <c r="U368" s="355"/>
      <c r="V368" s="355"/>
      <c r="W368" s="355"/>
      <c r="X368" s="355"/>
    </row>
    <row r="369" spans="1:24" ht="18.75" customHeight="1">
      <c r="A369" s="355"/>
      <c r="B369" s="355"/>
      <c r="C369" s="384"/>
      <c r="D369" s="355"/>
      <c r="E369" s="355"/>
      <c r="F369" s="355"/>
      <c r="G369" s="355"/>
      <c r="H369" s="355"/>
      <c r="I369" s="355"/>
      <c r="J369" s="355"/>
      <c r="K369" s="355"/>
      <c r="L369" s="355"/>
      <c r="M369" s="355"/>
      <c r="N369" s="355"/>
      <c r="O369" s="355"/>
      <c r="P369" s="355"/>
      <c r="Q369" s="355"/>
      <c r="R369" s="355"/>
      <c r="S369" s="355"/>
      <c r="T369" s="355"/>
      <c r="U369" s="355"/>
      <c r="V369" s="355"/>
      <c r="W369" s="355"/>
      <c r="X369" s="355"/>
    </row>
    <row r="370" spans="1:24" ht="18.75" customHeight="1">
      <c r="A370" s="355"/>
      <c r="B370" s="355"/>
      <c r="C370" s="384"/>
      <c r="D370" s="355"/>
      <c r="E370" s="355"/>
      <c r="F370" s="355"/>
      <c r="G370" s="355"/>
      <c r="H370" s="355"/>
      <c r="I370" s="355"/>
      <c r="J370" s="355"/>
      <c r="K370" s="355"/>
      <c r="L370" s="355"/>
      <c r="M370" s="355"/>
      <c r="N370" s="355"/>
      <c r="O370" s="355"/>
      <c r="P370" s="355"/>
      <c r="Q370" s="355"/>
      <c r="R370" s="355"/>
      <c r="S370" s="355"/>
      <c r="T370" s="355"/>
      <c r="U370" s="355"/>
      <c r="V370" s="355"/>
      <c r="W370" s="355"/>
      <c r="X370" s="355"/>
    </row>
    <row r="371" spans="1:24" ht="18.75" customHeight="1">
      <c r="A371" s="355"/>
      <c r="B371" s="355"/>
      <c r="C371" s="384"/>
      <c r="D371" s="355"/>
      <c r="E371" s="355"/>
      <c r="F371" s="355"/>
      <c r="G371" s="355"/>
      <c r="H371" s="355"/>
      <c r="I371" s="355"/>
      <c r="J371" s="355"/>
      <c r="K371" s="355"/>
      <c r="L371" s="355"/>
      <c r="M371" s="355"/>
      <c r="N371" s="355"/>
      <c r="O371" s="355"/>
      <c r="P371" s="355"/>
      <c r="Q371" s="355"/>
      <c r="R371" s="355"/>
      <c r="S371" s="355"/>
      <c r="T371" s="355"/>
      <c r="U371" s="355"/>
      <c r="V371" s="355"/>
      <c r="W371" s="355"/>
      <c r="X371" s="355"/>
    </row>
    <row r="372" spans="1:24" ht="18.75" customHeight="1">
      <c r="A372" s="355"/>
      <c r="B372" s="355"/>
      <c r="C372" s="384"/>
      <c r="D372" s="355"/>
      <c r="E372" s="355"/>
      <c r="F372" s="355"/>
      <c r="G372" s="355"/>
      <c r="H372" s="355"/>
      <c r="I372" s="355"/>
      <c r="J372" s="355"/>
      <c r="K372" s="355"/>
      <c r="L372" s="355"/>
      <c r="M372" s="355"/>
      <c r="N372" s="355"/>
      <c r="O372" s="355"/>
      <c r="P372" s="355"/>
      <c r="Q372" s="355"/>
      <c r="R372" s="355"/>
      <c r="S372" s="355"/>
      <c r="T372" s="355"/>
      <c r="U372" s="355"/>
      <c r="V372" s="355"/>
      <c r="W372" s="355"/>
      <c r="X372" s="355"/>
    </row>
    <row r="373" spans="1:24" ht="18.75" customHeight="1">
      <c r="A373" s="355"/>
      <c r="B373" s="355"/>
      <c r="C373" s="384"/>
      <c r="D373" s="355"/>
      <c r="E373" s="355"/>
      <c r="F373" s="355"/>
      <c r="G373" s="355"/>
      <c r="H373" s="355"/>
      <c r="I373" s="355"/>
      <c r="J373" s="355"/>
      <c r="K373" s="355"/>
      <c r="L373" s="355"/>
      <c r="M373" s="355"/>
      <c r="N373" s="355"/>
      <c r="O373" s="355"/>
      <c r="P373" s="355"/>
      <c r="Q373" s="355"/>
      <c r="R373" s="355"/>
      <c r="S373" s="355"/>
      <c r="T373" s="355"/>
      <c r="U373" s="355"/>
      <c r="V373" s="355"/>
      <c r="W373" s="355"/>
      <c r="X373" s="355"/>
    </row>
    <row r="374" spans="1:24" ht="18.75" customHeight="1">
      <c r="A374" s="355"/>
      <c r="B374" s="355"/>
      <c r="C374" s="384"/>
      <c r="D374" s="355"/>
      <c r="E374" s="355"/>
      <c r="F374" s="355"/>
      <c r="G374" s="355"/>
      <c r="H374" s="355"/>
      <c r="I374" s="355"/>
      <c r="J374" s="355"/>
      <c r="K374" s="355"/>
      <c r="L374" s="355"/>
      <c r="M374" s="355"/>
      <c r="N374" s="355"/>
      <c r="O374" s="355"/>
      <c r="P374" s="355"/>
      <c r="Q374" s="355"/>
      <c r="R374" s="355"/>
      <c r="S374" s="355"/>
      <c r="T374" s="355"/>
      <c r="U374" s="355"/>
      <c r="V374" s="355"/>
      <c r="W374" s="355"/>
      <c r="X374" s="355"/>
    </row>
    <row r="375" spans="1:24" ht="18.75" customHeight="1">
      <c r="A375" s="355"/>
      <c r="B375" s="355"/>
      <c r="C375" s="384"/>
      <c r="D375" s="355"/>
      <c r="E375" s="355"/>
      <c r="F375" s="355"/>
      <c r="G375" s="355"/>
      <c r="H375" s="355"/>
      <c r="I375" s="355"/>
      <c r="J375" s="355"/>
      <c r="K375" s="355"/>
      <c r="L375" s="355"/>
      <c r="M375" s="355"/>
      <c r="N375" s="355"/>
      <c r="O375" s="355"/>
      <c r="P375" s="355"/>
      <c r="Q375" s="355"/>
      <c r="R375" s="355"/>
      <c r="S375" s="355"/>
      <c r="T375" s="355"/>
      <c r="U375" s="355"/>
      <c r="V375" s="355"/>
      <c r="W375" s="355"/>
      <c r="X375" s="355"/>
    </row>
    <row r="376" spans="1:24" ht="18.75" customHeight="1">
      <c r="A376" s="355"/>
      <c r="B376" s="355"/>
      <c r="C376" s="384"/>
      <c r="D376" s="355"/>
      <c r="E376" s="355"/>
      <c r="F376" s="355"/>
      <c r="G376" s="355"/>
      <c r="H376" s="355"/>
      <c r="I376" s="355"/>
      <c r="J376" s="355"/>
      <c r="K376" s="355"/>
      <c r="L376" s="355"/>
      <c r="M376" s="355"/>
      <c r="N376" s="355"/>
      <c r="O376" s="355"/>
      <c r="P376" s="355"/>
      <c r="Q376" s="355"/>
      <c r="R376" s="355"/>
      <c r="S376" s="355"/>
      <c r="T376" s="355"/>
      <c r="U376" s="355"/>
      <c r="V376" s="355"/>
      <c r="W376" s="355"/>
      <c r="X376" s="355"/>
    </row>
    <row r="377" spans="1:24" ht="18.75" customHeight="1">
      <c r="A377" s="355"/>
      <c r="B377" s="355"/>
      <c r="C377" s="384"/>
      <c r="D377" s="355"/>
      <c r="E377" s="355"/>
      <c r="F377" s="355"/>
      <c r="G377" s="355"/>
      <c r="H377" s="355"/>
      <c r="I377" s="355"/>
      <c r="J377" s="355"/>
      <c r="K377" s="355"/>
      <c r="L377" s="355"/>
      <c r="M377" s="355"/>
      <c r="N377" s="355"/>
      <c r="O377" s="355"/>
      <c r="P377" s="355"/>
      <c r="Q377" s="355"/>
      <c r="R377" s="355"/>
      <c r="S377" s="355"/>
      <c r="T377" s="355"/>
      <c r="U377" s="355"/>
      <c r="V377" s="355"/>
      <c r="W377" s="355"/>
      <c r="X377" s="355"/>
    </row>
    <row r="378" spans="1:24" ht="18.75" customHeight="1">
      <c r="A378" s="355"/>
      <c r="B378" s="355"/>
      <c r="C378" s="384"/>
      <c r="D378" s="355"/>
      <c r="E378" s="355"/>
      <c r="F378" s="355"/>
      <c r="G378" s="355"/>
      <c r="H378" s="355"/>
      <c r="I378" s="355"/>
      <c r="J378" s="355"/>
      <c r="K378" s="355"/>
      <c r="L378" s="355"/>
      <c r="M378" s="355"/>
      <c r="N378" s="355"/>
      <c r="O378" s="355"/>
      <c r="P378" s="355"/>
      <c r="Q378" s="355"/>
      <c r="R378" s="355"/>
      <c r="S378" s="355"/>
      <c r="T378" s="355"/>
      <c r="U378" s="355"/>
      <c r="V378" s="355"/>
      <c r="W378" s="355"/>
      <c r="X378" s="355"/>
    </row>
    <row r="379" spans="1:24" ht="18.75" customHeight="1">
      <c r="A379" s="355"/>
      <c r="B379" s="355"/>
      <c r="C379" s="384"/>
      <c r="D379" s="355"/>
      <c r="E379" s="355"/>
      <c r="F379" s="355"/>
      <c r="G379" s="355"/>
      <c r="H379" s="355"/>
      <c r="I379" s="355"/>
      <c r="J379" s="355"/>
      <c r="K379" s="355"/>
      <c r="L379" s="355"/>
      <c r="M379" s="355"/>
      <c r="N379" s="355"/>
      <c r="O379" s="355"/>
      <c r="P379" s="355"/>
      <c r="Q379" s="355"/>
      <c r="R379" s="355"/>
      <c r="S379" s="355"/>
      <c r="T379" s="355"/>
      <c r="U379" s="355"/>
      <c r="V379" s="355"/>
      <c r="W379" s="355"/>
      <c r="X379" s="355"/>
    </row>
    <row r="380" spans="1:24" ht="18.75" customHeight="1">
      <c r="A380" s="355"/>
      <c r="B380" s="355"/>
      <c r="C380" s="384"/>
      <c r="D380" s="355"/>
      <c r="E380" s="355"/>
      <c r="F380" s="355"/>
      <c r="G380" s="355"/>
      <c r="H380" s="355"/>
      <c r="I380" s="355"/>
      <c r="J380" s="355"/>
      <c r="K380" s="355"/>
      <c r="L380" s="355"/>
      <c r="M380" s="355"/>
      <c r="N380" s="355"/>
      <c r="O380" s="355"/>
      <c r="P380" s="355"/>
      <c r="Q380" s="355"/>
      <c r="R380" s="355"/>
      <c r="S380" s="355"/>
      <c r="T380" s="355"/>
      <c r="U380" s="355"/>
      <c r="V380" s="355"/>
      <c r="W380" s="355"/>
      <c r="X380" s="355"/>
    </row>
    <row r="381" spans="1:24" ht="18.75" customHeight="1">
      <c r="A381" s="355"/>
      <c r="B381" s="355"/>
      <c r="C381" s="384"/>
      <c r="D381" s="355"/>
      <c r="E381" s="355"/>
      <c r="F381" s="355"/>
      <c r="G381" s="355"/>
      <c r="H381" s="355"/>
      <c r="I381" s="355"/>
      <c r="J381" s="355"/>
      <c r="K381" s="355"/>
      <c r="L381" s="355"/>
      <c r="M381" s="355"/>
      <c r="N381" s="355"/>
      <c r="O381" s="355"/>
      <c r="P381" s="355"/>
      <c r="Q381" s="355"/>
      <c r="R381" s="355"/>
      <c r="S381" s="355"/>
      <c r="T381" s="355"/>
      <c r="U381" s="355"/>
      <c r="V381" s="355"/>
      <c r="W381" s="355"/>
      <c r="X381" s="355"/>
    </row>
    <row r="382" spans="1:24" ht="18.75" customHeight="1">
      <c r="A382" s="355"/>
      <c r="B382" s="355"/>
      <c r="C382" s="384"/>
      <c r="D382" s="355"/>
      <c r="E382" s="355"/>
      <c r="F382" s="355"/>
      <c r="G382" s="355"/>
      <c r="H382" s="355"/>
      <c r="I382" s="355"/>
      <c r="J382" s="355"/>
      <c r="K382" s="355"/>
      <c r="L382" s="355"/>
      <c r="M382" s="355"/>
      <c r="N382" s="355"/>
      <c r="O382" s="355"/>
      <c r="P382" s="355"/>
      <c r="Q382" s="355"/>
      <c r="R382" s="355"/>
      <c r="S382" s="355"/>
      <c r="T382" s="355"/>
      <c r="U382" s="355"/>
      <c r="V382" s="355"/>
      <c r="W382" s="355"/>
      <c r="X382" s="355"/>
    </row>
    <row r="383" spans="1:24" ht="18.75" customHeight="1">
      <c r="A383" s="355"/>
      <c r="B383" s="355"/>
      <c r="C383" s="384"/>
      <c r="D383" s="355"/>
      <c r="E383" s="355"/>
      <c r="F383" s="355"/>
      <c r="G383" s="355"/>
      <c r="H383" s="355"/>
      <c r="I383" s="355"/>
      <c r="J383" s="355"/>
      <c r="K383" s="355"/>
      <c r="L383" s="355"/>
      <c r="M383" s="355"/>
      <c r="N383" s="355"/>
      <c r="O383" s="355"/>
      <c r="P383" s="355"/>
      <c r="Q383" s="355"/>
      <c r="R383" s="355"/>
      <c r="S383" s="355"/>
      <c r="T383" s="355"/>
      <c r="U383" s="355"/>
      <c r="V383" s="355"/>
      <c r="W383" s="355"/>
      <c r="X383" s="355"/>
    </row>
    <row r="384" spans="1:24" ht="18.75" customHeight="1">
      <c r="A384" s="355"/>
      <c r="B384" s="355"/>
      <c r="C384" s="384"/>
      <c r="D384" s="355"/>
      <c r="E384" s="355"/>
      <c r="F384" s="355"/>
      <c r="G384" s="355"/>
      <c r="H384" s="355"/>
      <c r="I384" s="355"/>
      <c r="J384" s="355"/>
      <c r="K384" s="355"/>
      <c r="L384" s="355"/>
      <c r="M384" s="355"/>
      <c r="N384" s="355"/>
      <c r="O384" s="355"/>
      <c r="P384" s="355"/>
      <c r="Q384" s="355"/>
      <c r="R384" s="355"/>
      <c r="S384" s="355"/>
      <c r="T384" s="355"/>
      <c r="U384" s="355"/>
      <c r="V384" s="355"/>
      <c r="W384" s="355"/>
      <c r="X384" s="355"/>
    </row>
    <row r="385" spans="1:24" ht="18.75" customHeight="1">
      <c r="A385" s="355"/>
      <c r="B385" s="355"/>
      <c r="C385" s="384"/>
      <c r="D385" s="355"/>
      <c r="E385" s="355"/>
      <c r="F385" s="355"/>
      <c r="G385" s="355"/>
      <c r="H385" s="355"/>
      <c r="I385" s="355"/>
      <c r="J385" s="355"/>
      <c r="K385" s="355"/>
      <c r="L385" s="355"/>
      <c r="M385" s="355"/>
      <c r="N385" s="355"/>
      <c r="O385" s="355"/>
      <c r="P385" s="355"/>
      <c r="Q385" s="355"/>
      <c r="R385" s="355"/>
      <c r="S385" s="355"/>
      <c r="T385" s="355"/>
      <c r="U385" s="355"/>
      <c r="V385" s="355"/>
      <c r="W385" s="355"/>
      <c r="X385" s="355"/>
    </row>
    <row r="386" spans="1:24" ht="18.75" customHeight="1">
      <c r="A386" s="355"/>
      <c r="B386" s="355"/>
      <c r="C386" s="384"/>
      <c r="D386" s="355"/>
      <c r="E386" s="355"/>
      <c r="F386" s="355"/>
      <c r="G386" s="355"/>
      <c r="H386" s="355"/>
      <c r="I386" s="355"/>
      <c r="J386" s="355"/>
      <c r="K386" s="355"/>
      <c r="L386" s="355"/>
      <c r="M386" s="355"/>
      <c r="N386" s="355"/>
      <c r="O386" s="355"/>
      <c r="P386" s="355"/>
      <c r="Q386" s="355"/>
      <c r="R386" s="355"/>
      <c r="S386" s="355"/>
      <c r="T386" s="355"/>
      <c r="U386" s="355"/>
      <c r="V386" s="355"/>
      <c r="W386" s="355"/>
      <c r="X386" s="355"/>
    </row>
    <row r="387" spans="1:24" ht="18.75" customHeight="1">
      <c r="A387" s="355"/>
      <c r="B387" s="355"/>
      <c r="C387" s="384"/>
      <c r="D387" s="355"/>
      <c r="E387" s="355"/>
      <c r="F387" s="355"/>
      <c r="G387" s="355"/>
      <c r="H387" s="355"/>
      <c r="I387" s="355"/>
      <c r="J387" s="355"/>
      <c r="K387" s="355"/>
      <c r="L387" s="355"/>
      <c r="M387" s="355"/>
      <c r="N387" s="355"/>
      <c r="O387" s="355"/>
      <c r="P387" s="355"/>
      <c r="Q387" s="355"/>
      <c r="R387" s="355"/>
      <c r="S387" s="355"/>
      <c r="T387" s="355"/>
      <c r="U387" s="355"/>
      <c r="V387" s="355"/>
      <c r="W387" s="355"/>
      <c r="X387" s="355"/>
    </row>
    <row r="388" spans="1:24" ht="18.75" customHeight="1">
      <c r="A388" s="355"/>
      <c r="B388" s="355"/>
      <c r="C388" s="384"/>
      <c r="D388" s="355"/>
      <c r="E388" s="355"/>
      <c r="F388" s="355"/>
      <c r="G388" s="355"/>
      <c r="H388" s="355"/>
      <c r="I388" s="355"/>
      <c r="J388" s="355"/>
      <c r="K388" s="355"/>
      <c r="L388" s="355"/>
      <c r="M388" s="355"/>
      <c r="N388" s="355"/>
      <c r="O388" s="355"/>
      <c r="P388" s="355"/>
      <c r="Q388" s="355"/>
      <c r="R388" s="355"/>
      <c r="S388" s="355"/>
      <c r="T388" s="355"/>
      <c r="U388" s="355"/>
      <c r="V388" s="355"/>
      <c r="W388" s="355"/>
      <c r="X388" s="355"/>
    </row>
    <row r="389" spans="1:24" ht="18.75" customHeight="1">
      <c r="A389" s="355"/>
      <c r="B389" s="355"/>
      <c r="C389" s="384"/>
      <c r="D389" s="355"/>
      <c r="E389" s="355"/>
      <c r="F389" s="355"/>
      <c r="G389" s="355"/>
      <c r="H389" s="355"/>
      <c r="I389" s="355"/>
      <c r="J389" s="355"/>
      <c r="K389" s="355"/>
      <c r="L389" s="355"/>
      <c r="M389" s="355"/>
      <c r="N389" s="355"/>
      <c r="O389" s="355"/>
      <c r="P389" s="355"/>
      <c r="Q389" s="355"/>
      <c r="R389" s="355"/>
      <c r="S389" s="355"/>
      <c r="T389" s="355"/>
      <c r="U389" s="355"/>
      <c r="V389" s="355"/>
      <c r="W389" s="355"/>
      <c r="X389" s="355"/>
    </row>
    <row r="390" spans="1:24" ht="18.75" customHeight="1">
      <c r="A390" s="355"/>
      <c r="B390" s="355"/>
      <c r="C390" s="384"/>
      <c r="D390" s="355"/>
      <c r="E390" s="355"/>
      <c r="F390" s="355"/>
      <c r="G390" s="355"/>
      <c r="H390" s="355"/>
      <c r="I390" s="355"/>
      <c r="J390" s="355"/>
      <c r="K390" s="355"/>
      <c r="L390" s="355"/>
      <c r="M390" s="355"/>
      <c r="N390" s="355"/>
      <c r="O390" s="355"/>
      <c r="P390" s="355"/>
      <c r="Q390" s="355"/>
      <c r="R390" s="355"/>
      <c r="S390" s="355"/>
      <c r="T390" s="355"/>
      <c r="U390" s="355"/>
      <c r="V390" s="355"/>
      <c r="W390" s="355"/>
      <c r="X390" s="355"/>
    </row>
    <row r="391" spans="1:24" ht="18.75" customHeight="1">
      <c r="A391" s="355"/>
      <c r="B391" s="355"/>
      <c r="C391" s="384"/>
      <c r="D391" s="355"/>
      <c r="E391" s="355"/>
      <c r="F391" s="355"/>
      <c r="G391" s="355"/>
      <c r="H391" s="355"/>
      <c r="I391" s="355"/>
      <c r="J391" s="355"/>
      <c r="K391" s="355"/>
      <c r="L391" s="355"/>
      <c r="M391" s="355"/>
      <c r="N391" s="355"/>
      <c r="O391" s="355"/>
      <c r="P391" s="355"/>
      <c r="Q391" s="355"/>
      <c r="R391" s="355"/>
      <c r="S391" s="355"/>
      <c r="T391" s="355"/>
      <c r="U391" s="355"/>
      <c r="V391" s="355"/>
      <c r="W391" s="355"/>
      <c r="X391" s="355"/>
    </row>
    <row r="392" spans="1:24" ht="18.75" customHeight="1">
      <c r="A392" s="355"/>
      <c r="B392" s="355"/>
      <c r="C392" s="384"/>
      <c r="D392" s="355"/>
      <c r="E392" s="355"/>
      <c r="F392" s="355"/>
      <c r="G392" s="355"/>
      <c r="H392" s="355"/>
      <c r="I392" s="355"/>
      <c r="J392" s="355"/>
      <c r="K392" s="355"/>
      <c r="L392" s="355"/>
      <c r="M392" s="355"/>
      <c r="N392" s="355"/>
      <c r="O392" s="355"/>
      <c r="P392" s="355"/>
      <c r="Q392" s="355"/>
      <c r="R392" s="355"/>
      <c r="S392" s="355"/>
      <c r="T392" s="355"/>
      <c r="U392" s="355"/>
      <c r="V392" s="355"/>
      <c r="W392" s="355"/>
      <c r="X392" s="355"/>
    </row>
    <row r="393" spans="1:24" ht="18.75" customHeight="1">
      <c r="A393" s="355"/>
      <c r="B393" s="355"/>
      <c r="C393" s="384"/>
      <c r="D393" s="355"/>
      <c r="E393" s="355"/>
      <c r="F393" s="355"/>
      <c r="G393" s="355"/>
      <c r="H393" s="355"/>
      <c r="I393" s="355"/>
      <c r="J393" s="355"/>
      <c r="K393" s="355"/>
      <c r="L393" s="355"/>
      <c r="M393" s="355"/>
      <c r="N393" s="355"/>
      <c r="O393" s="355"/>
      <c r="P393" s="355"/>
      <c r="Q393" s="355"/>
      <c r="R393" s="355"/>
      <c r="S393" s="355"/>
      <c r="T393" s="355"/>
      <c r="U393" s="355"/>
      <c r="V393" s="355"/>
      <c r="W393" s="355"/>
      <c r="X393" s="355"/>
    </row>
    <row r="394" spans="1:24" ht="18.75" customHeight="1">
      <c r="A394" s="355"/>
      <c r="B394" s="355"/>
      <c r="C394" s="384"/>
      <c r="D394" s="355"/>
      <c r="E394" s="355"/>
      <c r="F394" s="355"/>
      <c r="G394" s="355"/>
      <c r="H394" s="355"/>
      <c r="I394" s="355"/>
      <c r="J394" s="355"/>
      <c r="K394" s="355"/>
      <c r="L394" s="355"/>
      <c r="M394" s="355"/>
      <c r="N394" s="355"/>
      <c r="O394" s="355"/>
      <c r="P394" s="355"/>
      <c r="Q394" s="355"/>
      <c r="R394" s="355"/>
      <c r="S394" s="355"/>
      <c r="T394" s="355"/>
      <c r="U394" s="355"/>
      <c r="V394" s="355"/>
      <c r="W394" s="355"/>
      <c r="X394" s="355"/>
    </row>
    <row r="395" spans="1:24" ht="18.75" customHeight="1">
      <c r="A395" s="355"/>
      <c r="B395" s="355"/>
      <c r="C395" s="384"/>
      <c r="D395" s="355"/>
      <c r="E395" s="355"/>
      <c r="F395" s="355"/>
      <c r="G395" s="355"/>
      <c r="H395" s="355"/>
      <c r="I395" s="355"/>
      <c r="J395" s="355"/>
      <c r="K395" s="355"/>
      <c r="L395" s="355"/>
      <c r="M395" s="355"/>
      <c r="N395" s="355"/>
      <c r="O395" s="355"/>
      <c r="P395" s="355"/>
      <c r="Q395" s="355"/>
      <c r="R395" s="355"/>
      <c r="S395" s="355"/>
      <c r="T395" s="355"/>
      <c r="U395" s="355"/>
      <c r="V395" s="355"/>
      <c r="W395" s="355"/>
      <c r="X395" s="355"/>
    </row>
    <row r="396" spans="1:24" ht="18.75" customHeight="1">
      <c r="A396" s="355"/>
      <c r="B396" s="355"/>
      <c r="C396" s="384"/>
      <c r="D396" s="355"/>
      <c r="E396" s="355"/>
      <c r="F396" s="355"/>
      <c r="G396" s="355"/>
      <c r="H396" s="355"/>
      <c r="I396" s="355"/>
      <c r="J396" s="355"/>
      <c r="K396" s="355"/>
      <c r="L396" s="355"/>
      <c r="M396" s="355"/>
      <c r="N396" s="355"/>
      <c r="O396" s="355"/>
      <c r="P396" s="355"/>
      <c r="Q396" s="355"/>
      <c r="R396" s="355"/>
      <c r="S396" s="355"/>
      <c r="T396" s="355"/>
      <c r="U396" s="355"/>
      <c r="V396" s="355"/>
      <c r="W396" s="355"/>
      <c r="X396" s="355"/>
    </row>
    <row r="397" spans="1:24" ht="18.75" customHeight="1">
      <c r="A397" s="355"/>
      <c r="B397" s="355"/>
      <c r="C397" s="384"/>
      <c r="D397" s="355"/>
      <c r="E397" s="355"/>
      <c r="F397" s="355"/>
      <c r="G397" s="355"/>
      <c r="H397" s="355"/>
      <c r="I397" s="355"/>
      <c r="J397" s="355"/>
      <c r="K397" s="355"/>
      <c r="L397" s="355"/>
      <c r="M397" s="355"/>
      <c r="N397" s="355"/>
      <c r="O397" s="355"/>
      <c r="P397" s="355"/>
      <c r="Q397" s="355"/>
      <c r="R397" s="355"/>
      <c r="S397" s="355"/>
      <c r="T397" s="355"/>
      <c r="U397" s="355"/>
      <c r="V397" s="355"/>
      <c r="W397" s="355"/>
      <c r="X397" s="355"/>
    </row>
    <row r="398" spans="1:24" ht="18.75" customHeight="1">
      <c r="A398" s="355"/>
      <c r="B398" s="355"/>
      <c r="C398" s="384"/>
      <c r="D398" s="355"/>
      <c r="E398" s="355"/>
      <c r="F398" s="355"/>
      <c r="G398" s="355"/>
      <c r="H398" s="355"/>
      <c r="I398" s="355"/>
      <c r="J398" s="355"/>
      <c r="K398" s="355"/>
      <c r="L398" s="355"/>
      <c r="M398" s="355"/>
      <c r="N398" s="355"/>
      <c r="O398" s="355"/>
      <c r="P398" s="355"/>
      <c r="Q398" s="355"/>
      <c r="R398" s="355"/>
      <c r="S398" s="355"/>
      <c r="T398" s="355"/>
      <c r="U398" s="355"/>
      <c r="V398" s="355"/>
      <c r="W398" s="355"/>
      <c r="X398" s="355"/>
    </row>
    <row r="399" spans="1:24" ht="18.75" customHeight="1">
      <c r="A399" s="355"/>
      <c r="B399" s="355"/>
      <c r="C399" s="384"/>
      <c r="D399" s="355"/>
      <c r="E399" s="355"/>
      <c r="F399" s="355"/>
      <c r="G399" s="355"/>
      <c r="H399" s="355"/>
      <c r="I399" s="355"/>
      <c r="J399" s="355"/>
      <c r="K399" s="355"/>
      <c r="L399" s="355"/>
      <c r="M399" s="355"/>
      <c r="N399" s="355"/>
      <c r="O399" s="355"/>
      <c r="P399" s="355"/>
      <c r="Q399" s="355"/>
      <c r="R399" s="355"/>
      <c r="S399" s="355"/>
      <c r="T399" s="355"/>
      <c r="U399" s="355"/>
      <c r="V399" s="355"/>
      <c r="W399" s="355"/>
      <c r="X399" s="355"/>
    </row>
    <row r="400" spans="1:24" ht="18.75" customHeight="1">
      <c r="A400" s="355"/>
      <c r="B400" s="355"/>
      <c r="C400" s="384"/>
      <c r="D400" s="355"/>
      <c r="E400" s="355"/>
      <c r="F400" s="355"/>
      <c r="G400" s="355"/>
      <c r="H400" s="355"/>
      <c r="I400" s="355"/>
      <c r="J400" s="355"/>
      <c r="K400" s="355"/>
      <c r="L400" s="355"/>
      <c r="M400" s="355"/>
      <c r="N400" s="355"/>
      <c r="O400" s="355"/>
      <c r="P400" s="355"/>
      <c r="Q400" s="355"/>
      <c r="R400" s="355"/>
      <c r="S400" s="355"/>
      <c r="T400" s="355"/>
      <c r="U400" s="355"/>
      <c r="V400" s="355"/>
      <c r="W400" s="355"/>
      <c r="X400" s="355"/>
    </row>
    <row r="401" spans="1:24" ht="18.75" customHeight="1">
      <c r="A401" s="355"/>
      <c r="B401" s="355"/>
      <c r="C401" s="384"/>
      <c r="D401" s="355"/>
      <c r="E401" s="355"/>
      <c r="F401" s="355"/>
      <c r="G401" s="355"/>
      <c r="H401" s="355"/>
      <c r="I401" s="355"/>
      <c r="J401" s="355"/>
      <c r="K401" s="355"/>
      <c r="L401" s="355"/>
      <c r="M401" s="355"/>
      <c r="N401" s="355"/>
      <c r="O401" s="355"/>
      <c r="P401" s="355"/>
      <c r="Q401" s="355"/>
      <c r="R401" s="355"/>
      <c r="S401" s="355"/>
      <c r="T401" s="355"/>
      <c r="U401" s="355"/>
      <c r="V401" s="355"/>
      <c r="W401" s="355"/>
      <c r="X401" s="355"/>
    </row>
    <row r="402" spans="1:24" ht="18.75" customHeight="1">
      <c r="A402" s="355"/>
      <c r="B402" s="355"/>
      <c r="C402" s="384"/>
      <c r="D402" s="355"/>
      <c r="E402" s="355"/>
      <c r="F402" s="355"/>
      <c r="G402" s="355"/>
      <c r="H402" s="355"/>
      <c r="I402" s="355"/>
      <c r="J402" s="355"/>
      <c r="K402" s="355"/>
      <c r="L402" s="355"/>
      <c r="M402" s="355"/>
      <c r="N402" s="355"/>
      <c r="O402" s="355"/>
      <c r="P402" s="355"/>
      <c r="Q402" s="355"/>
      <c r="R402" s="355"/>
      <c r="S402" s="355"/>
      <c r="T402" s="355"/>
      <c r="U402" s="355"/>
      <c r="V402" s="355"/>
      <c r="W402" s="355"/>
      <c r="X402" s="355"/>
    </row>
    <row r="403" spans="1:24" ht="18.75" customHeight="1">
      <c r="A403" s="355"/>
      <c r="B403" s="355"/>
      <c r="C403" s="384"/>
      <c r="D403" s="355"/>
      <c r="E403" s="355"/>
      <c r="F403" s="355"/>
      <c r="G403" s="355"/>
      <c r="H403" s="355"/>
      <c r="I403" s="355"/>
      <c r="J403" s="355"/>
      <c r="K403" s="355"/>
      <c r="L403" s="355"/>
      <c r="M403" s="355"/>
      <c r="N403" s="355"/>
      <c r="O403" s="355"/>
      <c r="P403" s="355"/>
      <c r="Q403" s="355"/>
      <c r="R403" s="355"/>
      <c r="S403" s="355"/>
      <c r="T403" s="355"/>
      <c r="U403" s="355"/>
      <c r="V403" s="355"/>
      <c r="W403" s="355"/>
      <c r="X403" s="355"/>
    </row>
    <row r="404" spans="1:24" ht="18.75" customHeight="1">
      <c r="A404" s="355"/>
      <c r="B404" s="355"/>
      <c r="C404" s="384"/>
      <c r="D404" s="355"/>
      <c r="E404" s="355"/>
      <c r="F404" s="355"/>
      <c r="G404" s="355"/>
      <c r="H404" s="355"/>
      <c r="I404" s="355"/>
      <c r="J404" s="355"/>
      <c r="K404" s="355"/>
      <c r="L404" s="355"/>
      <c r="M404" s="355"/>
      <c r="N404" s="355"/>
      <c r="O404" s="355"/>
      <c r="P404" s="355"/>
      <c r="Q404" s="355"/>
      <c r="R404" s="355"/>
      <c r="S404" s="355"/>
      <c r="T404" s="355"/>
      <c r="U404" s="355"/>
      <c r="V404" s="355"/>
      <c r="W404" s="355"/>
      <c r="X404" s="355"/>
    </row>
    <row r="405" spans="1:24" ht="18.75" customHeight="1">
      <c r="A405" s="355"/>
      <c r="B405" s="355"/>
      <c r="C405" s="384"/>
      <c r="D405" s="355"/>
      <c r="E405" s="355"/>
      <c r="F405" s="355"/>
      <c r="G405" s="355"/>
      <c r="H405" s="355"/>
      <c r="I405" s="355"/>
      <c r="J405" s="355"/>
      <c r="K405" s="355"/>
      <c r="L405" s="355"/>
      <c r="M405" s="355"/>
      <c r="N405" s="355"/>
      <c r="O405" s="355"/>
      <c r="P405" s="355"/>
      <c r="Q405" s="355"/>
      <c r="R405" s="355"/>
      <c r="S405" s="355"/>
      <c r="T405" s="355"/>
      <c r="U405" s="355"/>
      <c r="V405" s="355"/>
      <c r="W405" s="355"/>
      <c r="X405" s="355"/>
    </row>
    <row r="406" spans="1:24" ht="18.75" customHeight="1">
      <c r="A406" s="355"/>
      <c r="B406" s="355"/>
      <c r="C406" s="384"/>
      <c r="D406" s="355"/>
      <c r="E406" s="355"/>
      <c r="F406" s="355"/>
      <c r="G406" s="355"/>
      <c r="H406" s="355"/>
      <c r="I406" s="355"/>
      <c r="J406" s="355"/>
      <c r="K406" s="355"/>
      <c r="L406" s="355"/>
      <c r="M406" s="355"/>
      <c r="N406" s="355"/>
      <c r="O406" s="355"/>
      <c r="P406" s="355"/>
      <c r="Q406" s="355"/>
      <c r="R406" s="355"/>
      <c r="S406" s="355"/>
      <c r="T406" s="355"/>
      <c r="U406" s="355"/>
      <c r="V406" s="355"/>
      <c r="W406" s="355"/>
      <c r="X406" s="355"/>
    </row>
    <row r="407" spans="1:24" ht="18.75" customHeight="1">
      <c r="A407" s="355"/>
      <c r="B407" s="355"/>
      <c r="C407" s="384"/>
      <c r="D407" s="355"/>
      <c r="E407" s="355"/>
      <c r="F407" s="355"/>
      <c r="G407" s="355"/>
      <c r="H407" s="355"/>
      <c r="I407" s="355"/>
      <c r="J407" s="355"/>
      <c r="K407" s="355"/>
      <c r="L407" s="355"/>
      <c r="M407" s="355"/>
      <c r="N407" s="355"/>
      <c r="O407" s="355"/>
      <c r="P407" s="355"/>
      <c r="Q407" s="355"/>
      <c r="R407" s="355"/>
      <c r="S407" s="355"/>
      <c r="T407" s="355"/>
      <c r="U407" s="355"/>
      <c r="V407" s="355"/>
      <c r="W407" s="355"/>
      <c r="X407" s="355"/>
    </row>
    <row r="408" spans="1:24" ht="18.75" customHeight="1">
      <c r="A408" s="355"/>
      <c r="B408" s="355"/>
      <c r="C408" s="384"/>
      <c r="D408" s="355"/>
      <c r="E408" s="355"/>
      <c r="F408" s="355"/>
      <c r="G408" s="355"/>
      <c r="H408" s="355"/>
      <c r="I408" s="355"/>
      <c r="J408" s="355"/>
      <c r="K408" s="355"/>
      <c r="L408" s="355"/>
      <c r="M408" s="355"/>
      <c r="N408" s="355"/>
      <c r="O408" s="355"/>
      <c r="P408" s="355"/>
      <c r="Q408" s="355"/>
      <c r="R408" s="355"/>
      <c r="S408" s="355"/>
      <c r="T408" s="355"/>
      <c r="U408" s="355"/>
      <c r="V408" s="355"/>
      <c r="W408" s="355"/>
      <c r="X408" s="355"/>
    </row>
    <row r="409" spans="1:24" ht="18.75" customHeight="1">
      <c r="A409" s="355"/>
      <c r="B409" s="355"/>
      <c r="C409" s="384"/>
      <c r="D409" s="355"/>
      <c r="E409" s="355"/>
      <c r="F409" s="355"/>
      <c r="G409" s="355"/>
      <c r="H409" s="355"/>
      <c r="I409" s="355"/>
      <c r="J409" s="355"/>
      <c r="K409" s="355"/>
      <c r="L409" s="355"/>
      <c r="M409" s="355"/>
      <c r="N409" s="355"/>
      <c r="O409" s="355"/>
      <c r="P409" s="355"/>
      <c r="Q409" s="355"/>
      <c r="R409" s="355"/>
      <c r="S409" s="355"/>
      <c r="T409" s="355"/>
      <c r="U409" s="355"/>
      <c r="V409" s="355"/>
      <c r="W409" s="355"/>
      <c r="X409" s="355"/>
    </row>
    <row r="410" spans="1:24" ht="18.75" customHeight="1">
      <c r="A410" s="355"/>
      <c r="B410" s="355"/>
      <c r="C410" s="384"/>
      <c r="D410" s="355"/>
      <c r="E410" s="355"/>
      <c r="F410" s="355"/>
      <c r="G410" s="355"/>
      <c r="H410" s="355"/>
      <c r="I410" s="355"/>
      <c r="J410" s="355"/>
      <c r="K410" s="355"/>
      <c r="L410" s="355"/>
      <c r="M410" s="355"/>
      <c r="N410" s="355"/>
      <c r="O410" s="355"/>
      <c r="P410" s="355"/>
      <c r="Q410" s="355"/>
      <c r="R410" s="355"/>
      <c r="S410" s="355"/>
      <c r="T410" s="355"/>
      <c r="U410" s="355"/>
      <c r="V410" s="355"/>
      <c r="W410" s="355"/>
      <c r="X410" s="355"/>
    </row>
    <row r="411" spans="1:24" ht="18.75" customHeight="1">
      <c r="A411" s="355"/>
      <c r="B411" s="355"/>
      <c r="C411" s="384"/>
      <c r="D411" s="355"/>
      <c r="E411" s="355"/>
      <c r="F411" s="355"/>
      <c r="G411" s="355"/>
      <c r="H411" s="355"/>
      <c r="I411" s="355"/>
      <c r="J411" s="355"/>
      <c r="K411" s="355"/>
      <c r="L411" s="355"/>
      <c r="M411" s="355"/>
      <c r="N411" s="355"/>
      <c r="O411" s="355"/>
      <c r="P411" s="355"/>
      <c r="Q411" s="355"/>
      <c r="R411" s="355"/>
      <c r="S411" s="355"/>
      <c r="T411" s="355"/>
      <c r="U411" s="355"/>
      <c r="V411" s="355"/>
      <c r="W411" s="355"/>
      <c r="X411" s="355"/>
    </row>
    <row r="412" spans="1:24" ht="18.75" customHeight="1">
      <c r="A412" s="355"/>
      <c r="B412" s="355"/>
      <c r="C412" s="384"/>
      <c r="D412" s="355"/>
      <c r="E412" s="355"/>
      <c r="F412" s="355"/>
      <c r="G412" s="355"/>
      <c r="H412" s="355"/>
      <c r="I412" s="355"/>
      <c r="J412" s="355"/>
      <c r="K412" s="355"/>
      <c r="L412" s="355"/>
      <c r="M412" s="355"/>
      <c r="N412" s="355"/>
      <c r="O412" s="355"/>
      <c r="P412" s="355"/>
      <c r="Q412" s="355"/>
      <c r="R412" s="355"/>
      <c r="S412" s="355"/>
      <c r="T412" s="355"/>
      <c r="U412" s="355"/>
      <c r="V412" s="355"/>
      <c r="W412" s="355"/>
      <c r="X412" s="355"/>
    </row>
    <row r="413" spans="1:24" ht="18.75" customHeight="1">
      <c r="A413" s="355"/>
      <c r="B413" s="355"/>
      <c r="C413" s="384"/>
      <c r="D413" s="355"/>
      <c r="E413" s="355"/>
      <c r="F413" s="355"/>
      <c r="G413" s="355"/>
      <c r="H413" s="355"/>
      <c r="I413" s="355"/>
      <c r="J413" s="355"/>
      <c r="K413" s="355"/>
      <c r="L413" s="355"/>
      <c r="M413" s="355"/>
      <c r="N413" s="355"/>
      <c r="O413" s="355"/>
      <c r="P413" s="355"/>
      <c r="Q413" s="355"/>
      <c r="R413" s="355"/>
      <c r="S413" s="355"/>
      <c r="T413" s="355"/>
      <c r="U413" s="355"/>
      <c r="V413" s="355"/>
      <c r="W413" s="355"/>
      <c r="X413" s="355"/>
    </row>
    <row r="414" spans="1:24" ht="18.75" customHeight="1">
      <c r="A414" s="355"/>
      <c r="B414" s="355"/>
      <c r="C414" s="384"/>
      <c r="D414" s="355"/>
      <c r="E414" s="355"/>
      <c r="F414" s="355"/>
      <c r="G414" s="355"/>
      <c r="H414" s="355"/>
      <c r="I414" s="355"/>
      <c r="J414" s="355"/>
      <c r="K414" s="355"/>
      <c r="L414" s="355"/>
      <c r="M414" s="355"/>
      <c r="N414" s="355"/>
      <c r="O414" s="355"/>
      <c r="P414" s="355"/>
      <c r="Q414" s="355"/>
      <c r="R414" s="355"/>
      <c r="S414" s="355"/>
      <c r="T414" s="355"/>
      <c r="U414" s="355"/>
      <c r="V414" s="355"/>
      <c r="W414" s="355"/>
      <c r="X414" s="355"/>
    </row>
    <row r="415" spans="1:24" ht="18.75" customHeight="1">
      <c r="A415" s="355"/>
      <c r="B415" s="355"/>
      <c r="C415" s="384"/>
      <c r="D415" s="355"/>
      <c r="E415" s="355"/>
      <c r="F415" s="355"/>
      <c r="G415" s="355"/>
      <c r="H415" s="355"/>
      <c r="I415" s="355"/>
      <c r="J415" s="355"/>
      <c r="K415" s="355"/>
      <c r="L415" s="355"/>
      <c r="M415" s="355"/>
      <c r="N415" s="355"/>
      <c r="O415" s="355"/>
      <c r="P415" s="355"/>
      <c r="Q415" s="355"/>
      <c r="R415" s="355"/>
      <c r="S415" s="355"/>
      <c r="T415" s="355"/>
      <c r="U415" s="355"/>
      <c r="V415" s="355"/>
      <c r="W415" s="355"/>
      <c r="X415" s="355"/>
    </row>
    <row r="416" spans="1:24" ht="18.75" customHeight="1">
      <c r="A416" s="355"/>
      <c r="B416" s="355"/>
      <c r="C416" s="384"/>
      <c r="D416" s="355"/>
      <c r="E416" s="355"/>
      <c r="F416" s="355"/>
      <c r="G416" s="355"/>
      <c r="H416" s="355"/>
      <c r="I416" s="355"/>
      <c r="J416" s="355"/>
      <c r="K416" s="355"/>
      <c r="L416" s="355"/>
      <c r="M416" s="355"/>
      <c r="N416" s="355"/>
      <c r="O416" s="355"/>
      <c r="P416" s="355"/>
      <c r="Q416" s="355"/>
      <c r="R416" s="355"/>
      <c r="S416" s="355"/>
      <c r="T416" s="355"/>
      <c r="U416" s="355"/>
      <c r="V416" s="355"/>
      <c r="W416" s="355"/>
      <c r="X416" s="355"/>
    </row>
    <row r="417" spans="1:24" ht="18.75" customHeight="1">
      <c r="A417" s="355"/>
      <c r="B417" s="355"/>
      <c r="C417" s="384"/>
      <c r="D417" s="355"/>
      <c r="E417" s="355"/>
      <c r="F417" s="355"/>
      <c r="G417" s="355"/>
      <c r="H417" s="355"/>
      <c r="I417" s="355"/>
      <c r="J417" s="355"/>
      <c r="K417" s="355"/>
      <c r="L417" s="355"/>
      <c r="M417" s="355"/>
      <c r="N417" s="355"/>
      <c r="O417" s="355"/>
      <c r="P417" s="355"/>
      <c r="Q417" s="355"/>
      <c r="R417" s="355"/>
      <c r="S417" s="355"/>
      <c r="T417" s="355"/>
      <c r="U417" s="355"/>
      <c r="V417" s="355"/>
      <c r="W417" s="355"/>
      <c r="X417" s="355"/>
    </row>
    <row r="418" spans="1:24" ht="18.75" customHeight="1">
      <c r="A418" s="355"/>
      <c r="B418" s="355"/>
      <c r="C418" s="384"/>
      <c r="D418" s="355"/>
      <c r="E418" s="355"/>
      <c r="F418" s="355"/>
      <c r="G418" s="355"/>
      <c r="H418" s="355"/>
      <c r="I418" s="355"/>
      <c r="J418" s="355"/>
      <c r="K418" s="355"/>
      <c r="L418" s="355"/>
      <c r="M418" s="355"/>
      <c r="N418" s="355"/>
      <c r="O418" s="355"/>
      <c r="P418" s="355"/>
      <c r="Q418" s="355"/>
      <c r="R418" s="355"/>
      <c r="S418" s="355"/>
      <c r="T418" s="355"/>
      <c r="U418" s="355"/>
      <c r="V418" s="355"/>
      <c r="W418" s="355"/>
      <c r="X418" s="355"/>
    </row>
    <row r="419" spans="1:24" ht="18.75" customHeight="1">
      <c r="A419" s="355"/>
      <c r="B419" s="355"/>
      <c r="C419" s="384"/>
      <c r="D419" s="355"/>
      <c r="E419" s="355"/>
      <c r="F419" s="355"/>
      <c r="G419" s="355"/>
      <c r="H419" s="355"/>
      <c r="I419" s="355"/>
      <c r="J419" s="355"/>
      <c r="K419" s="355"/>
      <c r="L419" s="355"/>
      <c r="M419" s="355"/>
      <c r="N419" s="355"/>
      <c r="O419" s="355"/>
      <c r="P419" s="355"/>
      <c r="Q419" s="355"/>
      <c r="R419" s="355"/>
      <c r="S419" s="355"/>
      <c r="T419" s="355"/>
      <c r="U419" s="355"/>
      <c r="V419" s="355"/>
      <c r="W419" s="355"/>
      <c r="X419" s="355"/>
    </row>
    <row r="420" spans="1:24" ht="18.75" customHeight="1">
      <c r="A420" s="355"/>
      <c r="B420" s="355"/>
      <c r="C420" s="384"/>
      <c r="D420" s="355"/>
      <c r="E420" s="355"/>
      <c r="F420" s="355"/>
      <c r="G420" s="355"/>
      <c r="H420" s="355"/>
      <c r="I420" s="355"/>
      <c r="J420" s="355"/>
      <c r="K420" s="355"/>
      <c r="L420" s="355"/>
      <c r="M420" s="355"/>
      <c r="N420" s="355"/>
      <c r="O420" s="355"/>
      <c r="P420" s="355"/>
      <c r="Q420" s="355"/>
      <c r="R420" s="355"/>
      <c r="S420" s="355"/>
      <c r="T420" s="355"/>
      <c r="U420" s="355"/>
      <c r="V420" s="355"/>
      <c r="W420" s="355"/>
      <c r="X420" s="355"/>
    </row>
    <row r="421" spans="1:24" ht="18.75" customHeight="1">
      <c r="A421" s="355"/>
      <c r="B421" s="355"/>
      <c r="C421" s="384"/>
      <c r="D421" s="355"/>
      <c r="E421" s="355"/>
      <c r="F421" s="355"/>
      <c r="G421" s="355"/>
      <c r="H421" s="355"/>
      <c r="I421" s="355"/>
      <c r="J421" s="355"/>
      <c r="K421" s="355"/>
      <c r="L421" s="355"/>
      <c r="M421" s="355"/>
      <c r="N421" s="355"/>
      <c r="O421" s="355"/>
      <c r="P421" s="355"/>
      <c r="Q421" s="355"/>
      <c r="R421" s="355"/>
      <c r="S421" s="355"/>
      <c r="T421" s="355"/>
      <c r="U421" s="355"/>
      <c r="V421" s="355"/>
      <c r="W421" s="355"/>
      <c r="X421" s="355"/>
    </row>
    <row r="422" spans="1:24" ht="18.75" customHeight="1">
      <c r="A422" s="355"/>
      <c r="B422" s="355"/>
      <c r="C422" s="384"/>
      <c r="D422" s="355"/>
      <c r="E422" s="355"/>
      <c r="F422" s="355"/>
      <c r="G422" s="355"/>
      <c r="H422" s="355"/>
      <c r="I422" s="355"/>
      <c r="J422" s="355"/>
      <c r="K422" s="355"/>
      <c r="L422" s="355"/>
      <c r="M422" s="355"/>
      <c r="N422" s="355"/>
      <c r="O422" s="355"/>
      <c r="P422" s="355"/>
      <c r="Q422" s="355"/>
      <c r="R422" s="355"/>
      <c r="S422" s="355"/>
      <c r="T422" s="355"/>
      <c r="U422" s="355"/>
      <c r="V422" s="355"/>
      <c r="W422" s="355"/>
      <c r="X422" s="355"/>
    </row>
    <row r="423" spans="1:24" ht="18.75" customHeight="1">
      <c r="A423" s="355"/>
      <c r="B423" s="355"/>
      <c r="C423" s="384"/>
      <c r="D423" s="355"/>
      <c r="E423" s="355"/>
      <c r="F423" s="355"/>
      <c r="G423" s="355"/>
      <c r="H423" s="355"/>
      <c r="I423" s="355"/>
      <c r="J423" s="355"/>
      <c r="K423" s="355"/>
      <c r="L423" s="355"/>
      <c r="M423" s="355"/>
      <c r="N423" s="355"/>
      <c r="O423" s="355"/>
      <c r="P423" s="355"/>
      <c r="Q423" s="355"/>
      <c r="R423" s="355"/>
      <c r="S423" s="355"/>
      <c r="T423" s="355"/>
      <c r="U423" s="355"/>
      <c r="V423" s="355"/>
      <c r="W423" s="355"/>
      <c r="X423" s="355"/>
    </row>
    <row r="424" spans="1:24" ht="18.75" customHeight="1">
      <c r="A424" s="355"/>
      <c r="B424" s="355"/>
      <c r="C424" s="384"/>
      <c r="D424" s="355"/>
      <c r="E424" s="355"/>
      <c r="F424" s="355"/>
      <c r="G424" s="355"/>
      <c r="H424" s="355"/>
      <c r="I424" s="355"/>
      <c r="J424" s="355"/>
      <c r="K424" s="355"/>
      <c r="L424" s="355"/>
      <c r="M424" s="355"/>
      <c r="N424" s="355"/>
      <c r="O424" s="355"/>
      <c r="P424" s="355"/>
      <c r="Q424" s="355"/>
      <c r="R424" s="355"/>
      <c r="S424" s="355"/>
      <c r="T424" s="355"/>
      <c r="U424" s="355"/>
      <c r="V424" s="355"/>
      <c r="W424" s="355"/>
      <c r="X424" s="355"/>
    </row>
    <row r="425" spans="1:24" ht="18.75" customHeight="1">
      <c r="A425" s="355"/>
      <c r="B425" s="355"/>
      <c r="C425" s="384"/>
      <c r="D425" s="355"/>
      <c r="E425" s="355"/>
      <c r="F425" s="355"/>
      <c r="G425" s="355"/>
      <c r="H425" s="355"/>
      <c r="I425" s="355"/>
      <c r="J425" s="355"/>
      <c r="K425" s="355"/>
      <c r="L425" s="355"/>
      <c r="M425" s="355"/>
      <c r="N425" s="355"/>
      <c r="O425" s="355"/>
      <c r="P425" s="355"/>
      <c r="Q425" s="355"/>
      <c r="R425" s="355"/>
      <c r="S425" s="355"/>
      <c r="T425" s="355"/>
      <c r="U425" s="355"/>
      <c r="V425" s="355"/>
      <c r="W425" s="355"/>
      <c r="X425" s="355"/>
    </row>
    <row r="426" spans="1:24" ht="18.75" customHeight="1">
      <c r="A426" s="355"/>
      <c r="B426" s="355"/>
      <c r="C426" s="384"/>
      <c r="D426" s="355"/>
      <c r="E426" s="355"/>
      <c r="F426" s="355"/>
      <c r="G426" s="355"/>
      <c r="H426" s="355"/>
      <c r="I426" s="355"/>
      <c r="J426" s="355"/>
      <c r="K426" s="355"/>
      <c r="L426" s="355"/>
      <c r="M426" s="355"/>
      <c r="N426" s="355"/>
      <c r="O426" s="355"/>
      <c r="P426" s="355"/>
      <c r="Q426" s="355"/>
      <c r="R426" s="355"/>
      <c r="S426" s="355"/>
      <c r="T426" s="355"/>
      <c r="U426" s="355"/>
      <c r="V426" s="355"/>
      <c r="W426" s="355"/>
      <c r="X426" s="355"/>
    </row>
    <row r="427" spans="1:24" ht="18.75" customHeight="1">
      <c r="A427" s="355"/>
      <c r="B427" s="355"/>
      <c r="C427" s="384"/>
      <c r="D427" s="355"/>
      <c r="E427" s="355"/>
      <c r="F427" s="355"/>
      <c r="G427" s="355"/>
      <c r="H427" s="355"/>
      <c r="I427" s="355"/>
      <c r="J427" s="355"/>
      <c r="K427" s="355"/>
      <c r="L427" s="355"/>
      <c r="M427" s="355"/>
      <c r="N427" s="355"/>
      <c r="O427" s="355"/>
      <c r="P427" s="355"/>
      <c r="Q427" s="355"/>
      <c r="R427" s="355"/>
      <c r="S427" s="355"/>
      <c r="T427" s="355"/>
      <c r="U427" s="355"/>
      <c r="V427" s="355"/>
      <c r="W427" s="355"/>
      <c r="X427" s="355"/>
    </row>
    <row r="428" spans="1:24" ht="18.75" customHeight="1">
      <c r="A428" s="355"/>
      <c r="B428" s="355"/>
      <c r="C428" s="384"/>
      <c r="D428" s="355"/>
      <c r="E428" s="355"/>
      <c r="F428" s="355"/>
      <c r="G428" s="355"/>
      <c r="H428" s="355"/>
      <c r="I428" s="355"/>
      <c r="J428" s="355"/>
      <c r="K428" s="355"/>
      <c r="L428" s="355"/>
      <c r="M428" s="355"/>
      <c r="N428" s="355"/>
      <c r="O428" s="355"/>
      <c r="P428" s="355"/>
      <c r="Q428" s="355"/>
      <c r="R428" s="355"/>
      <c r="S428" s="355"/>
      <c r="T428" s="355"/>
      <c r="U428" s="355"/>
      <c r="V428" s="355"/>
      <c r="W428" s="355"/>
      <c r="X428" s="355"/>
    </row>
    <row r="429" spans="1:24" ht="18.75" customHeight="1">
      <c r="A429" s="355"/>
      <c r="B429" s="355"/>
      <c r="C429" s="384"/>
      <c r="D429" s="355"/>
      <c r="E429" s="355"/>
      <c r="F429" s="355"/>
      <c r="G429" s="355"/>
      <c r="H429" s="355"/>
      <c r="I429" s="355"/>
      <c r="J429" s="355"/>
      <c r="K429" s="355"/>
      <c r="L429" s="355"/>
      <c r="M429" s="355"/>
      <c r="N429" s="355"/>
      <c r="O429" s="355"/>
      <c r="P429" s="355"/>
      <c r="Q429" s="355"/>
      <c r="R429" s="355"/>
      <c r="S429" s="355"/>
      <c r="T429" s="355"/>
      <c r="U429" s="355"/>
      <c r="V429" s="355"/>
      <c r="W429" s="355"/>
      <c r="X429" s="355"/>
    </row>
    <row r="430" spans="1:24" ht="18.75" customHeight="1">
      <c r="A430" s="355"/>
      <c r="B430" s="355"/>
      <c r="C430" s="384"/>
      <c r="D430" s="355"/>
      <c r="E430" s="355"/>
      <c r="F430" s="355"/>
      <c r="G430" s="355"/>
      <c r="H430" s="355"/>
      <c r="I430" s="355"/>
      <c r="J430" s="355"/>
      <c r="K430" s="355"/>
      <c r="L430" s="355"/>
      <c r="M430" s="355"/>
      <c r="N430" s="355"/>
      <c r="O430" s="355"/>
      <c r="P430" s="355"/>
      <c r="Q430" s="355"/>
      <c r="R430" s="355"/>
      <c r="S430" s="355"/>
      <c r="T430" s="355"/>
      <c r="U430" s="355"/>
      <c r="V430" s="355"/>
      <c r="W430" s="355"/>
      <c r="X430" s="355"/>
    </row>
    <row r="431" spans="1:24" ht="18.75" customHeight="1">
      <c r="A431" s="355"/>
      <c r="B431" s="355"/>
      <c r="C431" s="384"/>
      <c r="D431" s="355"/>
      <c r="E431" s="355"/>
      <c r="F431" s="355"/>
      <c r="G431" s="355"/>
      <c r="H431" s="355"/>
      <c r="I431" s="355"/>
      <c r="J431" s="355"/>
      <c r="K431" s="355"/>
      <c r="L431" s="355"/>
      <c r="M431" s="355"/>
      <c r="N431" s="355"/>
      <c r="O431" s="355"/>
      <c r="P431" s="355"/>
      <c r="Q431" s="355"/>
      <c r="R431" s="355"/>
      <c r="S431" s="355"/>
      <c r="T431" s="355"/>
      <c r="U431" s="355"/>
      <c r="V431" s="355"/>
      <c r="W431" s="355"/>
      <c r="X431" s="355"/>
    </row>
    <row r="432" spans="1:24" ht="18.75" customHeight="1">
      <c r="A432" s="355"/>
      <c r="B432" s="355"/>
      <c r="C432" s="384"/>
      <c r="D432" s="355"/>
      <c r="E432" s="355"/>
      <c r="F432" s="355"/>
      <c r="G432" s="355"/>
      <c r="H432" s="355"/>
      <c r="I432" s="355"/>
      <c r="J432" s="355"/>
      <c r="K432" s="355"/>
      <c r="L432" s="355"/>
      <c r="M432" s="355"/>
      <c r="N432" s="355"/>
      <c r="O432" s="355"/>
      <c r="P432" s="355"/>
      <c r="Q432" s="355"/>
      <c r="R432" s="355"/>
      <c r="S432" s="355"/>
      <c r="T432" s="355"/>
      <c r="U432" s="355"/>
      <c r="V432" s="355"/>
      <c r="W432" s="355"/>
      <c r="X432" s="355"/>
    </row>
    <row r="433" spans="1:24" ht="18.75" customHeight="1">
      <c r="A433" s="355"/>
      <c r="B433" s="355"/>
      <c r="C433" s="384"/>
      <c r="D433" s="355"/>
      <c r="E433" s="355"/>
      <c r="F433" s="355"/>
      <c r="G433" s="355"/>
      <c r="H433" s="355"/>
      <c r="I433" s="355"/>
      <c r="J433" s="355"/>
      <c r="K433" s="355"/>
      <c r="L433" s="355"/>
      <c r="M433" s="355"/>
      <c r="N433" s="355"/>
      <c r="O433" s="355"/>
      <c r="P433" s="355"/>
      <c r="Q433" s="355"/>
      <c r="R433" s="355"/>
      <c r="S433" s="355"/>
      <c r="T433" s="355"/>
      <c r="U433" s="355"/>
      <c r="V433" s="355"/>
      <c r="W433" s="355"/>
      <c r="X433" s="355"/>
    </row>
    <row r="434" spans="1:24" ht="18.75" customHeight="1">
      <c r="A434" s="355"/>
      <c r="B434" s="355"/>
      <c r="C434" s="384"/>
      <c r="D434" s="355"/>
      <c r="E434" s="355"/>
      <c r="F434" s="355"/>
      <c r="G434" s="355"/>
      <c r="H434" s="355"/>
      <c r="I434" s="355"/>
      <c r="J434" s="355"/>
      <c r="K434" s="355"/>
      <c r="L434" s="355"/>
      <c r="M434" s="355"/>
      <c r="N434" s="355"/>
      <c r="O434" s="355"/>
      <c r="P434" s="355"/>
      <c r="Q434" s="355"/>
      <c r="R434" s="355"/>
      <c r="S434" s="355"/>
      <c r="T434" s="355"/>
      <c r="U434" s="355"/>
      <c r="V434" s="355"/>
      <c r="W434" s="355"/>
      <c r="X434" s="355"/>
    </row>
    <row r="435" spans="1:24" ht="18.75" customHeight="1">
      <c r="A435" s="355"/>
      <c r="B435" s="355"/>
      <c r="C435" s="384"/>
      <c r="D435" s="355"/>
      <c r="E435" s="355"/>
      <c r="F435" s="355"/>
      <c r="G435" s="355"/>
      <c r="H435" s="355"/>
      <c r="I435" s="355"/>
      <c r="J435" s="355"/>
      <c r="K435" s="355"/>
      <c r="L435" s="355"/>
      <c r="M435" s="355"/>
      <c r="N435" s="355"/>
      <c r="O435" s="355"/>
      <c r="P435" s="355"/>
      <c r="Q435" s="355"/>
      <c r="R435" s="355"/>
      <c r="S435" s="355"/>
      <c r="T435" s="355"/>
      <c r="U435" s="355"/>
      <c r="V435" s="355"/>
      <c r="W435" s="355"/>
      <c r="X435" s="355"/>
    </row>
    <row r="436" spans="1:24" ht="18.75" customHeight="1">
      <c r="A436" s="355"/>
      <c r="B436" s="355"/>
      <c r="C436" s="384"/>
      <c r="D436" s="355"/>
      <c r="E436" s="355"/>
      <c r="F436" s="355"/>
      <c r="G436" s="355"/>
      <c r="H436" s="355"/>
      <c r="I436" s="355"/>
      <c r="J436" s="355"/>
      <c r="K436" s="355"/>
      <c r="L436" s="355"/>
      <c r="M436" s="355"/>
      <c r="N436" s="355"/>
      <c r="O436" s="355"/>
      <c r="P436" s="355"/>
      <c r="Q436" s="355"/>
      <c r="R436" s="355"/>
      <c r="S436" s="355"/>
      <c r="T436" s="355"/>
      <c r="U436" s="355"/>
      <c r="V436" s="355"/>
      <c r="W436" s="355"/>
      <c r="X436" s="355"/>
    </row>
    <row r="437" spans="1:24" ht="18.75" customHeight="1">
      <c r="A437" s="355"/>
      <c r="B437" s="355"/>
      <c r="C437" s="384"/>
      <c r="D437" s="355"/>
      <c r="E437" s="355"/>
      <c r="F437" s="355"/>
      <c r="G437" s="355"/>
      <c r="H437" s="355"/>
      <c r="I437" s="355"/>
      <c r="J437" s="355"/>
      <c r="K437" s="355"/>
      <c r="L437" s="355"/>
      <c r="M437" s="355"/>
      <c r="N437" s="355"/>
      <c r="O437" s="355"/>
      <c r="P437" s="355"/>
      <c r="Q437" s="355"/>
      <c r="R437" s="355"/>
      <c r="S437" s="355"/>
      <c r="T437" s="355"/>
      <c r="U437" s="355"/>
      <c r="V437" s="355"/>
      <c r="W437" s="355"/>
      <c r="X437" s="355"/>
    </row>
    <row r="438" spans="1:24" ht="18.75" customHeight="1">
      <c r="A438" s="355"/>
      <c r="B438" s="355"/>
      <c r="C438" s="384"/>
      <c r="D438" s="355"/>
      <c r="E438" s="355"/>
      <c r="F438" s="355"/>
      <c r="G438" s="355"/>
      <c r="H438" s="355"/>
      <c r="I438" s="355"/>
      <c r="J438" s="355"/>
      <c r="K438" s="355"/>
      <c r="L438" s="355"/>
      <c r="M438" s="355"/>
      <c r="N438" s="355"/>
      <c r="O438" s="355"/>
      <c r="P438" s="355"/>
      <c r="Q438" s="355"/>
      <c r="R438" s="355"/>
      <c r="S438" s="355"/>
      <c r="T438" s="355"/>
      <c r="U438" s="355"/>
      <c r="V438" s="355"/>
      <c r="W438" s="355"/>
      <c r="X438" s="355"/>
    </row>
    <row r="439" spans="1:24" ht="18.75" customHeight="1">
      <c r="A439" s="355"/>
      <c r="B439" s="355"/>
      <c r="C439" s="384"/>
      <c r="D439" s="355"/>
      <c r="E439" s="355"/>
      <c r="F439" s="355"/>
      <c r="G439" s="355"/>
      <c r="H439" s="355"/>
      <c r="I439" s="355"/>
      <c r="J439" s="355"/>
      <c r="K439" s="355"/>
      <c r="L439" s="355"/>
      <c r="M439" s="355"/>
      <c r="N439" s="355"/>
      <c r="O439" s="355"/>
      <c r="P439" s="355"/>
      <c r="Q439" s="355"/>
      <c r="R439" s="355"/>
      <c r="S439" s="355"/>
      <c r="T439" s="355"/>
      <c r="U439" s="355"/>
      <c r="V439" s="355"/>
      <c r="W439" s="355"/>
      <c r="X439" s="355"/>
    </row>
    <row r="440" spans="1:24" ht="18.75" customHeight="1">
      <c r="A440" s="355"/>
      <c r="B440" s="355"/>
      <c r="C440" s="384"/>
      <c r="D440" s="355"/>
      <c r="E440" s="355"/>
      <c r="F440" s="355"/>
      <c r="G440" s="355"/>
      <c r="H440" s="355"/>
      <c r="I440" s="355"/>
      <c r="J440" s="355"/>
      <c r="K440" s="355"/>
      <c r="L440" s="355"/>
      <c r="M440" s="355"/>
      <c r="N440" s="355"/>
      <c r="O440" s="355"/>
      <c r="P440" s="355"/>
      <c r="Q440" s="355"/>
      <c r="R440" s="355"/>
      <c r="S440" s="355"/>
      <c r="T440" s="355"/>
      <c r="U440" s="355"/>
      <c r="V440" s="355"/>
      <c r="W440" s="355"/>
      <c r="X440" s="355"/>
    </row>
    <row r="441" spans="1:24" ht="18.75" customHeight="1">
      <c r="A441" s="355"/>
      <c r="B441" s="355"/>
      <c r="C441" s="384"/>
      <c r="D441" s="355"/>
      <c r="E441" s="355"/>
      <c r="F441" s="355"/>
      <c r="G441" s="355"/>
      <c r="H441" s="355"/>
      <c r="I441" s="355"/>
      <c r="J441" s="355"/>
      <c r="K441" s="355"/>
      <c r="L441" s="355"/>
      <c r="M441" s="355"/>
      <c r="N441" s="355"/>
      <c r="O441" s="355"/>
      <c r="P441" s="355"/>
      <c r="Q441" s="355"/>
      <c r="R441" s="355"/>
      <c r="S441" s="355"/>
      <c r="T441" s="355"/>
      <c r="U441" s="355"/>
      <c r="V441" s="355"/>
      <c r="W441" s="355"/>
      <c r="X441" s="355"/>
    </row>
    <row r="442" spans="1:24" ht="18.75" customHeight="1">
      <c r="A442" s="355"/>
      <c r="B442" s="355"/>
      <c r="C442" s="384"/>
      <c r="D442" s="355"/>
      <c r="E442" s="355"/>
      <c r="F442" s="355"/>
      <c r="G442" s="355"/>
      <c r="H442" s="355"/>
      <c r="I442" s="355"/>
      <c r="J442" s="355"/>
      <c r="K442" s="355"/>
      <c r="L442" s="355"/>
      <c r="M442" s="355"/>
      <c r="N442" s="355"/>
      <c r="O442" s="355"/>
      <c r="P442" s="355"/>
      <c r="Q442" s="355"/>
      <c r="R442" s="355"/>
      <c r="S442" s="355"/>
      <c r="T442" s="355"/>
      <c r="U442" s="355"/>
      <c r="V442" s="355"/>
      <c r="W442" s="355"/>
      <c r="X442" s="355"/>
    </row>
    <row r="443" spans="1:24" ht="18.75" customHeight="1">
      <c r="A443" s="355"/>
      <c r="B443" s="355"/>
      <c r="C443" s="384"/>
      <c r="D443" s="355"/>
      <c r="E443" s="355"/>
      <c r="F443" s="355"/>
      <c r="G443" s="355"/>
      <c r="H443" s="355"/>
      <c r="I443" s="355"/>
      <c r="J443" s="355"/>
      <c r="K443" s="355"/>
      <c r="L443" s="355"/>
      <c r="M443" s="355"/>
      <c r="N443" s="355"/>
      <c r="O443" s="355"/>
      <c r="P443" s="355"/>
      <c r="Q443" s="355"/>
      <c r="R443" s="355"/>
      <c r="S443" s="355"/>
      <c r="T443" s="355"/>
      <c r="U443" s="355"/>
      <c r="V443" s="355"/>
      <c r="W443" s="355"/>
      <c r="X443" s="355"/>
    </row>
    <row r="444" spans="1:24" ht="18.75" customHeight="1">
      <c r="A444" s="355"/>
      <c r="B444" s="355"/>
      <c r="C444" s="384"/>
      <c r="D444" s="355"/>
      <c r="E444" s="355"/>
      <c r="F444" s="355"/>
      <c r="G444" s="355"/>
      <c r="H444" s="355"/>
      <c r="I444" s="355"/>
      <c r="J444" s="355"/>
      <c r="K444" s="355"/>
      <c r="L444" s="355"/>
      <c r="M444" s="355"/>
      <c r="N444" s="355"/>
      <c r="O444" s="355"/>
      <c r="P444" s="355"/>
      <c r="Q444" s="355"/>
      <c r="R444" s="355"/>
      <c r="S444" s="355"/>
      <c r="T444" s="355"/>
      <c r="U444" s="355"/>
      <c r="V444" s="355"/>
      <c r="W444" s="355"/>
      <c r="X444" s="355"/>
    </row>
    <row r="445" spans="1:24" ht="18.75" customHeight="1">
      <c r="A445" s="355"/>
      <c r="B445" s="355"/>
      <c r="C445" s="384"/>
      <c r="D445" s="355"/>
      <c r="E445" s="355"/>
      <c r="F445" s="355"/>
      <c r="G445" s="355"/>
      <c r="H445" s="355"/>
      <c r="I445" s="355"/>
      <c r="J445" s="355"/>
      <c r="K445" s="355"/>
      <c r="L445" s="355"/>
      <c r="M445" s="355"/>
      <c r="N445" s="355"/>
      <c r="O445" s="355"/>
      <c r="P445" s="355"/>
      <c r="Q445" s="355"/>
      <c r="R445" s="355"/>
      <c r="S445" s="355"/>
      <c r="T445" s="355"/>
      <c r="U445" s="355"/>
      <c r="V445" s="355"/>
      <c r="W445" s="355"/>
      <c r="X445" s="355"/>
    </row>
    <row r="446" spans="1:24" ht="18.75" customHeight="1">
      <c r="A446" s="355"/>
      <c r="B446" s="355"/>
      <c r="C446" s="384"/>
      <c r="D446" s="355"/>
      <c r="E446" s="355"/>
      <c r="F446" s="355"/>
      <c r="G446" s="355"/>
      <c r="H446" s="355"/>
      <c r="I446" s="355"/>
      <c r="J446" s="355"/>
      <c r="K446" s="355"/>
      <c r="L446" s="355"/>
      <c r="M446" s="355"/>
      <c r="N446" s="355"/>
      <c r="O446" s="355"/>
      <c r="P446" s="355"/>
      <c r="Q446" s="355"/>
      <c r="R446" s="355"/>
      <c r="S446" s="355"/>
      <c r="T446" s="355"/>
      <c r="U446" s="355"/>
      <c r="V446" s="355"/>
      <c r="W446" s="355"/>
      <c r="X446" s="355"/>
    </row>
    <row r="447" spans="1:24" ht="18.75" customHeight="1">
      <c r="A447" s="355"/>
      <c r="B447" s="355"/>
      <c r="C447" s="384"/>
      <c r="D447" s="355"/>
      <c r="E447" s="355"/>
      <c r="F447" s="355"/>
      <c r="G447" s="355"/>
      <c r="H447" s="355"/>
      <c r="I447" s="355"/>
      <c r="J447" s="355"/>
      <c r="K447" s="355"/>
      <c r="L447" s="355"/>
      <c r="M447" s="355"/>
      <c r="N447" s="355"/>
      <c r="O447" s="355"/>
      <c r="P447" s="355"/>
      <c r="Q447" s="355"/>
      <c r="R447" s="355"/>
      <c r="S447" s="355"/>
      <c r="T447" s="355"/>
      <c r="U447" s="355"/>
      <c r="V447" s="355"/>
      <c r="W447" s="355"/>
      <c r="X447" s="355"/>
    </row>
    <row r="448" spans="1:24" ht="18.75" customHeight="1">
      <c r="A448" s="355"/>
      <c r="B448" s="355"/>
      <c r="C448" s="384"/>
      <c r="D448" s="355"/>
      <c r="E448" s="355"/>
      <c r="F448" s="355"/>
      <c r="G448" s="355"/>
      <c r="H448" s="355"/>
      <c r="I448" s="355"/>
      <c r="J448" s="355"/>
      <c r="K448" s="355"/>
      <c r="L448" s="355"/>
      <c r="M448" s="355"/>
      <c r="N448" s="355"/>
      <c r="O448" s="355"/>
      <c r="P448" s="355"/>
      <c r="Q448" s="355"/>
      <c r="R448" s="355"/>
      <c r="S448" s="355"/>
      <c r="T448" s="355"/>
      <c r="U448" s="355"/>
      <c r="V448" s="355"/>
      <c r="W448" s="355"/>
      <c r="X448" s="355"/>
    </row>
    <row r="449" spans="1:24" ht="18.75" customHeight="1">
      <c r="A449" s="355"/>
      <c r="B449" s="355"/>
      <c r="C449" s="384"/>
      <c r="D449" s="355"/>
      <c r="E449" s="355"/>
      <c r="F449" s="355"/>
      <c r="G449" s="355"/>
      <c r="H449" s="355"/>
      <c r="I449" s="355"/>
      <c r="J449" s="355"/>
      <c r="K449" s="355"/>
      <c r="L449" s="355"/>
      <c r="M449" s="355"/>
      <c r="N449" s="355"/>
      <c r="O449" s="355"/>
      <c r="P449" s="355"/>
      <c r="Q449" s="355"/>
      <c r="R449" s="355"/>
      <c r="S449" s="355"/>
      <c r="T449" s="355"/>
      <c r="U449" s="355"/>
      <c r="V449" s="355"/>
      <c r="W449" s="355"/>
      <c r="X449" s="355"/>
    </row>
    <row r="450" spans="1:24" ht="18.75" customHeight="1">
      <c r="A450" s="355"/>
      <c r="B450" s="355"/>
      <c r="C450" s="384"/>
      <c r="D450" s="355"/>
      <c r="E450" s="355"/>
      <c r="F450" s="355"/>
      <c r="G450" s="355"/>
      <c r="H450" s="355"/>
      <c r="I450" s="355"/>
      <c r="J450" s="355"/>
      <c r="K450" s="355"/>
      <c r="L450" s="355"/>
      <c r="M450" s="355"/>
      <c r="N450" s="355"/>
      <c r="O450" s="355"/>
      <c r="P450" s="355"/>
      <c r="Q450" s="355"/>
      <c r="R450" s="355"/>
      <c r="S450" s="355"/>
      <c r="T450" s="355"/>
      <c r="U450" s="355"/>
      <c r="V450" s="355"/>
      <c r="W450" s="355"/>
      <c r="X450" s="355"/>
    </row>
    <row r="451" spans="1:24" ht="18.75" customHeight="1">
      <c r="A451" s="355"/>
      <c r="B451" s="355"/>
      <c r="C451" s="384"/>
      <c r="D451" s="355"/>
      <c r="E451" s="355"/>
      <c r="F451" s="355"/>
      <c r="G451" s="355"/>
      <c r="H451" s="355"/>
      <c r="I451" s="355"/>
      <c r="J451" s="355"/>
      <c r="K451" s="355"/>
      <c r="L451" s="355"/>
      <c r="M451" s="355"/>
      <c r="N451" s="355"/>
      <c r="O451" s="355"/>
      <c r="P451" s="355"/>
      <c r="Q451" s="355"/>
      <c r="R451" s="355"/>
      <c r="S451" s="355"/>
      <c r="T451" s="355"/>
      <c r="U451" s="355"/>
      <c r="V451" s="355"/>
      <c r="W451" s="355"/>
      <c r="X451" s="355"/>
    </row>
    <row r="452" spans="1:24" ht="18.75" customHeight="1">
      <c r="A452" s="355"/>
      <c r="B452" s="355"/>
      <c r="C452" s="384"/>
      <c r="D452" s="355"/>
      <c r="E452" s="355"/>
      <c r="F452" s="355"/>
      <c r="G452" s="355"/>
      <c r="H452" s="355"/>
      <c r="I452" s="355"/>
      <c r="J452" s="355"/>
      <c r="K452" s="355"/>
      <c r="L452" s="355"/>
      <c r="M452" s="355"/>
      <c r="N452" s="355"/>
      <c r="O452" s="355"/>
      <c r="P452" s="355"/>
      <c r="Q452" s="355"/>
      <c r="R452" s="355"/>
      <c r="S452" s="355"/>
      <c r="T452" s="355"/>
      <c r="U452" s="355"/>
      <c r="V452" s="355"/>
      <c r="W452" s="355"/>
      <c r="X452" s="355"/>
    </row>
    <row r="453" spans="1:24" ht="18.75" customHeight="1">
      <c r="A453" s="355"/>
      <c r="B453" s="355"/>
      <c r="C453" s="384"/>
      <c r="D453" s="355"/>
      <c r="E453" s="355"/>
      <c r="F453" s="355"/>
      <c r="G453" s="355"/>
      <c r="H453" s="355"/>
      <c r="I453" s="355"/>
      <c r="J453" s="355"/>
      <c r="K453" s="355"/>
      <c r="L453" s="355"/>
      <c r="M453" s="355"/>
      <c r="N453" s="355"/>
      <c r="O453" s="355"/>
      <c r="P453" s="355"/>
      <c r="Q453" s="355"/>
      <c r="R453" s="355"/>
      <c r="S453" s="355"/>
      <c r="T453" s="355"/>
      <c r="U453" s="355"/>
      <c r="V453" s="355"/>
      <c r="W453" s="355"/>
      <c r="X453" s="355"/>
    </row>
    <row r="454" spans="1:24" ht="18.75" customHeight="1">
      <c r="A454" s="355"/>
      <c r="B454" s="355"/>
      <c r="C454" s="384"/>
      <c r="D454" s="355"/>
      <c r="E454" s="355"/>
      <c r="F454" s="355"/>
      <c r="G454" s="355"/>
      <c r="H454" s="355"/>
      <c r="I454" s="355"/>
      <c r="J454" s="355"/>
      <c r="K454" s="355"/>
      <c r="L454" s="355"/>
      <c r="M454" s="355"/>
      <c r="N454" s="355"/>
      <c r="O454" s="355"/>
      <c r="P454" s="355"/>
      <c r="Q454" s="355"/>
      <c r="R454" s="355"/>
      <c r="S454" s="355"/>
      <c r="T454" s="355"/>
      <c r="U454" s="355"/>
      <c r="V454" s="355"/>
      <c r="W454" s="355"/>
      <c r="X454" s="355"/>
    </row>
    <row r="455" spans="1:24" ht="18.75" customHeight="1">
      <c r="A455" s="355"/>
      <c r="B455" s="355"/>
      <c r="C455" s="384"/>
      <c r="D455" s="355"/>
      <c r="E455" s="355"/>
      <c r="F455" s="355"/>
      <c r="G455" s="355"/>
      <c r="H455" s="355"/>
      <c r="I455" s="355"/>
      <c r="J455" s="355"/>
      <c r="K455" s="355"/>
      <c r="L455" s="355"/>
      <c r="M455" s="355"/>
      <c r="N455" s="355"/>
      <c r="O455" s="355"/>
      <c r="P455" s="355"/>
      <c r="Q455" s="355"/>
      <c r="R455" s="355"/>
      <c r="S455" s="355"/>
      <c r="T455" s="355"/>
      <c r="U455" s="355"/>
      <c r="V455" s="355"/>
      <c r="W455" s="355"/>
      <c r="X455" s="355"/>
    </row>
    <row r="456" spans="1:24" ht="18.75" customHeight="1">
      <c r="A456" s="355"/>
      <c r="B456" s="355"/>
      <c r="C456" s="384"/>
      <c r="D456" s="355"/>
      <c r="E456" s="355"/>
      <c r="F456" s="355"/>
      <c r="G456" s="355"/>
      <c r="H456" s="355"/>
      <c r="I456" s="355"/>
      <c r="J456" s="355"/>
      <c r="K456" s="355"/>
      <c r="L456" s="355"/>
      <c r="M456" s="355"/>
      <c r="N456" s="355"/>
      <c r="O456" s="355"/>
      <c r="P456" s="355"/>
      <c r="Q456" s="355"/>
      <c r="R456" s="355"/>
      <c r="S456" s="355"/>
      <c r="T456" s="355"/>
      <c r="U456" s="355"/>
      <c r="V456" s="355"/>
      <c r="W456" s="355"/>
      <c r="X456" s="355"/>
    </row>
    <row r="457" spans="1:24" ht="18.75" customHeight="1">
      <c r="A457" s="355"/>
      <c r="B457" s="355"/>
      <c r="C457" s="384"/>
      <c r="D457" s="355"/>
      <c r="E457" s="355"/>
      <c r="F457" s="355"/>
      <c r="G457" s="355"/>
      <c r="H457" s="355"/>
      <c r="I457" s="355"/>
      <c r="J457" s="355"/>
      <c r="K457" s="355"/>
      <c r="L457" s="355"/>
      <c r="M457" s="355"/>
      <c r="N457" s="355"/>
      <c r="O457" s="355"/>
      <c r="P457" s="355"/>
      <c r="Q457" s="355"/>
      <c r="R457" s="355"/>
      <c r="S457" s="355"/>
      <c r="T457" s="355"/>
      <c r="U457" s="355"/>
      <c r="V457" s="355"/>
      <c r="W457" s="355"/>
      <c r="X457" s="355"/>
    </row>
    <row r="458" spans="1:24" ht="18.75" customHeight="1">
      <c r="A458" s="355"/>
      <c r="B458" s="355"/>
      <c r="C458" s="384"/>
      <c r="D458" s="355"/>
      <c r="E458" s="355"/>
      <c r="F458" s="355"/>
      <c r="G458" s="355"/>
      <c r="H458" s="355"/>
      <c r="I458" s="355"/>
      <c r="J458" s="355"/>
      <c r="K458" s="355"/>
      <c r="L458" s="355"/>
      <c r="M458" s="355"/>
      <c r="N458" s="355"/>
      <c r="O458" s="355"/>
      <c r="P458" s="355"/>
      <c r="Q458" s="355"/>
      <c r="R458" s="355"/>
      <c r="S458" s="355"/>
      <c r="T458" s="355"/>
      <c r="U458" s="355"/>
      <c r="V458" s="355"/>
      <c r="W458" s="355"/>
      <c r="X458" s="355"/>
    </row>
    <row r="459" spans="1:24" ht="18.75" customHeight="1">
      <c r="A459" s="355"/>
      <c r="B459" s="355"/>
      <c r="C459" s="384"/>
      <c r="D459" s="355"/>
      <c r="E459" s="355"/>
      <c r="F459" s="355"/>
      <c r="G459" s="355"/>
      <c r="H459" s="355"/>
      <c r="I459" s="355"/>
      <c r="J459" s="355"/>
      <c r="K459" s="355"/>
      <c r="L459" s="355"/>
      <c r="M459" s="355"/>
      <c r="N459" s="355"/>
      <c r="O459" s="355"/>
      <c r="P459" s="355"/>
      <c r="Q459" s="355"/>
      <c r="R459" s="355"/>
      <c r="S459" s="355"/>
      <c r="T459" s="355"/>
      <c r="U459" s="355"/>
      <c r="V459" s="355"/>
      <c r="W459" s="355"/>
      <c r="X459" s="355"/>
    </row>
    <row r="460" spans="1:24" ht="18.75" customHeight="1">
      <c r="A460" s="355"/>
      <c r="B460" s="355"/>
      <c r="C460" s="384"/>
      <c r="D460" s="355"/>
      <c r="E460" s="355"/>
      <c r="F460" s="355"/>
      <c r="G460" s="355"/>
      <c r="H460" s="355"/>
      <c r="I460" s="355"/>
      <c r="J460" s="355"/>
      <c r="K460" s="355"/>
      <c r="L460" s="355"/>
      <c r="M460" s="355"/>
      <c r="N460" s="355"/>
      <c r="O460" s="355"/>
      <c r="P460" s="355"/>
      <c r="Q460" s="355"/>
      <c r="R460" s="355"/>
      <c r="S460" s="355"/>
      <c r="T460" s="355"/>
      <c r="U460" s="355"/>
      <c r="V460" s="355"/>
      <c r="W460" s="355"/>
      <c r="X460" s="355"/>
    </row>
    <row r="461" spans="1:24" ht="18.75" customHeight="1">
      <c r="A461" s="355"/>
      <c r="B461" s="355"/>
      <c r="C461" s="384"/>
      <c r="D461" s="355"/>
      <c r="E461" s="355"/>
      <c r="F461" s="355"/>
      <c r="G461" s="355"/>
      <c r="H461" s="355"/>
      <c r="I461" s="355"/>
      <c r="J461" s="355"/>
      <c r="K461" s="355"/>
      <c r="L461" s="355"/>
      <c r="M461" s="355"/>
      <c r="N461" s="355"/>
      <c r="O461" s="355"/>
      <c r="P461" s="355"/>
      <c r="Q461" s="355"/>
      <c r="R461" s="355"/>
      <c r="S461" s="355"/>
      <c r="T461" s="355"/>
      <c r="U461" s="355"/>
      <c r="V461" s="355"/>
      <c r="W461" s="355"/>
      <c r="X461" s="355"/>
    </row>
    <row r="462" spans="1:24" ht="18.75" customHeight="1">
      <c r="A462" s="355"/>
      <c r="B462" s="355"/>
      <c r="C462" s="384"/>
      <c r="D462" s="355"/>
      <c r="E462" s="355"/>
      <c r="F462" s="355"/>
      <c r="G462" s="355"/>
      <c r="H462" s="355"/>
      <c r="I462" s="355"/>
      <c r="J462" s="355"/>
      <c r="K462" s="355"/>
      <c r="L462" s="355"/>
      <c r="M462" s="355"/>
      <c r="N462" s="355"/>
      <c r="O462" s="355"/>
      <c r="P462" s="355"/>
      <c r="Q462" s="355"/>
      <c r="R462" s="355"/>
      <c r="S462" s="355"/>
      <c r="T462" s="355"/>
      <c r="U462" s="355"/>
      <c r="V462" s="355"/>
      <c r="W462" s="355"/>
      <c r="X462" s="355"/>
    </row>
    <row r="463" spans="1:24" ht="18.75" customHeight="1">
      <c r="A463" s="355"/>
      <c r="B463" s="355"/>
      <c r="C463" s="384"/>
      <c r="D463" s="355"/>
      <c r="E463" s="355"/>
      <c r="F463" s="355"/>
      <c r="G463" s="355"/>
      <c r="H463" s="355"/>
      <c r="I463" s="355"/>
      <c r="J463" s="355"/>
      <c r="K463" s="355"/>
      <c r="L463" s="355"/>
      <c r="M463" s="355"/>
      <c r="N463" s="355"/>
      <c r="O463" s="355"/>
      <c r="P463" s="355"/>
      <c r="Q463" s="355"/>
      <c r="R463" s="355"/>
      <c r="S463" s="355"/>
      <c r="T463" s="355"/>
      <c r="U463" s="355"/>
      <c r="V463" s="355"/>
      <c r="W463" s="355"/>
      <c r="X463" s="355"/>
    </row>
    <row r="464" spans="1:24" ht="18.75" customHeight="1">
      <c r="A464" s="355"/>
      <c r="B464" s="355"/>
      <c r="C464" s="384"/>
      <c r="D464" s="355"/>
      <c r="E464" s="355"/>
      <c r="F464" s="355"/>
      <c r="G464" s="355"/>
      <c r="H464" s="355"/>
      <c r="I464" s="355"/>
      <c r="J464" s="355"/>
      <c r="K464" s="355"/>
      <c r="L464" s="355"/>
      <c r="M464" s="355"/>
      <c r="N464" s="355"/>
      <c r="O464" s="355"/>
      <c r="P464" s="355"/>
      <c r="Q464" s="355"/>
      <c r="R464" s="355"/>
      <c r="S464" s="355"/>
      <c r="T464" s="355"/>
      <c r="U464" s="355"/>
      <c r="V464" s="355"/>
      <c r="W464" s="355"/>
      <c r="X464" s="355"/>
    </row>
    <row r="465" spans="1:24" ht="18.75" customHeight="1">
      <c r="A465" s="355"/>
      <c r="B465" s="355"/>
      <c r="C465" s="384"/>
      <c r="D465" s="355"/>
      <c r="E465" s="355"/>
      <c r="F465" s="355"/>
      <c r="G465" s="355"/>
      <c r="H465" s="355"/>
      <c r="I465" s="355"/>
      <c r="J465" s="355"/>
      <c r="K465" s="355"/>
      <c r="L465" s="355"/>
      <c r="M465" s="355"/>
      <c r="N465" s="355"/>
      <c r="O465" s="355"/>
      <c r="P465" s="355"/>
      <c r="Q465" s="355"/>
      <c r="R465" s="355"/>
      <c r="S465" s="355"/>
      <c r="T465" s="355"/>
      <c r="U465" s="355"/>
      <c r="V465" s="355"/>
      <c r="W465" s="355"/>
      <c r="X465" s="355"/>
    </row>
    <row r="466" spans="1:24" ht="18.75" customHeight="1">
      <c r="A466" s="355"/>
      <c r="B466" s="355"/>
      <c r="C466" s="384"/>
      <c r="D466" s="355"/>
      <c r="E466" s="355"/>
      <c r="F466" s="355"/>
      <c r="G466" s="355"/>
      <c r="H466" s="355"/>
      <c r="I466" s="355"/>
      <c r="J466" s="355"/>
      <c r="K466" s="355"/>
      <c r="L466" s="355"/>
      <c r="M466" s="355"/>
      <c r="N466" s="355"/>
      <c r="O466" s="355"/>
      <c r="P466" s="355"/>
      <c r="Q466" s="355"/>
      <c r="R466" s="355"/>
      <c r="S466" s="355"/>
      <c r="T466" s="355"/>
      <c r="U466" s="355"/>
      <c r="V466" s="355"/>
      <c r="W466" s="355"/>
      <c r="X466" s="355"/>
    </row>
    <row r="467" spans="1:24" ht="18.75" customHeight="1">
      <c r="A467" s="355"/>
      <c r="B467" s="355"/>
      <c r="C467" s="384"/>
      <c r="D467" s="355"/>
      <c r="E467" s="355"/>
      <c r="F467" s="355"/>
      <c r="G467" s="355"/>
      <c r="H467" s="355"/>
      <c r="I467" s="355"/>
      <c r="J467" s="355"/>
      <c r="K467" s="355"/>
      <c r="L467" s="355"/>
      <c r="M467" s="355"/>
      <c r="N467" s="355"/>
      <c r="O467" s="355"/>
      <c r="P467" s="355"/>
      <c r="Q467" s="355"/>
      <c r="R467" s="355"/>
      <c r="S467" s="355"/>
      <c r="T467" s="355"/>
      <c r="U467" s="355"/>
      <c r="V467" s="355"/>
      <c r="W467" s="355"/>
      <c r="X467" s="355"/>
    </row>
    <row r="468" spans="1:24" ht="18.75" customHeight="1">
      <c r="A468" s="355"/>
      <c r="B468" s="355"/>
      <c r="C468" s="384"/>
      <c r="D468" s="355"/>
      <c r="E468" s="355"/>
      <c r="F468" s="355"/>
      <c r="G468" s="355"/>
      <c r="H468" s="355"/>
      <c r="I468" s="355"/>
      <c r="J468" s="355"/>
      <c r="K468" s="355"/>
      <c r="L468" s="355"/>
      <c r="M468" s="355"/>
      <c r="N468" s="355"/>
      <c r="O468" s="355"/>
      <c r="P468" s="355"/>
      <c r="Q468" s="355"/>
      <c r="R468" s="355"/>
      <c r="S468" s="355"/>
      <c r="T468" s="355"/>
      <c r="U468" s="355"/>
      <c r="V468" s="355"/>
      <c r="W468" s="355"/>
      <c r="X468" s="355"/>
    </row>
    <row r="469" spans="1:24" ht="18.75" customHeight="1">
      <c r="A469" s="355"/>
      <c r="B469" s="355"/>
      <c r="C469" s="384"/>
      <c r="D469" s="355"/>
      <c r="E469" s="355"/>
      <c r="F469" s="355"/>
      <c r="G469" s="355"/>
      <c r="H469" s="355"/>
      <c r="I469" s="355"/>
      <c r="J469" s="355"/>
      <c r="K469" s="355"/>
      <c r="L469" s="355"/>
      <c r="M469" s="355"/>
      <c r="N469" s="355"/>
      <c r="O469" s="355"/>
      <c r="P469" s="355"/>
      <c r="Q469" s="355"/>
      <c r="R469" s="355"/>
      <c r="S469" s="355"/>
      <c r="T469" s="355"/>
      <c r="U469" s="355"/>
      <c r="V469" s="355"/>
      <c r="W469" s="355"/>
      <c r="X469" s="355"/>
    </row>
    <row r="470" spans="1:24" ht="18.75" customHeight="1">
      <c r="A470" s="355"/>
      <c r="B470" s="355"/>
      <c r="C470" s="384"/>
      <c r="D470" s="355"/>
      <c r="E470" s="355"/>
      <c r="F470" s="355"/>
      <c r="G470" s="355"/>
      <c r="H470" s="355"/>
      <c r="I470" s="355"/>
      <c r="J470" s="355"/>
      <c r="K470" s="355"/>
      <c r="L470" s="355"/>
      <c r="M470" s="355"/>
      <c r="N470" s="355"/>
      <c r="O470" s="355"/>
      <c r="P470" s="355"/>
      <c r="Q470" s="355"/>
      <c r="R470" s="355"/>
      <c r="S470" s="355"/>
      <c r="T470" s="355"/>
      <c r="U470" s="355"/>
      <c r="V470" s="355"/>
      <c r="W470" s="355"/>
      <c r="X470" s="355"/>
    </row>
    <row r="471" spans="1:24" ht="18.75" customHeight="1">
      <c r="A471" s="355"/>
      <c r="B471" s="355"/>
      <c r="C471" s="384"/>
      <c r="D471" s="355"/>
      <c r="E471" s="355"/>
      <c r="F471" s="355"/>
      <c r="G471" s="355"/>
      <c r="H471" s="355"/>
      <c r="I471" s="355"/>
      <c r="J471" s="355"/>
      <c r="K471" s="355"/>
      <c r="L471" s="355"/>
      <c r="M471" s="355"/>
      <c r="N471" s="355"/>
      <c r="O471" s="355"/>
      <c r="P471" s="355"/>
      <c r="Q471" s="355"/>
      <c r="R471" s="355"/>
      <c r="S471" s="355"/>
      <c r="T471" s="355"/>
      <c r="U471" s="355"/>
      <c r="V471" s="355"/>
      <c r="W471" s="355"/>
      <c r="X471" s="355"/>
    </row>
    <row r="472" spans="1:24" ht="18.75" customHeight="1">
      <c r="A472" s="355"/>
      <c r="B472" s="355"/>
      <c r="C472" s="384"/>
      <c r="D472" s="355"/>
      <c r="E472" s="355"/>
      <c r="F472" s="355"/>
      <c r="G472" s="355"/>
      <c r="H472" s="355"/>
      <c r="I472" s="355"/>
      <c r="J472" s="355"/>
      <c r="K472" s="355"/>
      <c r="L472" s="355"/>
      <c r="M472" s="355"/>
      <c r="N472" s="355"/>
      <c r="O472" s="355"/>
      <c r="P472" s="355"/>
      <c r="Q472" s="355"/>
      <c r="R472" s="355"/>
      <c r="S472" s="355"/>
      <c r="T472" s="355"/>
      <c r="U472" s="355"/>
      <c r="V472" s="355"/>
      <c r="W472" s="355"/>
      <c r="X472" s="355"/>
    </row>
    <row r="473" spans="1:24" ht="18.75" customHeight="1">
      <c r="A473" s="355"/>
      <c r="B473" s="355"/>
      <c r="C473" s="384"/>
      <c r="D473" s="355"/>
      <c r="E473" s="355"/>
      <c r="F473" s="355"/>
      <c r="G473" s="355"/>
      <c r="H473" s="355"/>
      <c r="I473" s="355"/>
      <c r="J473" s="355"/>
      <c r="K473" s="355"/>
      <c r="L473" s="355"/>
      <c r="M473" s="355"/>
      <c r="N473" s="355"/>
      <c r="O473" s="355"/>
      <c r="P473" s="355"/>
      <c r="Q473" s="355"/>
      <c r="R473" s="355"/>
      <c r="S473" s="355"/>
      <c r="T473" s="355"/>
      <c r="U473" s="355"/>
      <c r="V473" s="355"/>
      <c r="W473" s="355"/>
      <c r="X473" s="355"/>
    </row>
    <row r="474" spans="1:24" ht="18.75" customHeight="1">
      <c r="A474" s="355"/>
      <c r="B474" s="355"/>
      <c r="C474" s="384"/>
      <c r="D474" s="355"/>
      <c r="E474" s="355"/>
      <c r="F474" s="355"/>
      <c r="G474" s="355"/>
      <c r="H474" s="355"/>
      <c r="I474" s="355"/>
      <c r="J474" s="355"/>
      <c r="K474" s="355"/>
      <c r="L474" s="355"/>
      <c r="M474" s="355"/>
      <c r="N474" s="355"/>
      <c r="O474" s="355"/>
      <c r="P474" s="355"/>
      <c r="Q474" s="355"/>
      <c r="R474" s="355"/>
      <c r="S474" s="355"/>
      <c r="T474" s="355"/>
      <c r="U474" s="355"/>
      <c r="V474" s="355"/>
      <c r="W474" s="355"/>
      <c r="X474" s="355"/>
    </row>
    <row r="475" spans="1:24" ht="18.75" customHeight="1">
      <c r="A475" s="355"/>
      <c r="B475" s="355"/>
      <c r="C475" s="384"/>
      <c r="D475" s="355"/>
      <c r="E475" s="355"/>
      <c r="F475" s="355"/>
      <c r="G475" s="355"/>
      <c r="H475" s="355"/>
      <c r="I475" s="355"/>
      <c r="J475" s="355"/>
      <c r="K475" s="355"/>
      <c r="L475" s="355"/>
      <c r="M475" s="355"/>
      <c r="N475" s="355"/>
      <c r="O475" s="355"/>
      <c r="P475" s="355"/>
      <c r="Q475" s="355"/>
      <c r="R475" s="355"/>
      <c r="S475" s="355"/>
      <c r="T475" s="355"/>
      <c r="U475" s="355"/>
      <c r="V475" s="355"/>
      <c r="W475" s="355"/>
      <c r="X475" s="355"/>
    </row>
    <row r="476" spans="1:24" ht="18.75" customHeight="1">
      <c r="A476" s="355"/>
      <c r="B476" s="355"/>
      <c r="C476" s="384"/>
      <c r="D476" s="355"/>
      <c r="E476" s="355"/>
      <c r="F476" s="355"/>
      <c r="G476" s="355"/>
      <c r="H476" s="355"/>
      <c r="I476" s="355"/>
      <c r="J476" s="355"/>
      <c r="K476" s="355"/>
      <c r="L476" s="355"/>
      <c r="M476" s="355"/>
      <c r="N476" s="355"/>
      <c r="O476" s="355"/>
      <c r="P476" s="355"/>
      <c r="Q476" s="355"/>
      <c r="R476" s="355"/>
      <c r="S476" s="355"/>
      <c r="T476" s="355"/>
      <c r="U476" s="355"/>
      <c r="V476" s="355"/>
      <c r="W476" s="355"/>
      <c r="X476" s="355"/>
    </row>
    <row r="477" spans="1:24" ht="18.75" customHeight="1">
      <c r="A477" s="355"/>
      <c r="B477" s="355"/>
      <c r="C477" s="384"/>
      <c r="D477" s="355"/>
      <c r="E477" s="355"/>
      <c r="F477" s="355"/>
      <c r="G477" s="355"/>
      <c r="H477" s="355"/>
      <c r="I477" s="355"/>
      <c r="J477" s="355"/>
      <c r="K477" s="355"/>
      <c r="L477" s="355"/>
      <c r="M477" s="355"/>
      <c r="N477" s="355"/>
      <c r="O477" s="355"/>
      <c r="P477" s="355"/>
      <c r="Q477" s="355"/>
      <c r="R477" s="355"/>
      <c r="S477" s="355"/>
      <c r="T477" s="355"/>
      <c r="U477" s="355"/>
      <c r="V477" s="355"/>
      <c r="W477" s="355"/>
      <c r="X477" s="355"/>
    </row>
    <row r="478" spans="1:24" ht="18.75" customHeight="1">
      <c r="A478" s="355"/>
      <c r="B478" s="355"/>
      <c r="C478" s="384"/>
      <c r="D478" s="355"/>
      <c r="E478" s="355"/>
      <c r="F478" s="355"/>
      <c r="G478" s="355"/>
      <c r="H478" s="355"/>
      <c r="I478" s="355"/>
      <c r="J478" s="355"/>
      <c r="K478" s="355"/>
      <c r="L478" s="355"/>
      <c r="M478" s="355"/>
      <c r="N478" s="355"/>
      <c r="O478" s="355"/>
      <c r="P478" s="355"/>
      <c r="Q478" s="355"/>
      <c r="R478" s="355"/>
      <c r="S478" s="355"/>
      <c r="T478" s="355"/>
      <c r="U478" s="355"/>
      <c r="V478" s="355"/>
      <c r="W478" s="355"/>
      <c r="X478" s="355"/>
    </row>
    <row r="479" spans="1:24" ht="18.75" customHeight="1">
      <c r="A479" s="355"/>
      <c r="B479" s="355"/>
      <c r="C479" s="384"/>
      <c r="D479" s="355"/>
      <c r="E479" s="355"/>
      <c r="F479" s="355"/>
      <c r="G479" s="355"/>
      <c r="H479" s="355"/>
      <c r="I479" s="355"/>
      <c r="J479" s="355"/>
      <c r="K479" s="355"/>
      <c r="L479" s="355"/>
      <c r="M479" s="355"/>
      <c r="N479" s="355"/>
      <c r="O479" s="355"/>
      <c r="P479" s="355"/>
      <c r="Q479" s="355"/>
      <c r="R479" s="355"/>
      <c r="S479" s="355"/>
      <c r="T479" s="355"/>
      <c r="U479" s="355"/>
      <c r="V479" s="355"/>
      <c r="W479" s="355"/>
      <c r="X479" s="355"/>
    </row>
    <row r="480" spans="1:24" ht="18.75" customHeight="1">
      <c r="A480" s="355"/>
      <c r="B480" s="355"/>
      <c r="C480" s="384"/>
      <c r="D480" s="355"/>
      <c r="E480" s="355"/>
      <c r="F480" s="355"/>
      <c r="G480" s="355"/>
      <c r="H480" s="355"/>
      <c r="I480" s="355"/>
      <c r="J480" s="355"/>
      <c r="K480" s="355"/>
      <c r="L480" s="355"/>
      <c r="M480" s="355"/>
      <c r="N480" s="355"/>
      <c r="O480" s="355"/>
      <c r="P480" s="355"/>
      <c r="Q480" s="355"/>
      <c r="R480" s="355"/>
      <c r="S480" s="355"/>
      <c r="T480" s="355"/>
      <c r="U480" s="355"/>
      <c r="V480" s="355"/>
      <c r="W480" s="355"/>
      <c r="X480" s="355"/>
    </row>
    <row r="481" spans="1:24" ht="18.75" customHeight="1">
      <c r="A481" s="355"/>
      <c r="B481" s="355"/>
      <c r="C481" s="384"/>
      <c r="D481" s="355"/>
      <c r="E481" s="355"/>
      <c r="F481" s="355"/>
      <c r="G481" s="355"/>
      <c r="H481" s="355"/>
      <c r="I481" s="355"/>
      <c r="J481" s="355"/>
      <c r="K481" s="355"/>
      <c r="L481" s="355"/>
      <c r="M481" s="355"/>
      <c r="N481" s="355"/>
      <c r="O481" s="355"/>
      <c r="P481" s="355"/>
      <c r="Q481" s="355"/>
      <c r="R481" s="355"/>
      <c r="S481" s="355"/>
      <c r="T481" s="355"/>
      <c r="U481" s="355"/>
      <c r="V481" s="355"/>
      <c r="W481" s="355"/>
      <c r="X481" s="355"/>
    </row>
    <row r="482" spans="1:24" ht="18.75" customHeight="1">
      <c r="A482" s="355"/>
      <c r="B482" s="355"/>
      <c r="C482" s="384"/>
      <c r="D482" s="355"/>
      <c r="E482" s="355"/>
      <c r="F482" s="355"/>
      <c r="G482" s="355"/>
      <c r="H482" s="355"/>
      <c r="I482" s="355"/>
      <c r="J482" s="355"/>
      <c r="K482" s="355"/>
      <c r="L482" s="355"/>
      <c r="M482" s="355"/>
      <c r="N482" s="355"/>
      <c r="O482" s="355"/>
      <c r="P482" s="355"/>
      <c r="Q482" s="355"/>
      <c r="R482" s="355"/>
      <c r="S482" s="355"/>
      <c r="T482" s="355"/>
      <c r="U482" s="355"/>
      <c r="V482" s="355"/>
      <c r="W482" s="355"/>
      <c r="X482" s="355"/>
    </row>
    <row r="483" spans="1:24" ht="18.75" customHeight="1">
      <c r="A483" s="355"/>
      <c r="B483" s="355"/>
      <c r="C483" s="384"/>
      <c r="D483" s="355"/>
      <c r="E483" s="355"/>
      <c r="F483" s="355"/>
      <c r="G483" s="355"/>
      <c r="H483" s="355"/>
      <c r="I483" s="355"/>
      <c r="J483" s="355"/>
      <c r="K483" s="355"/>
      <c r="L483" s="355"/>
      <c r="M483" s="355"/>
      <c r="N483" s="355"/>
      <c r="O483" s="355"/>
      <c r="P483" s="355"/>
      <c r="Q483" s="355"/>
      <c r="R483" s="355"/>
      <c r="S483" s="355"/>
      <c r="T483" s="355"/>
      <c r="U483" s="355"/>
      <c r="V483" s="355"/>
      <c r="W483" s="355"/>
      <c r="X483" s="355"/>
    </row>
    <row r="484" spans="1:24" ht="18.75" customHeight="1">
      <c r="A484" s="355"/>
      <c r="B484" s="355"/>
      <c r="C484" s="384"/>
      <c r="D484" s="355"/>
      <c r="E484" s="355"/>
      <c r="F484" s="355"/>
      <c r="G484" s="355"/>
      <c r="H484" s="355"/>
      <c r="I484" s="355"/>
      <c r="J484" s="355"/>
      <c r="K484" s="355"/>
      <c r="L484" s="355"/>
      <c r="M484" s="355"/>
      <c r="N484" s="355"/>
      <c r="O484" s="355"/>
      <c r="P484" s="355"/>
      <c r="Q484" s="355"/>
      <c r="R484" s="355"/>
      <c r="S484" s="355"/>
      <c r="T484" s="355"/>
      <c r="U484" s="355"/>
      <c r="V484" s="355"/>
      <c r="W484" s="355"/>
      <c r="X484" s="355"/>
    </row>
    <row r="485" spans="1:24" ht="18.75" customHeight="1">
      <c r="A485" s="355"/>
      <c r="B485" s="355"/>
      <c r="C485" s="384"/>
      <c r="D485" s="355"/>
      <c r="E485" s="355"/>
      <c r="F485" s="355"/>
      <c r="G485" s="355"/>
      <c r="H485" s="355"/>
      <c r="I485" s="355"/>
      <c r="J485" s="355"/>
      <c r="K485" s="355"/>
      <c r="L485" s="355"/>
      <c r="M485" s="355"/>
      <c r="N485" s="355"/>
      <c r="O485" s="355"/>
      <c r="P485" s="355"/>
      <c r="Q485" s="355"/>
      <c r="R485" s="355"/>
      <c r="S485" s="355"/>
      <c r="T485" s="355"/>
      <c r="U485" s="355"/>
      <c r="V485" s="355"/>
      <c r="W485" s="355"/>
      <c r="X485" s="355"/>
    </row>
    <row r="486" spans="1:24" ht="18.75" customHeight="1">
      <c r="A486" s="355"/>
      <c r="B486" s="355"/>
      <c r="C486" s="384"/>
      <c r="D486" s="355"/>
      <c r="E486" s="355"/>
      <c r="F486" s="355"/>
      <c r="G486" s="355"/>
      <c r="H486" s="355"/>
      <c r="I486" s="355"/>
      <c r="J486" s="355"/>
      <c r="K486" s="355"/>
      <c r="L486" s="355"/>
      <c r="M486" s="355"/>
      <c r="N486" s="355"/>
      <c r="O486" s="355"/>
      <c r="P486" s="355"/>
      <c r="Q486" s="355"/>
      <c r="R486" s="355"/>
      <c r="S486" s="355"/>
      <c r="T486" s="355"/>
      <c r="U486" s="355"/>
      <c r="V486" s="355"/>
      <c r="W486" s="355"/>
      <c r="X486" s="355"/>
    </row>
    <row r="487" spans="1:24" ht="18.75" customHeight="1">
      <c r="A487" s="355"/>
      <c r="B487" s="355"/>
      <c r="C487" s="384"/>
      <c r="D487" s="355"/>
      <c r="E487" s="355"/>
      <c r="F487" s="355"/>
      <c r="G487" s="355"/>
      <c r="H487" s="355"/>
      <c r="I487" s="355"/>
      <c r="J487" s="355"/>
      <c r="K487" s="355"/>
      <c r="L487" s="355"/>
      <c r="M487" s="355"/>
      <c r="N487" s="355"/>
      <c r="O487" s="355"/>
      <c r="P487" s="355"/>
      <c r="Q487" s="355"/>
      <c r="R487" s="355"/>
      <c r="S487" s="355"/>
      <c r="T487" s="355"/>
      <c r="U487" s="355"/>
      <c r="V487" s="355"/>
      <c r="W487" s="355"/>
      <c r="X487" s="355"/>
    </row>
    <row r="488" spans="1:24" ht="18.75" customHeight="1">
      <c r="A488" s="355"/>
      <c r="B488" s="355"/>
      <c r="C488" s="384"/>
      <c r="D488" s="355"/>
      <c r="E488" s="355"/>
      <c r="F488" s="355"/>
      <c r="G488" s="355"/>
      <c r="H488" s="355"/>
      <c r="I488" s="355"/>
      <c r="J488" s="355"/>
      <c r="K488" s="355"/>
      <c r="L488" s="355"/>
      <c r="M488" s="355"/>
      <c r="N488" s="355"/>
      <c r="O488" s="355"/>
      <c r="P488" s="355"/>
      <c r="Q488" s="355"/>
      <c r="R488" s="355"/>
      <c r="S488" s="355"/>
      <c r="T488" s="355"/>
      <c r="U488" s="355"/>
      <c r="V488" s="355"/>
      <c r="W488" s="355"/>
      <c r="X488" s="355"/>
    </row>
    <row r="489" spans="1:24" ht="18.75" customHeight="1">
      <c r="A489" s="355"/>
      <c r="B489" s="355"/>
      <c r="C489" s="384"/>
      <c r="D489" s="355"/>
      <c r="E489" s="355"/>
      <c r="F489" s="355"/>
      <c r="G489" s="355"/>
      <c r="H489" s="355"/>
      <c r="I489" s="355"/>
      <c r="J489" s="355"/>
      <c r="K489" s="355"/>
      <c r="L489" s="355"/>
      <c r="M489" s="355"/>
      <c r="N489" s="355"/>
      <c r="O489" s="355"/>
      <c r="P489" s="355"/>
      <c r="Q489" s="355"/>
      <c r="R489" s="355"/>
      <c r="S489" s="355"/>
      <c r="T489" s="355"/>
      <c r="U489" s="355"/>
      <c r="V489" s="355"/>
      <c r="W489" s="355"/>
      <c r="X489" s="355"/>
    </row>
    <row r="490" spans="1:24" ht="18.75" customHeight="1">
      <c r="A490" s="355"/>
      <c r="B490" s="355"/>
      <c r="C490" s="384"/>
      <c r="D490" s="355"/>
      <c r="E490" s="355"/>
      <c r="F490" s="355"/>
      <c r="G490" s="355"/>
      <c r="H490" s="355"/>
      <c r="I490" s="355"/>
      <c r="J490" s="355"/>
      <c r="K490" s="355"/>
      <c r="L490" s="355"/>
      <c r="M490" s="355"/>
      <c r="N490" s="355"/>
      <c r="O490" s="355"/>
      <c r="P490" s="355"/>
      <c r="Q490" s="355"/>
      <c r="R490" s="355"/>
      <c r="S490" s="355"/>
      <c r="T490" s="355"/>
      <c r="U490" s="355"/>
      <c r="V490" s="355"/>
      <c r="W490" s="355"/>
      <c r="X490" s="355"/>
    </row>
    <row r="491" spans="1:24" ht="18.75" customHeight="1">
      <c r="A491" s="355"/>
      <c r="B491" s="355"/>
      <c r="C491" s="384"/>
      <c r="D491" s="355"/>
      <c r="E491" s="355"/>
      <c r="F491" s="355"/>
      <c r="G491" s="355"/>
      <c r="H491" s="355"/>
      <c r="I491" s="355"/>
      <c r="J491" s="355"/>
      <c r="K491" s="355"/>
      <c r="L491" s="355"/>
      <c r="M491" s="355"/>
      <c r="N491" s="355"/>
      <c r="O491" s="355"/>
      <c r="P491" s="355"/>
      <c r="Q491" s="355"/>
      <c r="R491" s="355"/>
      <c r="S491" s="355"/>
      <c r="T491" s="355"/>
      <c r="U491" s="355"/>
      <c r="V491" s="355"/>
      <c r="W491" s="355"/>
      <c r="X491" s="355"/>
    </row>
    <row r="492" spans="1:24" ht="18.75" customHeight="1">
      <c r="A492" s="355"/>
      <c r="B492" s="355"/>
      <c r="C492" s="384"/>
      <c r="D492" s="355"/>
      <c r="E492" s="355"/>
      <c r="F492" s="355"/>
      <c r="G492" s="355"/>
      <c r="H492" s="355"/>
      <c r="I492" s="355"/>
      <c r="J492" s="355"/>
      <c r="K492" s="355"/>
      <c r="L492" s="355"/>
      <c r="M492" s="355"/>
      <c r="N492" s="355"/>
      <c r="O492" s="355"/>
      <c r="P492" s="355"/>
      <c r="Q492" s="355"/>
      <c r="R492" s="355"/>
      <c r="S492" s="355"/>
      <c r="T492" s="355"/>
      <c r="U492" s="355"/>
      <c r="V492" s="355"/>
      <c r="W492" s="355"/>
      <c r="X492" s="355"/>
    </row>
    <row r="493" spans="1:24" ht="18.75" customHeight="1">
      <c r="A493" s="355"/>
      <c r="B493" s="355"/>
      <c r="C493" s="384"/>
      <c r="D493" s="355"/>
      <c r="E493" s="355"/>
      <c r="F493" s="355"/>
      <c r="G493" s="355"/>
      <c r="H493" s="355"/>
      <c r="I493" s="355"/>
      <c r="J493" s="355"/>
      <c r="K493" s="355"/>
      <c r="L493" s="355"/>
      <c r="M493" s="355"/>
      <c r="N493" s="355"/>
      <c r="O493" s="355"/>
      <c r="P493" s="355"/>
      <c r="Q493" s="355"/>
      <c r="R493" s="355"/>
      <c r="S493" s="355"/>
      <c r="T493" s="355"/>
      <c r="U493" s="355"/>
      <c r="V493" s="355"/>
      <c r="W493" s="355"/>
      <c r="X493" s="355"/>
    </row>
    <row r="494" spans="1:24" ht="18.75" customHeight="1">
      <c r="A494" s="355"/>
      <c r="B494" s="355"/>
      <c r="C494" s="384"/>
      <c r="D494" s="355"/>
      <c r="E494" s="355"/>
      <c r="F494" s="355"/>
      <c r="G494" s="355"/>
      <c r="H494" s="355"/>
      <c r="I494" s="355"/>
      <c r="J494" s="355"/>
      <c r="K494" s="355"/>
      <c r="L494" s="355"/>
      <c r="M494" s="355"/>
      <c r="N494" s="355"/>
      <c r="O494" s="355"/>
      <c r="P494" s="355"/>
      <c r="Q494" s="355"/>
      <c r="R494" s="355"/>
      <c r="S494" s="355"/>
      <c r="T494" s="355"/>
      <c r="U494" s="355"/>
      <c r="V494" s="355"/>
      <c r="W494" s="355"/>
      <c r="X494" s="355"/>
    </row>
    <row r="495" spans="1:24" ht="18.75" customHeight="1">
      <c r="A495" s="355"/>
      <c r="B495" s="355"/>
      <c r="C495" s="384"/>
      <c r="D495" s="355"/>
      <c r="E495" s="355"/>
      <c r="F495" s="355"/>
      <c r="G495" s="355"/>
      <c r="H495" s="355"/>
      <c r="I495" s="355"/>
      <c r="J495" s="355"/>
      <c r="K495" s="355"/>
      <c r="L495" s="355"/>
      <c r="M495" s="355"/>
      <c r="N495" s="355"/>
      <c r="O495" s="355"/>
      <c r="P495" s="355"/>
      <c r="Q495" s="355"/>
      <c r="R495" s="355"/>
      <c r="S495" s="355"/>
      <c r="T495" s="355"/>
      <c r="U495" s="355"/>
      <c r="V495" s="355"/>
      <c r="W495" s="355"/>
      <c r="X495" s="355"/>
    </row>
    <row r="496" spans="1:24" ht="18.75" customHeight="1">
      <c r="A496" s="355"/>
      <c r="B496" s="355"/>
      <c r="C496" s="384"/>
      <c r="D496" s="355"/>
      <c r="E496" s="355"/>
      <c r="F496" s="355"/>
      <c r="G496" s="355"/>
      <c r="H496" s="355"/>
      <c r="I496" s="355"/>
      <c r="J496" s="355"/>
      <c r="K496" s="355"/>
      <c r="L496" s="355"/>
      <c r="M496" s="355"/>
      <c r="N496" s="355"/>
      <c r="O496" s="355"/>
      <c r="P496" s="355"/>
      <c r="Q496" s="355"/>
      <c r="R496" s="355"/>
      <c r="S496" s="355"/>
      <c r="T496" s="355"/>
      <c r="U496" s="355"/>
      <c r="V496" s="355"/>
      <c r="W496" s="355"/>
      <c r="X496" s="355"/>
    </row>
    <row r="497" spans="1:24" ht="18.75" customHeight="1">
      <c r="A497" s="355"/>
      <c r="B497" s="355"/>
      <c r="C497" s="384"/>
      <c r="D497" s="355"/>
      <c r="E497" s="355"/>
      <c r="F497" s="355"/>
      <c r="G497" s="355"/>
      <c r="H497" s="355"/>
      <c r="I497" s="355"/>
      <c r="J497" s="355"/>
      <c r="K497" s="355"/>
      <c r="L497" s="355"/>
      <c r="M497" s="355"/>
      <c r="N497" s="355"/>
      <c r="O497" s="355"/>
      <c r="P497" s="355"/>
      <c r="Q497" s="355"/>
      <c r="R497" s="355"/>
      <c r="S497" s="355"/>
      <c r="T497" s="355"/>
      <c r="U497" s="355"/>
      <c r="V497" s="355"/>
      <c r="W497" s="355"/>
      <c r="X497" s="355"/>
    </row>
    <row r="498" spans="1:24" ht="18.75" customHeight="1">
      <c r="A498" s="355"/>
      <c r="B498" s="355"/>
      <c r="C498" s="384"/>
      <c r="D498" s="355"/>
      <c r="E498" s="355"/>
      <c r="F498" s="355"/>
      <c r="G498" s="355"/>
      <c r="H498" s="355"/>
      <c r="I498" s="355"/>
      <c r="J498" s="355"/>
      <c r="K498" s="355"/>
      <c r="L498" s="355"/>
      <c r="M498" s="355"/>
      <c r="N498" s="355"/>
      <c r="O498" s="355"/>
      <c r="P498" s="355"/>
      <c r="Q498" s="355"/>
      <c r="R498" s="355"/>
      <c r="S498" s="355"/>
      <c r="T498" s="355"/>
      <c r="U498" s="355"/>
      <c r="V498" s="355"/>
      <c r="W498" s="355"/>
      <c r="X498" s="355"/>
    </row>
    <row r="499" spans="1:24" ht="18.75" customHeight="1">
      <c r="A499" s="355"/>
      <c r="B499" s="355"/>
      <c r="C499" s="384"/>
      <c r="D499" s="355"/>
      <c r="E499" s="355"/>
      <c r="F499" s="355"/>
      <c r="G499" s="355"/>
      <c r="H499" s="355"/>
      <c r="I499" s="355"/>
      <c r="J499" s="355"/>
      <c r="K499" s="355"/>
      <c r="L499" s="355"/>
      <c r="M499" s="355"/>
      <c r="N499" s="355"/>
      <c r="O499" s="355"/>
      <c r="P499" s="355"/>
      <c r="Q499" s="355"/>
      <c r="R499" s="355"/>
      <c r="S499" s="355"/>
      <c r="T499" s="355"/>
      <c r="U499" s="355"/>
      <c r="V499" s="355"/>
      <c r="W499" s="355"/>
      <c r="X499" s="355"/>
    </row>
    <row r="500" spans="1:24" ht="18.75" customHeight="1">
      <c r="A500" s="355"/>
      <c r="B500" s="355"/>
      <c r="C500" s="384"/>
      <c r="D500" s="355"/>
      <c r="E500" s="355"/>
      <c r="F500" s="355"/>
      <c r="G500" s="355"/>
      <c r="H500" s="355"/>
      <c r="I500" s="355"/>
      <c r="J500" s="355"/>
      <c r="K500" s="355"/>
      <c r="L500" s="355"/>
      <c r="M500" s="355"/>
      <c r="N500" s="355"/>
      <c r="O500" s="355"/>
      <c r="P500" s="355"/>
      <c r="Q500" s="355"/>
      <c r="R500" s="355"/>
      <c r="S500" s="355"/>
      <c r="T500" s="355"/>
      <c r="U500" s="355"/>
      <c r="V500" s="355"/>
      <c r="W500" s="355"/>
      <c r="X500" s="355"/>
    </row>
    <row r="501" spans="1:24" ht="18.75" customHeight="1">
      <c r="A501" s="355"/>
      <c r="B501" s="355"/>
      <c r="C501" s="384"/>
      <c r="D501" s="355"/>
      <c r="E501" s="355"/>
      <c r="F501" s="355"/>
      <c r="G501" s="355"/>
      <c r="H501" s="355"/>
      <c r="I501" s="355"/>
      <c r="J501" s="355"/>
      <c r="K501" s="355"/>
      <c r="L501" s="355"/>
      <c r="M501" s="355"/>
      <c r="N501" s="355"/>
      <c r="O501" s="355"/>
      <c r="P501" s="355"/>
      <c r="Q501" s="355"/>
      <c r="R501" s="355"/>
      <c r="S501" s="355"/>
      <c r="T501" s="355"/>
      <c r="U501" s="355"/>
      <c r="V501" s="355"/>
      <c r="W501" s="355"/>
      <c r="X501" s="355"/>
    </row>
    <row r="502" spans="1:24" ht="18.75" customHeight="1">
      <c r="A502" s="355"/>
      <c r="B502" s="355"/>
      <c r="C502" s="384"/>
      <c r="D502" s="355"/>
      <c r="E502" s="355"/>
      <c r="F502" s="355"/>
      <c r="G502" s="355"/>
      <c r="H502" s="355"/>
      <c r="I502" s="355"/>
      <c r="J502" s="355"/>
      <c r="K502" s="355"/>
      <c r="L502" s="355"/>
      <c r="M502" s="355"/>
      <c r="N502" s="355"/>
      <c r="O502" s="355"/>
      <c r="P502" s="355"/>
      <c r="Q502" s="355"/>
      <c r="R502" s="355"/>
      <c r="S502" s="355"/>
      <c r="T502" s="355"/>
      <c r="U502" s="355"/>
      <c r="V502" s="355"/>
      <c r="W502" s="355"/>
      <c r="X502" s="355"/>
    </row>
    <row r="503" spans="1:24" ht="18.75" customHeight="1">
      <c r="A503" s="355"/>
      <c r="B503" s="355"/>
      <c r="C503" s="384"/>
      <c r="D503" s="355"/>
      <c r="E503" s="355"/>
      <c r="F503" s="355"/>
      <c r="G503" s="355"/>
      <c r="H503" s="355"/>
      <c r="I503" s="355"/>
      <c r="J503" s="355"/>
      <c r="K503" s="355"/>
      <c r="L503" s="355"/>
      <c r="M503" s="355"/>
      <c r="N503" s="355"/>
      <c r="O503" s="355"/>
      <c r="P503" s="355"/>
      <c r="Q503" s="355"/>
      <c r="R503" s="355"/>
      <c r="S503" s="355"/>
      <c r="T503" s="355"/>
      <c r="U503" s="355"/>
      <c r="V503" s="355"/>
      <c r="W503" s="355"/>
      <c r="X503" s="355"/>
    </row>
    <row r="504" spans="1:24" ht="18.75" customHeight="1">
      <c r="A504" s="355"/>
      <c r="B504" s="355"/>
      <c r="C504" s="384"/>
      <c r="D504" s="355"/>
      <c r="E504" s="355"/>
      <c r="F504" s="355"/>
      <c r="G504" s="355"/>
      <c r="H504" s="355"/>
      <c r="I504" s="355"/>
      <c r="J504" s="355"/>
      <c r="K504" s="355"/>
      <c r="L504" s="355"/>
      <c r="M504" s="355"/>
      <c r="N504" s="355"/>
      <c r="O504" s="355"/>
      <c r="P504" s="355"/>
      <c r="Q504" s="355"/>
      <c r="R504" s="355"/>
      <c r="S504" s="355"/>
      <c r="T504" s="355"/>
      <c r="U504" s="355"/>
      <c r="V504" s="355"/>
      <c r="W504" s="355"/>
      <c r="X504" s="355"/>
    </row>
    <row r="505" spans="1:24" ht="18.75" customHeight="1">
      <c r="A505" s="355"/>
      <c r="B505" s="355"/>
      <c r="C505" s="384"/>
      <c r="D505" s="355"/>
      <c r="E505" s="355"/>
      <c r="F505" s="355"/>
      <c r="G505" s="355"/>
      <c r="H505" s="355"/>
      <c r="I505" s="355"/>
      <c r="J505" s="355"/>
      <c r="K505" s="355"/>
      <c r="L505" s="355"/>
      <c r="M505" s="355"/>
      <c r="N505" s="355"/>
      <c r="O505" s="355"/>
      <c r="P505" s="355"/>
      <c r="Q505" s="355"/>
      <c r="R505" s="355"/>
      <c r="S505" s="355"/>
      <c r="T505" s="355"/>
      <c r="U505" s="355"/>
      <c r="V505" s="355"/>
      <c r="W505" s="355"/>
      <c r="X505" s="355"/>
    </row>
    <row r="506" spans="1:24" ht="18.75" customHeight="1">
      <c r="A506" s="355"/>
      <c r="B506" s="355"/>
      <c r="C506" s="384"/>
      <c r="D506" s="355"/>
      <c r="E506" s="355"/>
      <c r="F506" s="355"/>
      <c r="G506" s="355"/>
      <c r="H506" s="355"/>
      <c r="I506" s="355"/>
      <c r="J506" s="355"/>
      <c r="K506" s="355"/>
      <c r="L506" s="355"/>
      <c r="M506" s="355"/>
      <c r="N506" s="355"/>
      <c r="O506" s="355"/>
      <c r="P506" s="355"/>
      <c r="Q506" s="355"/>
      <c r="R506" s="355"/>
      <c r="S506" s="355"/>
      <c r="T506" s="355"/>
      <c r="U506" s="355"/>
      <c r="V506" s="355"/>
      <c r="W506" s="355"/>
      <c r="X506" s="355"/>
    </row>
    <row r="507" spans="1:24" ht="18.75" customHeight="1">
      <c r="A507" s="355"/>
      <c r="B507" s="355"/>
      <c r="C507" s="384"/>
      <c r="D507" s="355"/>
      <c r="E507" s="355"/>
      <c r="F507" s="355"/>
      <c r="G507" s="355"/>
      <c r="H507" s="355"/>
      <c r="I507" s="355"/>
      <c r="J507" s="355"/>
      <c r="K507" s="355"/>
      <c r="L507" s="355"/>
      <c r="M507" s="355"/>
      <c r="N507" s="355"/>
      <c r="O507" s="355"/>
      <c r="P507" s="355"/>
      <c r="Q507" s="355"/>
      <c r="R507" s="355"/>
      <c r="S507" s="355"/>
      <c r="T507" s="355"/>
      <c r="U507" s="355"/>
      <c r="V507" s="355"/>
      <c r="W507" s="355"/>
      <c r="X507" s="355"/>
    </row>
    <row r="508" spans="1:24" ht="18.75" customHeight="1">
      <c r="A508" s="355"/>
      <c r="B508" s="355"/>
      <c r="C508" s="384"/>
      <c r="D508" s="355"/>
      <c r="E508" s="355"/>
      <c r="F508" s="355"/>
      <c r="G508" s="355"/>
      <c r="H508" s="355"/>
      <c r="I508" s="355"/>
      <c r="J508" s="355"/>
      <c r="K508" s="355"/>
      <c r="L508" s="355"/>
      <c r="M508" s="355"/>
      <c r="N508" s="355"/>
      <c r="O508" s="355"/>
      <c r="P508" s="355"/>
      <c r="Q508" s="355"/>
      <c r="R508" s="355"/>
      <c r="S508" s="355"/>
      <c r="T508" s="355"/>
      <c r="U508" s="355"/>
      <c r="V508" s="355"/>
      <c r="W508" s="355"/>
      <c r="X508" s="355"/>
    </row>
    <row r="509" spans="1:24" ht="18.75" customHeight="1">
      <c r="A509" s="355"/>
      <c r="B509" s="355"/>
      <c r="C509" s="384"/>
      <c r="D509" s="355"/>
      <c r="E509" s="355"/>
      <c r="F509" s="355"/>
      <c r="G509" s="355"/>
      <c r="H509" s="355"/>
      <c r="I509" s="355"/>
      <c r="J509" s="355"/>
      <c r="K509" s="355"/>
      <c r="L509" s="355"/>
      <c r="M509" s="355"/>
      <c r="N509" s="355"/>
      <c r="O509" s="355"/>
      <c r="P509" s="355"/>
      <c r="Q509" s="355"/>
      <c r="R509" s="355"/>
      <c r="S509" s="355"/>
      <c r="T509" s="355"/>
      <c r="U509" s="355"/>
      <c r="V509" s="355"/>
      <c r="W509" s="355"/>
      <c r="X509" s="355"/>
    </row>
    <row r="510" spans="1:24" ht="18.75" customHeight="1">
      <c r="A510" s="355"/>
      <c r="B510" s="355"/>
      <c r="C510" s="384"/>
      <c r="D510" s="355"/>
      <c r="E510" s="355"/>
      <c r="F510" s="355"/>
      <c r="G510" s="355"/>
      <c r="H510" s="355"/>
      <c r="I510" s="355"/>
      <c r="J510" s="355"/>
      <c r="K510" s="355"/>
      <c r="L510" s="355"/>
      <c r="M510" s="355"/>
      <c r="N510" s="355"/>
      <c r="O510" s="355"/>
      <c r="P510" s="355"/>
      <c r="Q510" s="355"/>
      <c r="R510" s="355"/>
      <c r="S510" s="355"/>
      <c r="T510" s="355"/>
      <c r="U510" s="355"/>
      <c r="V510" s="355"/>
      <c r="W510" s="355"/>
      <c r="X510" s="355"/>
    </row>
    <row r="511" spans="1:24" ht="18.75" customHeight="1">
      <c r="A511" s="355"/>
      <c r="B511" s="355"/>
      <c r="C511" s="384"/>
      <c r="D511" s="355"/>
      <c r="E511" s="355"/>
      <c r="F511" s="355"/>
      <c r="G511" s="355"/>
      <c r="H511" s="355"/>
      <c r="I511" s="355"/>
      <c r="J511" s="355"/>
      <c r="K511" s="355"/>
      <c r="L511" s="355"/>
      <c r="M511" s="355"/>
      <c r="N511" s="355"/>
      <c r="O511" s="355"/>
      <c r="P511" s="355"/>
      <c r="Q511" s="355"/>
      <c r="R511" s="355"/>
      <c r="S511" s="355"/>
      <c r="T511" s="355"/>
      <c r="U511" s="355"/>
      <c r="V511" s="355"/>
      <c r="W511" s="355"/>
      <c r="X511" s="355"/>
    </row>
    <row r="512" spans="1:24" ht="18.75" customHeight="1">
      <c r="A512" s="355"/>
      <c r="B512" s="355"/>
      <c r="C512" s="384"/>
      <c r="D512" s="355"/>
      <c r="E512" s="355"/>
      <c r="F512" s="355"/>
      <c r="G512" s="355"/>
      <c r="H512" s="355"/>
      <c r="I512" s="355"/>
      <c r="J512" s="355"/>
      <c r="K512" s="355"/>
      <c r="L512" s="355"/>
      <c r="M512" s="355"/>
      <c r="N512" s="355"/>
      <c r="O512" s="355"/>
      <c r="P512" s="355"/>
      <c r="Q512" s="355"/>
      <c r="R512" s="355"/>
      <c r="S512" s="355"/>
      <c r="T512" s="355"/>
      <c r="U512" s="355"/>
      <c r="V512" s="355"/>
      <c r="W512" s="355"/>
      <c r="X512" s="355"/>
    </row>
    <row r="513" spans="1:24" ht="18.75" customHeight="1">
      <c r="A513" s="355"/>
      <c r="B513" s="355"/>
      <c r="C513" s="384"/>
      <c r="D513" s="355"/>
      <c r="E513" s="355"/>
      <c r="F513" s="355"/>
      <c r="G513" s="355"/>
      <c r="H513" s="355"/>
      <c r="I513" s="355"/>
      <c r="J513" s="355"/>
      <c r="K513" s="355"/>
      <c r="L513" s="355"/>
      <c r="M513" s="355"/>
      <c r="N513" s="355"/>
      <c r="O513" s="355"/>
      <c r="P513" s="355"/>
      <c r="Q513" s="355"/>
      <c r="R513" s="355"/>
      <c r="S513" s="355"/>
      <c r="T513" s="355"/>
      <c r="U513" s="355"/>
      <c r="V513" s="355"/>
      <c r="W513" s="355"/>
      <c r="X513" s="355"/>
    </row>
    <row r="514" spans="1:24" ht="18.75" customHeight="1">
      <c r="A514" s="355"/>
      <c r="B514" s="355"/>
      <c r="C514" s="384"/>
      <c r="D514" s="355"/>
      <c r="E514" s="355"/>
      <c r="F514" s="355"/>
      <c r="G514" s="355"/>
      <c r="H514" s="355"/>
      <c r="I514" s="355"/>
      <c r="J514" s="355"/>
      <c r="K514" s="355"/>
      <c r="L514" s="355"/>
      <c r="M514" s="355"/>
      <c r="N514" s="355"/>
      <c r="O514" s="355"/>
      <c r="P514" s="355"/>
      <c r="Q514" s="355"/>
      <c r="R514" s="355"/>
      <c r="S514" s="355"/>
      <c r="T514" s="355"/>
      <c r="U514" s="355"/>
      <c r="V514" s="355"/>
      <c r="W514" s="355"/>
      <c r="X514" s="355"/>
    </row>
    <row r="515" spans="1:24" ht="18.75" customHeight="1">
      <c r="A515" s="355"/>
      <c r="B515" s="355"/>
      <c r="C515" s="384"/>
      <c r="D515" s="355"/>
      <c r="E515" s="355"/>
      <c r="F515" s="355"/>
      <c r="G515" s="355"/>
      <c r="H515" s="355"/>
      <c r="I515" s="355"/>
      <c r="J515" s="355"/>
      <c r="K515" s="355"/>
      <c r="L515" s="355"/>
      <c r="M515" s="355"/>
      <c r="N515" s="355"/>
      <c r="O515" s="355"/>
      <c r="P515" s="355"/>
      <c r="Q515" s="355"/>
      <c r="R515" s="355"/>
      <c r="S515" s="355"/>
      <c r="T515" s="355"/>
      <c r="U515" s="355"/>
      <c r="V515" s="355"/>
      <c r="W515" s="355"/>
      <c r="X515" s="355"/>
    </row>
    <row r="516" spans="1:24" ht="18.75" customHeight="1">
      <c r="A516" s="355"/>
      <c r="B516" s="355"/>
      <c r="C516" s="384"/>
      <c r="D516" s="355"/>
      <c r="E516" s="355"/>
      <c r="F516" s="355"/>
      <c r="G516" s="355"/>
      <c r="H516" s="355"/>
      <c r="I516" s="355"/>
      <c r="J516" s="355"/>
      <c r="K516" s="355"/>
      <c r="L516" s="355"/>
      <c r="M516" s="355"/>
      <c r="N516" s="355"/>
      <c r="O516" s="355"/>
      <c r="P516" s="355"/>
      <c r="Q516" s="355"/>
      <c r="R516" s="355"/>
      <c r="S516" s="355"/>
      <c r="T516" s="355"/>
      <c r="U516" s="355"/>
      <c r="V516" s="355"/>
      <c r="W516" s="355"/>
      <c r="X516" s="355"/>
    </row>
    <row r="517" spans="1:24" ht="18.75" customHeight="1">
      <c r="A517" s="355"/>
      <c r="B517" s="355"/>
      <c r="C517" s="384"/>
      <c r="D517" s="355"/>
      <c r="E517" s="355"/>
      <c r="F517" s="355"/>
      <c r="G517" s="355"/>
      <c r="H517" s="355"/>
      <c r="I517" s="355"/>
      <c r="J517" s="355"/>
      <c r="K517" s="355"/>
      <c r="L517" s="355"/>
      <c r="M517" s="355"/>
      <c r="N517" s="355"/>
      <c r="O517" s="355"/>
      <c r="P517" s="355"/>
      <c r="Q517" s="355"/>
      <c r="R517" s="355"/>
      <c r="S517" s="355"/>
      <c r="T517" s="355"/>
      <c r="U517" s="355"/>
      <c r="V517" s="355"/>
      <c r="W517" s="355"/>
      <c r="X517" s="355"/>
    </row>
    <row r="518" spans="1:24" ht="18.75" customHeight="1">
      <c r="A518" s="355"/>
      <c r="B518" s="355"/>
      <c r="C518" s="384"/>
      <c r="D518" s="355"/>
      <c r="E518" s="355"/>
      <c r="F518" s="355"/>
      <c r="G518" s="355"/>
      <c r="H518" s="355"/>
      <c r="I518" s="355"/>
      <c r="J518" s="355"/>
      <c r="K518" s="355"/>
      <c r="L518" s="355"/>
      <c r="M518" s="355"/>
      <c r="N518" s="355"/>
      <c r="O518" s="355"/>
      <c r="P518" s="355"/>
      <c r="Q518" s="355"/>
      <c r="R518" s="355"/>
      <c r="S518" s="355"/>
      <c r="T518" s="355"/>
      <c r="U518" s="355"/>
      <c r="V518" s="355"/>
      <c r="W518" s="355"/>
      <c r="X518" s="355"/>
    </row>
    <row r="519" spans="1:24" ht="18.75" customHeight="1">
      <c r="A519" s="355"/>
      <c r="B519" s="355"/>
      <c r="C519" s="384"/>
      <c r="D519" s="355"/>
      <c r="E519" s="355"/>
      <c r="F519" s="355"/>
      <c r="G519" s="355"/>
      <c r="H519" s="355"/>
      <c r="I519" s="355"/>
      <c r="J519" s="355"/>
      <c r="K519" s="355"/>
      <c r="L519" s="355"/>
      <c r="M519" s="355"/>
      <c r="N519" s="355"/>
      <c r="O519" s="355"/>
      <c r="P519" s="355"/>
      <c r="Q519" s="355"/>
      <c r="R519" s="355"/>
      <c r="S519" s="355"/>
      <c r="T519" s="355"/>
      <c r="U519" s="355"/>
      <c r="V519" s="355"/>
      <c r="W519" s="355"/>
      <c r="X519" s="355"/>
    </row>
    <row r="520" spans="1:24" ht="18.75" customHeight="1">
      <c r="A520" s="355"/>
      <c r="B520" s="355"/>
      <c r="C520" s="384"/>
      <c r="D520" s="355"/>
      <c r="E520" s="355"/>
      <c r="F520" s="355"/>
      <c r="G520" s="355"/>
      <c r="H520" s="355"/>
      <c r="I520" s="355"/>
      <c r="J520" s="355"/>
      <c r="K520" s="355"/>
      <c r="L520" s="355"/>
      <c r="M520" s="355"/>
      <c r="N520" s="355"/>
      <c r="O520" s="355"/>
      <c r="P520" s="355"/>
      <c r="Q520" s="355"/>
      <c r="R520" s="355"/>
      <c r="S520" s="355"/>
      <c r="T520" s="355"/>
      <c r="U520" s="355"/>
      <c r="V520" s="355"/>
      <c r="W520" s="355"/>
      <c r="X520" s="355"/>
    </row>
    <row r="521" spans="1:24" ht="18.75" customHeight="1">
      <c r="A521" s="355"/>
      <c r="B521" s="355"/>
      <c r="C521" s="384"/>
      <c r="D521" s="355"/>
      <c r="E521" s="355"/>
      <c r="F521" s="355"/>
      <c r="G521" s="355"/>
      <c r="H521" s="355"/>
      <c r="I521" s="355"/>
      <c r="J521" s="355"/>
      <c r="K521" s="355"/>
      <c r="L521" s="355"/>
      <c r="M521" s="355"/>
      <c r="N521" s="355"/>
      <c r="O521" s="355"/>
      <c r="P521" s="355"/>
      <c r="Q521" s="355"/>
      <c r="R521" s="355"/>
      <c r="S521" s="355"/>
      <c r="T521" s="355"/>
      <c r="U521" s="355"/>
      <c r="V521" s="355"/>
      <c r="W521" s="355"/>
      <c r="X521" s="355"/>
    </row>
    <row r="522" spans="1:24" ht="18.75" customHeight="1">
      <c r="A522" s="355"/>
      <c r="B522" s="355"/>
      <c r="C522" s="384"/>
      <c r="D522" s="355"/>
      <c r="E522" s="355"/>
      <c r="F522" s="355"/>
      <c r="G522" s="355"/>
      <c r="H522" s="355"/>
      <c r="I522" s="355"/>
      <c r="J522" s="355"/>
      <c r="K522" s="355"/>
      <c r="L522" s="355"/>
      <c r="M522" s="355"/>
      <c r="N522" s="355"/>
      <c r="O522" s="355"/>
      <c r="P522" s="355"/>
      <c r="Q522" s="355"/>
      <c r="R522" s="355"/>
      <c r="S522" s="355"/>
      <c r="T522" s="355"/>
      <c r="U522" s="355"/>
      <c r="V522" s="355"/>
      <c r="W522" s="355"/>
      <c r="X522" s="355"/>
    </row>
    <row r="523" spans="1:24" ht="18.75" customHeight="1">
      <c r="A523" s="355"/>
      <c r="B523" s="355"/>
      <c r="C523" s="384"/>
      <c r="D523" s="355"/>
      <c r="E523" s="355"/>
      <c r="F523" s="355"/>
      <c r="G523" s="355"/>
      <c r="H523" s="355"/>
      <c r="I523" s="355"/>
      <c r="J523" s="355"/>
      <c r="K523" s="355"/>
      <c r="L523" s="355"/>
      <c r="M523" s="355"/>
      <c r="N523" s="355"/>
      <c r="O523" s="355"/>
      <c r="P523" s="355"/>
      <c r="Q523" s="355"/>
      <c r="R523" s="355"/>
      <c r="S523" s="355"/>
      <c r="T523" s="355"/>
      <c r="U523" s="355"/>
      <c r="V523" s="355"/>
      <c r="W523" s="355"/>
      <c r="X523" s="355"/>
    </row>
    <row r="524" spans="1:24" ht="18.75" customHeight="1">
      <c r="A524" s="355"/>
      <c r="B524" s="355"/>
      <c r="C524" s="384"/>
      <c r="D524" s="355"/>
      <c r="E524" s="355"/>
      <c r="F524" s="355"/>
      <c r="G524" s="355"/>
      <c r="H524" s="355"/>
      <c r="I524" s="355"/>
      <c r="J524" s="355"/>
      <c r="K524" s="355"/>
      <c r="L524" s="355"/>
      <c r="M524" s="355"/>
      <c r="N524" s="355"/>
      <c r="O524" s="355"/>
      <c r="P524" s="355"/>
      <c r="Q524" s="355"/>
      <c r="R524" s="355"/>
      <c r="S524" s="355"/>
      <c r="T524" s="355"/>
      <c r="U524" s="355"/>
      <c r="V524" s="355"/>
      <c r="W524" s="355"/>
      <c r="X524" s="355"/>
    </row>
    <row r="525" spans="1:24" ht="18.75" customHeight="1">
      <c r="A525" s="355"/>
      <c r="B525" s="355"/>
      <c r="C525" s="384"/>
      <c r="D525" s="355"/>
      <c r="E525" s="355"/>
      <c r="F525" s="355"/>
      <c r="G525" s="355"/>
      <c r="H525" s="355"/>
      <c r="I525" s="355"/>
      <c r="J525" s="355"/>
      <c r="K525" s="355"/>
      <c r="L525" s="355"/>
      <c r="M525" s="355"/>
      <c r="N525" s="355"/>
      <c r="O525" s="355"/>
      <c r="P525" s="355"/>
      <c r="Q525" s="355"/>
      <c r="R525" s="355"/>
      <c r="S525" s="355"/>
      <c r="T525" s="355"/>
      <c r="U525" s="355"/>
      <c r="V525" s="355"/>
      <c r="W525" s="355"/>
      <c r="X525" s="355"/>
    </row>
    <row r="526" spans="1:24" ht="18.75" customHeight="1">
      <c r="A526" s="355"/>
      <c r="B526" s="355"/>
      <c r="C526" s="384"/>
      <c r="D526" s="355"/>
      <c r="E526" s="355"/>
      <c r="F526" s="355"/>
      <c r="G526" s="355"/>
      <c r="H526" s="355"/>
      <c r="I526" s="355"/>
      <c r="J526" s="355"/>
      <c r="K526" s="355"/>
      <c r="L526" s="355"/>
      <c r="M526" s="355"/>
      <c r="N526" s="355"/>
      <c r="O526" s="355"/>
      <c r="P526" s="355"/>
      <c r="Q526" s="355"/>
      <c r="R526" s="355"/>
      <c r="S526" s="355"/>
      <c r="T526" s="355"/>
      <c r="U526" s="355"/>
      <c r="V526" s="355"/>
      <c r="W526" s="355"/>
      <c r="X526" s="355"/>
    </row>
    <row r="527" spans="1:24" ht="18.75" customHeight="1">
      <c r="A527" s="355"/>
      <c r="B527" s="355"/>
      <c r="C527" s="384"/>
      <c r="D527" s="355"/>
      <c r="E527" s="355"/>
      <c r="F527" s="355"/>
      <c r="G527" s="355"/>
      <c r="H527" s="355"/>
      <c r="I527" s="355"/>
      <c r="J527" s="355"/>
      <c r="K527" s="355"/>
      <c r="L527" s="355"/>
      <c r="M527" s="355"/>
      <c r="N527" s="355"/>
      <c r="O527" s="355"/>
      <c r="P527" s="355"/>
      <c r="Q527" s="355"/>
      <c r="R527" s="355"/>
      <c r="S527" s="355"/>
      <c r="T527" s="355"/>
      <c r="U527" s="355"/>
      <c r="V527" s="355"/>
      <c r="W527" s="355"/>
      <c r="X527" s="355"/>
    </row>
    <row r="528" spans="1:24" ht="18.75" customHeight="1">
      <c r="A528" s="355"/>
      <c r="B528" s="355"/>
      <c r="C528" s="384"/>
      <c r="D528" s="355"/>
      <c r="E528" s="355"/>
      <c r="F528" s="355"/>
      <c r="G528" s="355"/>
      <c r="H528" s="355"/>
      <c r="I528" s="355"/>
      <c r="J528" s="355"/>
      <c r="K528" s="355"/>
      <c r="L528" s="355"/>
      <c r="M528" s="355"/>
      <c r="N528" s="355"/>
      <c r="O528" s="355"/>
      <c r="P528" s="355"/>
      <c r="Q528" s="355"/>
      <c r="R528" s="355"/>
      <c r="S528" s="355"/>
      <c r="T528" s="355"/>
      <c r="U528" s="355"/>
      <c r="V528" s="355"/>
      <c r="W528" s="355"/>
      <c r="X528" s="355"/>
    </row>
    <row r="529" spans="1:24" ht="18.75" customHeight="1">
      <c r="A529" s="355"/>
      <c r="B529" s="355"/>
      <c r="C529" s="384"/>
      <c r="D529" s="355"/>
      <c r="E529" s="355"/>
      <c r="F529" s="355"/>
      <c r="G529" s="355"/>
      <c r="H529" s="355"/>
      <c r="I529" s="355"/>
      <c r="J529" s="355"/>
      <c r="K529" s="355"/>
      <c r="L529" s="355"/>
      <c r="M529" s="355"/>
      <c r="N529" s="355"/>
      <c r="O529" s="355"/>
      <c r="P529" s="355"/>
      <c r="Q529" s="355"/>
      <c r="R529" s="355"/>
      <c r="S529" s="355"/>
      <c r="T529" s="355"/>
      <c r="U529" s="355"/>
      <c r="V529" s="355"/>
      <c r="W529" s="355"/>
      <c r="X529" s="355"/>
    </row>
    <row r="530" spans="1:24" ht="18.75" customHeight="1">
      <c r="A530" s="355"/>
      <c r="B530" s="355"/>
      <c r="C530" s="384"/>
      <c r="D530" s="355"/>
      <c r="E530" s="355"/>
      <c r="F530" s="355"/>
      <c r="G530" s="355"/>
      <c r="H530" s="355"/>
      <c r="I530" s="355"/>
      <c r="J530" s="355"/>
      <c r="K530" s="355"/>
      <c r="L530" s="355"/>
      <c r="M530" s="355"/>
      <c r="N530" s="355"/>
      <c r="O530" s="355"/>
      <c r="P530" s="355"/>
      <c r="Q530" s="355"/>
      <c r="R530" s="355"/>
      <c r="S530" s="355"/>
      <c r="T530" s="355"/>
      <c r="U530" s="355"/>
      <c r="V530" s="355"/>
      <c r="W530" s="355"/>
      <c r="X530" s="355"/>
    </row>
    <row r="531" spans="1:24" ht="18.75" customHeight="1">
      <c r="A531" s="355"/>
      <c r="B531" s="355"/>
      <c r="C531" s="384"/>
      <c r="D531" s="355"/>
      <c r="E531" s="355"/>
      <c r="F531" s="355"/>
      <c r="G531" s="355"/>
      <c r="H531" s="355"/>
      <c r="I531" s="355"/>
      <c r="J531" s="355"/>
      <c r="K531" s="355"/>
      <c r="L531" s="355"/>
      <c r="M531" s="355"/>
      <c r="N531" s="355"/>
      <c r="O531" s="355"/>
      <c r="P531" s="355"/>
      <c r="Q531" s="355"/>
      <c r="R531" s="355"/>
      <c r="S531" s="355"/>
      <c r="T531" s="355"/>
      <c r="U531" s="355"/>
      <c r="V531" s="355"/>
      <c r="W531" s="355"/>
      <c r="X531" s="355"/>
    </row>
    <row r="532" spans="1:24" ht="18.75" customHeight="1">
      <c r="A532" s="355"/>
      <c r="B532" s="355"/>
      <c r="C532" s="384"/>
      <c r="D532" s="355"/>
      <c r="E532" s="355"/>
      <c r="F532" s="355"/>
      <c r="G532" s="355"/>
      <c r="H532" s="355"/>
      <c r="I532" s="355"/>
      <c r="J532" s="355"/>
      <c r="K532" s="355"/>
      <c r="L532" s="355"/>
      <c r="M532" s="355"/>
      <c r="N532" s="355"/>
      <c r="O532" s="355"/>
      <c r="P532" s="355"/>
      <c r="Q532" s="355"/>
      <c r="R532" s="355"/>
      <c r="S532" s="355"/>
      <c r="T532" s="355"/>
      <c r="U532" s="355"/>
      <c r="V532" s="355"/>
      <c r="W532" s="355"/>
      <c r="X532" s="355"/>
    </row>
    <row r="533" spans="1:24" ht="18.75" customHeight="1">
      <c r="A533" s="355"/>
      <c r="B533" s="355"/>
      <c r="C533" s="384"/>
      <c r="D533" s="355"/>
      <c r="E533" s="355"/>
      <c r="F533" s="355"/>
      <c r="G533" s="355"/>
      <c r="H533" s="355"/>
      <c r="I533" s="355"/>
      <c r="J533" s="355"/>
      <c r="K533" s="355"/>
      <c r="L533" s="355"/>
      <c r="M533" s="355"/>
      <c r="N533" s="355"/>
      <c r="O533" s="355"/>
      <c r="P533" s="355"/>
      <c r="Q533" s="355"/>
      <c r="R533" s="355"/>
      <c r="S533" s="355"/>
      <c r="T533" s="355"/>
      <c r="U533" s="355"/>
      <c r="V533" s="355"/>
      <c r="W533" s="355"/>
      <c r="X533" s="355"/>
    </row>
    <row r="534" spans="1:24" ht="18.75" customHeight="1">
      <c r="A534" s="355"/>
      <c r="B534" s="355"/>
      <c r="C534" s="384"/>
      <c r="D534" s="355"/>
      <c r="E534" s="355"/>
      <c r="F534" s="355"/>
      <c r="G534" s="355"/>
      <c r="H534" s="355"/>
      <c r="I534" s="355"/>
      <c r="J534" s="355"/>
      <c r="K534" s="355"/>
      <c r="L534" s="355"/>
      <c r="M534" s="355"/>
      <c r="N534" s="355"/>
      <c r="O534" s="355"/>
      <c r="P534" s="355"/>
      <c r="Q534" s="355"/>
      <c r="R534" s="355"/>
      <c r="S534" s="355"/>
      <c r="T534" s="355"/>
      <c r="U534" s="355"/>
      <c r="V534" s="355"/>
      <c r="W534" s="355"/>
      <c r="X534" s="355"/>
    </row>
    <row r="535" spans="1:24" ht="18.75" customHeight="1">
      <c r="A535" s="355"/>
      <c r="B535" s="355"/>
      <c r="C535" s="384"/>
      <c r="D535" s="355"/>
      <c r="E535" s="355"/>
      <c r="F535" s="355"/>
      <c r="G535" s="355"/>
      <c r="H535" s="355"/>
      <c r="I535" s="355"/>
      <c r="J535" s="355"/>
      <c r="K535" s="355"/>
      <c r="L535" s="355"/>
      <c r="M535" s="355"/>
      <c r="N535" s="355"/>
      <c r="O535" s="355"/>
      <c r="P535" s="355"/>
      <c r="Q535" s="355"/>
      <c r="R535" s="355"/>
      <c r="S535" s="355"/>
      <c r="T535" s="355"/>
      <c r="U535" s="355"/>
      <c r="V535" s="355"/>
      <c r="W535" s="355"/>
      <c r="X535" s="355"/>
    </row>
    <row r="536" spans="1:24" ht="18.75" customHeight="1">
      <c r="A536" s="355"/>
      <c r="B536" s="355"/>
      <c r="C536" s="384"/>
      <c r="D536" s="355"/>
      <c r="E536" s="355"/>
      <c r="F536" s="355"/>
      <c r="G536" s="355"/>
      <c r="H536" s="355"/>
      <c r="I536" s="355"/>
      <c r="J536" s="355"/>
      <c r="K536" s="355"/>
      <c r="L536" s="355"/>
      <c r="M536" s="355"/>
      <c r="N536" s="355"/>
      <c r="O536" s="355"/>
      <c r="P536" s="355"/>
      <c r="Q536" s="355"/>
      <c r="R536" s="355"/>
      <c r="S536" s="355"/>
      <c r="T536" s="355"/>
      <c r="U536" s="355"/>
      <c r="V536" s="355"/>
      <c r="W536" s="355"/>
      <c r="X536" s="355"/>
    </row>
    <row r="537" spans="1:24" ht="18.75" customHeight="1">
      <c r="A537" s="355"/>
      <c r="B537" s="355"/>
      <c r="C537" s="384"/>
      <c r="D537" s="355"/>
      <c r="E537" s="355"/>
      <c r="F537" s="355"/>
      <c r="G537" s="355"/>
      <c r="H537" s="355"/>
      <c r="I537" s="355"/>
      <c r="J537" s="355"/>
      <c r="K537" s="355"/>
      <c r="L537" s="355"/>
      <c r="M537" s="355"/>
      <c r="N537" s="355"/>
      <c r="O537" s="355"/>
      <c r="P537" s="355"/>
      <c r="Q537" s="355"/>
      <c r="R537" s="355"/>
      <c r="S537" s="355"/>
      <c r="T537" s="355"/>
      <c r="U537" s="355"/>
      <c r="V537" s="355"/>
      <c r="W537" s="355"/>
      <c r="X537" s="355"/>
    </row>
    <row r="538" spans="1:24" ht="18.75" customHeight="1">
      <c r="A538" s="355"/>
      <c r="B538" s="355"/>
      <c r="C538" s="384"/>
      <c r="D538" s="355"/>
      <c r="E538" s="355"/>
      <c r="F538" s="355"/>
      <c r="G538" s="355"/>
      <c r="H538" s="355"/>
      <c r="I538" s="355"/>
      <c r="J538" s="355"/>
      <c r="K538" s="355"/>
      <c r="L538" s="355"/>
      <c r="M538" s="355"/>
      <c r="N538" s="355"/>
      <c r="O538" s="355"/>
      <c r="P538" s="355"/>
      <c r="Q538" s="355"/>
      <c r="R538" s="355"/>
      <c r="S538" s="355"/>
      <c r="T538" s="355"/>
      <c r="U538" s="355"/>
      <c r="V538" s="355"/>
      <c r="W538" s="355"/>
      <c r="X538" s="355"/>
    </row>
    <row r="539" spans="1:24" ht="18.75" customHeight="1">
      <c r="A539" s="355"/>
      <c r="B539" s="355"/>
      <c r="C539" s="384"/>
      <c r="D539" s="355"/>
      <c r="E539" s="355"/>
      <c r="F539" s="355"/>
      <c r="G539" s="355"/>
      <c r="H539" s="355"/>
      <c r="I539" s="355"/>
      <c r="J539" s="355"/>
      <c r="K539" s="355"/>
      <c r="L539" s="355"/>
      <c r="M539" s="355"/>
      <c r="N539" s="355"/>
      <c r="O539" s="355"/>
      <c r="P539" s="355"/>
      <c r="Q539" s="355"/>
      <c r="R539" s="355"/>
      <c r="S539" s="355"/>
      <c r="T539" s="355"/>
      <c r="U539" s="355"/>
      <c r="V539" s="355"/>
      <c r="W539" s="355"/>
      <c r="X539" s="355"/>
    </row>
    <row r="540" spans="1:24" ht="18.75" customHeight="1">
      <c r="A540" s="355"/>
      <c r="B540" s="355"/>
      <c r="C540" s="384"/>
      <c r="D540" s="355"/>
      <c r="E540" s="355"/>
      <c r="F540" s="355"/>
      <c r="G540" s="355"/>
      <c r="H540" s="355"/>
      <c r="I540" s="355"/>
      <c r="J540" s="355"/>
      <c r="K540" s="355"/>
      <c r="L540" s="355"/>
      <c r="M540" s="355"/>
      <c r="N540" s="355"/>
      <c r="O540" s="355"/>
      <c r="P540" s="355"/>
      <c r="Q540" s="355"/>
      <c r="R540" s="355"/>
      <c r="S540" s="355"/>
      <c r="T540" s="355"/>
      <c r="U540" s="355"/>
      <c r="V540" s="355"/>
      <c r="W540" s="355"/>
      <c r="X540" s="355"/>
    </row>
    <row r="541" spans="1:24" ht="18.75" customHeight="1">
      <c r="A541" s="355"/>
      <c r="B541" s="355"/>
      <c r="C541" s="384"/>
      <c r="D541" s="355"/>
      <c r="E541" s="355"/>
      <c r="F541" s="355"/>
      <c r="G541" s="355"/>
      <c r="H541" s="355"/>
      <c r="I541" s="355"/>
      <c r="J541" s="355"/>
      <c r="K541" s="355"/>
      <c r="L541" s="355"/>
      <c r="M541" s="355"/>
      <c r="N541" s="355"/>
      <c r="O541" s="355"/>
      <c r="P541" s="355"/>
      <c r="Q541" s="355"/>
      <c r="R541" s="355"/>
      <c r="S541" s="355"/>
      <c r="T541" s="355"/>
      <c r="U541" s="355"/>
      <c r="V541" s="355"/>
      <c r="W541" s="355"/>
      <c r="X541" s="355"/>
    </row>
    <row r="542" spans="1:24" ht="18.75" customHeight="1">
      <c r="A542" s="355"/>
      <c r="B542" s="355"/>
      <c r="C542" s="384"/>
      <c r="D542" s="355"/>
      <c r="E542" s="355"/>
      <c r="F542" s="355"/>
      <c r="G542" s="355"/>
      <c r="H542" s="355"/>
      <c r="I542" s="355"/>
      <c r="J542" s="355"/>
      <c r="K542" s="355"/>
      <c r="L542" s="355"/>
      <c r="M542" s="355"/>
      <c r="N542" s="355"/>
      <c r="O542" s="355"/>
      <c r="P542" s="355"/>
      <c r="Q542" s="355"/>
      <c r="R542" s="355"/>
      <c r="S542" s="355"/>
      <c r="T542" s="355"/>
      <c r="U542" s="355"/>
      <c r="V542" s="355"/>
      <c r="W542" s="355"/>
      <c r="X542" s="355"/>
    </row>
    <row r="543" spans="1:24" ht="18.75" customHeight="1">
      <c r="A543" s="355"/>
      <c r="B543" s="355"/>
      <c r="C543" s="384"/>
      <c r="D543" s="355"/>
      <c r="E543" s="355"/>
      <c r="F543" s="355"/>
      <c r="G543" s="355"/>
      <c r="H543" s="355"/>
      <c r="I543" s="355"/>
      <c r="J543" s="355"/>
      <c r="K543" s="355"/>
      <c r="L543" s="355"/>
      <c r="M543" s="355"/>
      <c r="N543" s="355"/>
      <c r="O543" s="355"/>
      <c r="P543" s="355"/>
      <c r="Q543" s="355"/>
      <c r="R543" s="355"/>
      <c r="S543" s="355"/>
      <c r="T543" s="355"/>
      <c r="U543" s="355"/>
      <c r="V543" s="355"/>
      <c r="W543" s="355"/>
      <c r="X543" s="355"/>
    </row>
    <row r="544" spans="1:24" ht="18.75" customHeight="1">
      <c r="A544" s="355"/>
      <c r="B544" s="355"/>
      <c r="C544" s="384"/>
      <c r="D544" s="355"/>
      <c r="E544" s="355"/>
      <c r="F544" s="355"/>
      <c r="G544" s="355"/>
      <c r="H544" s="355"/>
      <c r="I544" s="355"/>
      <c r="J544" s="355"/>
      <c r="K544" s="355"/>
      <c r="L544" s="355"/>
      <c r="M544" s="355"/>
      <c r="N544" s="355"/>
      <c r="O544" s="355"/>
      <c r="P544" s="355"/>
      <c r="Q544" s="355"/>
      <c r="R544" s="355"/>
      <c r="S544" s="355"/>
      <c r="T544" s="355"/>
      <c r="U544" s="355"/>
      <c r="V544" s="355"/>
      <c r="W544" s="355"/>
      <c r="X544" s="355"/>
    </row>
    <row r="545" spans="1:24" ht="18.75" customHeight="1">
      <c r="A545" s="355"/>
      <c r="B545" s="355"/>
      <c r="C545" s="384"/>
      <c r="D545" s="355"/>
      <c r="E545" s="355"/>
      <c r="F545" s="355"/>
      <c r="G545" s="355"/>
      <c r="H545" s="355"/>
      <c r="I545" s="355"/>
      <c r="J545" s="355"/>
      <c r="K545" s="355"/>
      <c r="L545" s="355"/>
      <c r="M545" s="355"/>
      <c r="N545" s="355"/>
      <c r="O545" s="355"/>
      <c r="P545" s="355"/>
      <c r="Q545" s="355"/>
      <c r="R545" s="355"/>
      <c r="S545" s="355"/>
      <c r="T545" s="355"/>
      <c r="U545" s="355"/>
      <c r="V545" s="355"/>
      <c r="W545" s="355"/>
      <c r="X545" s="355"/>
    </row>
    <row r="546" spans="1:24" ht="18.75" customHeight="1">
      <c r="A546" s="355"/>
      <c r="B546" s="355"/>
      <c r="C546" s="384"/>
      <c r="D546" s="355"/>
      <c r="E546" s="355"/>
      <c r="F546" s="355"/>
      <c r="G546" s="355"/>
      <c r="H546" s="355"/>
      <c r="I546" s="355"/>
      <c r="J546" s="355"/>
      <c r="K546" s="355"/>
      <c r="L546" s="355"/>
      <c r="M546" s="355"/>
      <c r="N546" s="355"/>
      <c r="O546" s="355"/>
      <c r="P546" s="355"/>
      <c r="Q546" s="355"/>
      <c r="R546" s="355"/>
      <c r="S546" s="355"/>
      <c r="T546" s="355"/>
      <c r="U546" s="355"/>
      <c r="V546" s="355"/>
      <c r="W546" s="355"/>
      <c r="X546" s="355"/>
    </row>
    <row r="547" spans="1:24" ht="18.75" customHeight="1">
      <c r="A547" s="355"/>
      <c r="B547" s="355"/>
      <c r="C547" s="384"/>
      <c r="D547" s="355"/>
      <c r="E547" s="355"/>
      <c r="F547" s="355"/>
      <c r="G547" s="355"/>
      <c r="H547" s="355"/>
      <c r="I547" s="355"/>
      <c r="J547" s="355"/>
      <c r="K547" s="355"/>
      <c r="L547" s="355"/>
      <c r="M547" s="355"/>
      <c r="N547" s="355"/>
      <c r="O547" s="355"/>
      <c r="P547" s="355"/>
      <c r="Q547" s="355"/>
      <c r="R547" s="355"/>
      <c r="S547" s="355"/>
      <c r="T547" s="355"/>
      <c r="U547" s="355"/>
      <c r="V547" s="355"/>
      <c r="W547" s="355"/>
      <c r="X547" s="355"/>
    </row>
    <row r="548" spans="1:24" ht="18.75" customHeight="1">
      <c r="A548" s="355"/>
      <c r="B548" s="355"/>
      <c r="C548" s="384"/>
      <c r="D548" s="355"/>
      <c r="E548" s="355"/>
      <c r="F548" s="355"/>
      <c r="G548" s="355"/>
      <c r="H548" s="355"/>
      <c r="I548" s="355"/>
      <c r="J548" s="355"/>
      <c r="K548" s="355"/>
      <c r="L548" s="355"/>
      <c r="M548" s="355"/>
      <c r="N548" s="355"/>
      <c r="O548" s="355"/>
      <c r="P548" s="355"/>
      <c r="Q548" s="355"/>
      <c r="R548" s="355"/>
      <c r="S548" s="355"/>
      <c r="T548" s="355"/>
      <c r="U548" s="355"/>
      <c r="V548" s="355"/>
      <c r="W548" s="355"/>
      <c r="X548" s="355"/>
    </row>
    <row r="549" spans="1:24" ht="18.75" customHeight="1">
      <c r="A549" s="355"/>
      <c r="B549" s="355"/>
      <c r="C549" s="384"/>
      <c r="D549" s="355"/>
      <c r="E549" s="355"/>
      <c r="F549" s="355"/>
      <c r="G549" s="355"/>
      <c r="H549" s="355"/>
      <c r="I549" s="355"/>
      <c r="J549" s="355"/>
      <c r="K549" s="355"/>
      <c r="L549" s="355"/>
      <c r="M549" s="355"/>
      <c r="N549" s="355"/>
      <c r="O549" s="355"/>
      <c r="P549" s="355"/>
      <c r="Q549" s="355"/>
      <c r="R549" s="355"/>
      <c r="S549" s="355"/>
      <c r="T549" s="355"/>
      <c r="U549" s="355"/>
      <c r="V549" s="355"/>
      <c r="W549" s="355"/>
      <c r="X549" s="355"/>
    </row>
    <row r="550" spans="1:24" ht="18.75" customHeight="1">
      <c r="A550" s="355"/>
      <c r="B550" s="355"/>
      <c r="C550" s="384"/>
      <c r="D550" s="355"/>
      <c r="E550" s="355"/>
      <c r="F550" s="355"/>
      <c r="G550" s="355"/>
      <c r="H550" s="355"/>
      <c r="I550" s="355"/>
      <c r="J550" s="355"/>
      <c r="K550" s="355"/>
      <c r="L550" s="355"/>
      <c r="M550" s="355"/>
      <c r="N550" s="355"/>
      <c r="O550" s="355"/>
      <c r="P550" s="355"/>
      <c r="Q550" s="355"/>
      <c r="R550" s="355"/>
      <c r="S550" s="355"/>
      <c r="T550" s="355"/>
      <c r="U550" s="355"/>
      <c r="V550" s="355"/>
      <c r="W550" s="355"/>
      <c r="X550" s="355"/>
    </row>
    <row r="551" spans="1:24" ht="18.75" customHeight="1">
      <c r="A551" s="355"/>
      <c r="B551" s="355"/>
      <c r="C551" s="384"/>
      <c r="D551" s="355"/>
      <c r="E551" s="355"/>
      <c r="F551" s="355"/>
      <c r="G551" s="355"/>
      <c r="H551" s="355"/>
      <c r="I551" s="355"/>
      <c r="J551" s="355"/>
      <c r="K551" s="355"/>
      <c r="L551" s="355"/>
      <c r="M551" s="355"/>
      <c r="N551" s="355"/>
      <c r="O551" s="355"/>
      <c r="P551" s="355"/>
      <c r="Q551" s="355"/>
      <c r="R551" s="355"/>
      <c r="S551" s="355"/>
      <c r="T551" s="355"/>
      <c r="U551" s="355"/>
      <c r="V551" s="355"/>
      <c r="W551" s="355"/>
      <c r="X551" s="355"/>
    </row>
    <row r="552" spans="1:24" ht="18.75" customHeight="1">
      <c r="A552" s="355"/>
      <c r="B552" s="355"/>
      <c r="C552" s="384"/>
      <c r="D552" s="355"/>
      <c r="E552" s="355"/>
      <c r="F552" s="355"/>
      <c r="G552" s="355"/>
      <c r="H552" s="355"/>
      <c r="I552" s="355"/>
      <c r="J552" s="355"/>
      <c r="K552" s="355"/>
      <c r="L552" s="355"/>
      <c r="M552" s="355"/>
      <c r="N552" s="355"/>
      <c r="O552" s="355"/>
      <c r="P552" s="355"/>
      <c r="Q552" s="355"/>
      <c r="R552" s="355"/>
      <c r="S552" s="355"/>
      <c r="T552" s="355"/>
      <c r="U552" s="355"/>
      <c r="V552" s="355"/>
      <c r="W552" s="355"/>
      <c r="X552" s="355"/>
    </row>
    <row r="553" spans="1:24" ht="18.75" customHeight="1">
      <c r="A553" s="355"/>
      <c r="B553" s="355"/>
      <c r="C553" s="384"/>
      <c r="D553" s="355"/>
      <c r="E553" s="355"/>
      <c r="F553" s="355"/>
      <c r="G553" s="355"/>
      <c r="H553" s="355"/>
      <c r="I553" s="355"/>
      <c r="J553" s="355"/>
      <c r="K553" s="355"/>
      <c r="L553" s="355"/>
      <c r="M553" s="355"/>
      <c r="N553" s="355"/>
      <c r="O553" s="355"/>
      <c r="P553" s="355"/>
      <c r="Q553" s="355"/>
      <c r="R553" s="355"/>
      <c r="S553" s="355"/>
      <c r="T553" s="355"/>
      <c r="U553" s="355"/>
      <c r="V553" s="355"/>
      <c r="W553" s="355"/>
      <c r="X553" s="355"/>
    </row>
    <row r="554" spans="1:24" ht="18.75" customHeight="1">
      <c r="A554" s="355"/>
      <c r="B554" s="355"/>
      <c r="C554" s="384"/>
      <c r="D554" s="355"/>
      <c r="E554" s="355"/>
      <c r="F554" s="355"/>
      <c r="G554" s="355"/>
      <c r="H554" s="355"/>
      <c r="I554" s="355"/>
      <c r="J554" s="355"/>
      <c r="K554" s="355"/>
      <c r="L554" s="355"/>
      <c r="M554" s="355"/>
      <c r="N554" s="355"/>
      <c r="O554" s="355"/>
      <c r="P554" s="355"/>
      <c r="Q554" s="355"/>
      <c r="R554" s="355"/>
      <c r="S554" s="355"/>
      <c r="T554" s="355"/>
      <c r="U554" s="355"/>
      <c r="V554" s="355"/>
      <c r="W554" s="355"/>
      <c r="X554" s="355"/>
    </row>
    <row r="555" spans="1:24" ht="18.75" customHeight="1">
      <c r="A555" s="355"/>
      <c r="B555" s="355"/>
      <c r="C555" s="384"/>
      <c r="D555" s="355"/>
      <c r="E555" s="355"/>
      <c r="F555" s="355"/>
      <c r="G555" s="355"/>
      <c r="H555" s="355"/>
      <c r="I555" s="355"/>
      <c r="J555" s="355"/>
      <c r="K555" s="355"/>
      <c r="L555" s="355"/>
      <c r="M555" s="355"/>
      <c r="N555" s="355"/>
      <c r="O555" s="355"/>
      <c r="P555" s="355"/>
      <c r="Q555" s="355"/>
      <c r="R555" s="355"/>
      <c r="S555" s="355"/>
      <c r="T555" s="355"/>
      <c r="U555" s="355"/>
      <c r="V555" s="355"/>
      <c r="W555" s="355"/>
      <c r="X555" s="355"/>
    </row>
    <row r="556" spans="1:24" ht="18.75" customHeight="1">
      <c r="A556" s="355"/>
      <c r="B556" s="355"/>
      <c r="C556" s="384"/>
      <c r="D556" s="355"/>
      <c r="E556" s="355"/>
      <c r="F556" s="355"/>
      <c r="G556" s="355"/>
      <c r="H556" s="355"/>
      <c r="I556" s="355"/>
      <c r="J556" s="355"/>
      <c r="K556" s="355"/>
      <c r="L556" s="355"/>
      <c r="M556" s="355"/>
      <c r="N556" s="355"/>
      <c r="O556" s="355"/>
      <c r="P556" s="355"/>
      <c r="Q556" s="355"/>
      <c r="R556" s="355"/>
      <c r="S556" s="355"/>
      <c r="T556" s="355"/>
      <c r="U556" s="355"/>
      <c r="V556" s="355"/>
      <c r="W556" s="355"/>
      <c r="X556" s="355"/>
    </row>
    <row r="557" spans="1:24" ht="18.75" customHeight="1">
      <c r="A557" s="355"/>
      <c r="B557" s="355"/>
      <c r="C557" s="384"/>
      <c r="D557" s="355"/>
      <c r="E557" s="355"/>
      <c r="F557" s="355"/>
      <c r="G557" s="355"/>
      <c r="H557" s="355"/>
      <c r="I557" s="355"/>
      <c r="J557" s="355"/>
      <c r="K557" s="355"/>
      <c r="L557" s="355"/>
      <c r="M557" s="355"/>
      <c r="N557" s="355"/>
      <c r="O557" s="355"/>
      <c r="P557" s="355"/>
      <c r="Q557" s="355"/>
      <c r="R557" s="355"/>
      <c r="S557" s="355"/>
      <c r="T557" s="355"/>
      <c r="U557" s="355"/>
      <c r="V557" s="355"/>
      <c r="W557" s="355"/>
      <c r="X557" s="355"/>
    </row>
    <row r="558" spans="1:24" ht="18.75" customHeight="1">
      <c r="A558" s="355"/>
      <c r="B558" s="355"/>
      <c r="C558" s="384"/>
      <c r="D558" s="355"/>
      <c r="E558" s="355"/>
      <c r="F558" s="355"/>
      <c r="G558" s="355"/>
      <c r="H558" s="355"/>
      <c r="I558" s="355"/>
      <c r="J558" s="355"/>
      <c r="K558" s="355"/>
      <c r="L558" s="355"/>
      <c r="M558" s="355"/>
      <c r="N558" s="355"/>
      <c r="O558" s="355"/>
      <c r="P558" s="355"/>
      <c r="Q558" s="355"/>
      <c r="R558" s="355"/>
      <c r="S558" s="355"/>
      <c r="T558" s="355"/>
      <c r="U558" s="355"/>
      <c r="V558" s="355"/>
      <c r="W558" s="355"/>
      <c r="X558" s="355"/>
    </row>
    <row r="559" spans="1:24" ht="18.75" customHeight="1">
      <c r="A559" s="355"/>
      <c r="B559" s="355"/>
      <c r="C559" s="384"/>
      <c r="D559" s="355"/>
      <c r="E559" s="355"/>
      <c r="F559" s="355"/>
      <c r="G559" s="355"/>
      <c r="H559" s="355"/>
      <c r="I559" s="355"/>
      <c r="J559" s="355"/>
      <c r="K559" s="355"/>
      <c r="L559" s="355"/>
      <c r="M559" s="355"/>
      <c r="N559" s="355"/>
      <c r="O559" s="355"/>
      <c r="P559" s="355"/>
      <c r="Q559" s="355"/>
      <c r="R559" s="355"/>
      <c r="S559" s="355"/>
      <c r="T559" s="355"/>
      <c r="U559" s="355"/>
      <c r="V559" s="355"/>
      <c r="W559" s="355"/>
      <c r="X559" s="355"/>
    </row>
    <row r="560" spans="1:24" ht="18.75" customHeight="1">
      <c r="A560" s="355"/>
      <c r="B560" s="355"/>
      <c r="C560" s="384"/>
      <c r="D560" s="355"/>
      <c r="E560" s="355"/>
      <c r="F560" s="355"/>
      <c r="G560" s="355"/>
      <c r="H560" s="355"/>
      <c r="I560" s="355"/>
      <c r="J560" s="355"/>
      <c r="K560" s="355"/>
      <c r="L560" s="355"/>
      <c r="M560" s="355"/>
      <c r="N560" s="355"/>
      <c r="O560" s="355"/>
      <c r="P560" s="355"/>
      <c r="Q560" s="355"/>
      <c r="R560" s="355"/>
      <c r="S560" s="355"/>
      <c r="T560" s="355"/>
      <c r="U560" s="355"/>
      <c r="V560" s="355"/>
      <c r="W560" s="355"/>
      <c r="X560" s="355"/>
    </row>
    <row r="561" spans="1:24" ht="18.75" customHeight="1">
      <c r="A561" s="355"/>
      <c r="B561" s="355"/>
      <c r="C561" s="384"/>
      <c r="D561" s="355"/>
      <c r="E561" s="355"/>
      <c r="F561" s="355"/>
      <c r="G561" s="355"/>
      <c r="H561" s="355"/>
      <c r="I561" s="355"/>
      <c r="J561" s="355"/>
      <c r="K561" s="355"/>
      <c r="L561" s="355"/>
      <c r="M561" s="355"/>
      <c r="N561" s="355"/>
      <c r="O561" s="355"/>
      <c r="P561" s="355"/>
      <c r="Q561" s="355"/>
      <c r="R561" s="355"/>
      <c r="S561" s="355"/>
      <c r="T561" s="355"/>
      <c r="U561" s="355"/>
      <c r="V561" s="355"/>
      <c r="W561" s="355"/>
      <c r="X561" s="355"/>
    </row>
    <row r="562" spans="1:24" ht="18.75" customHeight="1">
      <c r="A562" s="355"/>
      <c r="B562" s="355"/>
      <c r="C562" s="384"/>
      <c r="D562" s="355"/>
      <c r="E562" s="355"/>
      <c r="F562" s="355"/>
      <c r="G562" s="355"/>
      <c r="H562" s="355"/>
      <c r="I562" s="355"/>
      <c r="J562" s="355"/>
      <c r="K562" s="355"/>
      <c r="L562" s="355"/>
      <c r="M562" s="355"/>
      <c r="N562" s="355"/>
      <c r="O562" s="355"/>
      <c r="P562" s="355"/>
      <c r="Q562" s="355"/>
      <c r="R562" s="355"/>
      <c r="S562" s="355"/>
      <c r="T562" s="355"/>
      <c r="U562" s="355"/>
      <c r="V562" s="355"/>
      <c r="W562" s="355"/>
      <c r="X562" s="355"/>
    </row>
    <row r="563" spans="1:24" ht="18.75" customHeight="1">
      <c r="A563" s="355"/>
      <c r="B563" s="355"/>
      <c r="C563" s="384"/>
      <c r="D563" s="355"/>
      <c r="E563" s="355"/>
      <c r="F563" s="355"/>
      <c r="G563" s="355"/>
      <c r="H563" s="355"/>
      <c r="I563" s="355"/>
      <c r="J563" s="355"/>
      <c r="K563" s="355"/>
      <c r="L563" s="355"/>
      <c r="M563" s="355"/>
      <c r="N563" s="355"/>
      <c r="O563" s="355"/>
      <c r="P563" s="355"/>
      <c r="Q563" s="355"/>
      <c r="R563" s="355"/>
      <c r="S563" s="355"/>
      <c r="T563" s="355"/>
      <c r="U563" s="355"/>
      <c r="V563" s="355"/>
      <c r="W563" s="355"/>
      <c r="X563" s="355"/>
    </row>
    <row r="564" spans="1:24" ht="18.75" customHeight="1">
      <c r="A564" s="355"/>
      <c r="B564" s="355"/>
      <c r="C564" s="384"/>
      <c r="D564" s="355"/>
      <c r="E564" s="355"/>
      <c r="F564" s="355"/>
      <c r="G564" s="355"/>
      <c r="H564" s="355"/>
      <c r="I564" s="355"/>
      <c r="J564" s="355"/>
      <c r="K564" s="355"/>
      <c r="L564" s="355"/>
      <c r="M564" s="355"/>
      <c r="N564" s="355"/>
      <c r="O564" s="355"/>
      <c r="P564" s="355"/>
      <c r="Q564" s="355"/>
      <c r="R564" s="355"/>
      <c r="S564" s="355"/>
      <c r="T564" s="355"/>
      <c r="U564" s="355"/>
      <c r="V564" s="355"/>
      <c r="W564" s="355"/>
      <c r="X564" s="355"/>
    </row>
    <row r="565" spans="1:24" ht="18.75" customHeight="1">
      <c r="A565" s="355"/>
      <c r="B565" s="355"/>
      <c r="C565" s="384"/>
      <c r="D565" s="355"/>
      <c r="E565" s="355"/>
      <c r="F565" s="355"/>
      <c r="G565" s="355"/>
      <c r="H565" s="355"/>
      <c r="I565" s="355"/>
      <c r="J565" s="355"/>
      <c r="K565" s="355"/>
      <c r="L565" s="355"/>
      <c r="M565" s="355"/>
      <c r="N565" s="355"/>
      <c r="O565" s="355"/>
      <c r="P565" s="355"/>
      <c r="Q565" s="355"/>
      <c r="R565" s="355"/>
      <c r="S565" s="355"/>
      <c r="T565" s="355"/>
      <c r="U565" s="355"/>
      <c r="V565" s="355"/>
      <c r="W565" s="355"/>
      <c r="X565" s="355"/>
    </row>
    <row r="566" spans="1:24" ht="18.75" customHeight="1">
      <c r="A566" s="355"/>
      <c r="B566" s="355"/>
      <c r="C566" s="384"/>
      <c r="D566" s="355"/>
      <c r="E566" s="355"/>
      <c r="F566" s="355"/>
      <c r="G566" s="355"/>
      <c r="H566" s="355"/>
      <c r="I566" s="355"/>
      <c r="J566" s="355"/>
      <c r="K566" s="355"/>
      <c r="L566" s="355"/>
      <c r="M566" s="355"/>
      <c r="N566" s="355"/>
      <c r="O566" s="355"/>
      <c r="P566" s="355"/>
      <c r="Q566" s="355"/>
      <c r="R566" s="355"/>
      <c r="S566" s="355"/>
      <c r="T566" s="355"/>
      <c r="U566" s="355"/>
      <c r="V566" s="355"/>
      <c r="W566" s="355"/>
      <c r="X566" s="355"/>
    </row>
    <row r="567" spans="1:24" ht="18.75" customHeight="1">
      <c r="A567" s="355"/>
      <c r="B567" s="355"/>
      <c r="C567" s="384"/>
      <c r="D567" s="355"/>
      <c r="E567" s="355"/>
      <c r="F567" s="355"/>
      <c r="G567" s="355"/>
      <c r="H567" s="355"/>
      <c r="I567" s="355"/>
      <c r="J567" s="355"/>
      <c r="K567" s="355"/>
      <c r="L567" s="355"/>
      <c r="M567" s="355"/>
      <c r="N567" s="355"/>
      <c r="O567" s="355"/>
      <c r="P567" s="355"/>
      <c r="Q567" s="355"/>
      <c r="R567" s="355"/>
      <c r="S567" s="355"/>
      <c r="T567" s="355"/>
      <c r="U567" s="355"/>
      <c r="V567" s="355"/>
      <c r="W567" s="355"/>
      <c r="X567" s="355"/>
    </row>
    <row r="568" spans="1:24" ht="18.75" customHeight="1">
      <c r="A568" s="355"/>
      <c r="B568" s="355"/>
      <c r="C568" s="384"/>
      <c r="D568" s="355"/>
      <c r="E568" s="355"/>
      <c r="F568" s="355"/>
      <c r="G568" s="355"/>
      <c r="H568" s="355"/>
      <c r="I568" s="355"/>
      <c r="J568" s="355"/>
      <c r="K568" s="355"/>
      <c r="L568" s="355"/>
      <c r="M568" s="355"/>
      <c r="N568" s="355"/>
      <c r="O568" s="355"/>
      <c r="P568" s="355"/>
      <c r="Q568" s="355"/>
      <c r="R568" s="355"/>
      <c r="S568" s="355"/>
      <c r="T568" s="355"/>
      <c r="U568" s="355"/>
      <c r="V568" s="355"/>
      <c r="W568" s="355"/>
      <c r="X568" s="355"/>
    </row>
    <row r="569" spans="1:24" ht="18.75" customHeight="1">
      <c r="A569" s="355"/>
      <c r="B569" s="355"/>
      <c r="C569" s="384"/>
      <c r="D569" s="355"/>
      <c r="E569" s="355"/>
      <c r="F569" s="355"/>
      <c r="G569" s="355"/>
      <c r="H569" s="355"/>
      <c r="I569" s="355"/>
      <c r="J569" s="355"/>
      <c r="K569" s="355"/>
      <c r="L569" s="355"/>
      <c r="M569" s="355"/>
      <c r="N569" s="355"/>
      <c r="O569" s="355"/>
      <c r="P569" s="355"/>
      <c r="Q569" s="355"/>
      <c r="R569" s="355"/>
      <c r="S569" s="355"/>
      <c r="T569" s="355"/>
      <c r="U569" s="355"/>
      <c r="V569" s="355"/>
      <c r="W569" s="355"/>
      <c r="X569" s="355"/>
    </row>
    <row r="570" spans="1:24" ht="18.75" customHeight="1">
      <c r="A570" s="355"/>
      <c r="B570" s="355"/>
      <c r="C570" s="384"/>
      <c r="D570" s="355"/>
      <c r="E570" s="355"/>
      <c r="F570" s="355"/>
      <c r="G570" s="355"/>
      <c r="H570" s="355"/>
      <c r="I570" s="355"/>
      <c r="J570" s="355"/>
      <c r="K570" s="355"/>
      <c r="L570" s="355"/>
      <c r="M570" s="355"/>
      <c r="N570" s="355"/>
      <c r="O570" s="355"/>
      <c r="P570" s="355"/>
      <c r="Q570" s="355"/>
      <c r="R570" s="355"/>
      <c r="S570" s="355"/>
      <c r="T570" s="355"/>
      <c r="U570" s="355"/>
      <c r="V570" s="355"/>
      <c r="W570" s="355"/>
      <c r="X570" s="355"/>
    </row>
    <row r="571" spans="1:24" ht="18.75" customHeight="1">
      <c r="A571" s="355"/>
      <c r="B571" s="355"/>
      <c r="C571" s="384"/>
      <c r="D571" s="355"/>
      <c r="E571" s="355"/>
      <c r="F571" s="355"/>
      <c r="G571" s="355"/>
      <c r="H571" s="355"/>
      <c r="I571" s="355"/>
      <c r="J571" s="355"/>
      <c r="K571" s="355"/>
      <c r="L571" s="355"/>
      <c r="M571" s="355"/>
      <c r="N571" s="355"/>
      <c r="O571" s="355"/>
      <c r="P571" s="355"/>
      <c r="Q571" s="355"/>
      <c r="R571" s="355"/>
      <c r="S571" s="355"/>
      <c r="T571" s="355"/>
      <c r="U571" s="355"/>
      <c r="V571" s="355"/>
      <c r="W571" s="355"/>
      <c r="X571" s="355"/>
    </row>
    <row r="572" spans="1:24" ht="18.75" customHeight="1">
      <c r="A572" s="355"/>
      <c r="B572" s="355"/>
      <c r="C572" s="384"/>
      <c r="D572" s="355"/>
      <c r="E572" s="355"/>
      <c r="F572" s="355"/>
      <c r="G572" s="355"/>
      <c r="H572" s="355"/>
      <c r="I572" s="355"/>
      <c r="J572" s="355"/>
      <c r="K572" s="355"/>
      <c r="L572" s="355"/>
      <c r="M572" s="355"/>
      <c r="N572" s="355"/>
      <c r="O572" s="355"/>
      <c r="P572" s="355"/>
      <c r="Q572" s="355"/>
      <c r="R572" s="355"/>
      <c r="S572" s="355"/>
      <c r="T572" s="355"/>
      <c r="U572" s="355"/>
      <c r="V572" s="355"/>
      <c r="W572" s="355"/>
      <c r="X572" s="355"/>
    </row>
    <row r="573" spans="1:24" ht="18.75" customHeight="1">
      <c r="A573" s="355"/>
      <c r="B573" s="355"/>
      <c r="C573" s="384"/>
      <c r="D573" s="355"/>
      <c r="E573" s="355"/>
      <c r="F573" s="355"/>
      <c r="G573" s="355"/>
      <c r="H573" s="355"/>
      <c r="I573" s="355"/>
      <c r="J573" s="355"/>
      <c r="K573" s="355"/>
      <c r="L573" s="355"/>
      <c r="M573" s="355"/>
      <c r="N573" s="355"/>
      <c r="O573" s="355"/>
      <c r="P573" s="355"/>
      <c r="Q573" s="355"/>
      <c r="R573" s="355"/>
      <c r="S573" s="355"/>
      <c r="T573" s="355"/>
      <c r="U573" s="355"/>
      <c r="V573" s="355"/>
      <c r="W573" s="355"/>
      <c r="X573" s="355"/>
    </row>
    <row r="574" spans="1:24" ht="18.75" customHeight="1">
      <c r="A574" s="355"/>
      <c r="B574" s="355"/>
      <c r="C574" s="384"/>
      <c r="D574" s="355"/>
      <c r="E574" s="355"/>
      <c r="F574" s="355"/>
      <c r="G574" s="355"/>
      <c r="H574" s="355"/>
      <c r="I574" s="355"/>
      <c r="J574" s="355"/>
      <c r="K574" s="355"/>
      <c r="L574" s="355"/>
      <c r="M574" s="355"/>
      <c r="N574" s="355"/>
      <c r="O574" s="355"/>
      <c r="P574" s="355"/>
      <c r="Q574" s="355"/>
      <c r="R574" s="355"/>
      <c r="S574" s="355"/>
      <c r="T574" s="355"/>
      <c r="U574" s="355"/>
      <c r="V574" s="355"/>
      <c r="W574" s="355"/>
      <c r="X574" s="355"/>
    </row>
    <row r="575" spans="1:24" ht="18.75" customHeight="1">
      <c r="A575" s="355"/>
      <c r="B575" s="355"/>
      <c r="C575" s="384"/>
      <c r="D575" s="355"/>
      <c r="E575" s="355"/>
      <c r="F575" s="355"/>
      <c r="G575" s="355"/>
      <c r="H575" s="355"/>
      <c r="I575" s="355"/>
      <c r="J575" s="355"/>
      <c r="K575" s="355"/>
      <c r="L575" s="355"/>
      <c r="M575" s="355"/>
      <c r="N575" s="355"/>
      <c r="O575" s="355"/>
      <c r="P575" s="355"/>
      <c r="Q575" s="355"/>
      <c r="R575" s="355"/>
      <c r="S575" s="355"/>
      <c r="T575" s="355"/>
      <c r="U575" s="355"/>
      <c r="V575" s="355"/>
      <c r="W575" s="355"/>
      <c r="X575" s="355"/>
    </row>
    <row r="576" spans="1:24" ht="18.75" customHeight="1">
      <c r="A576" s="355"/>
      <c r="B576" s="355"/>
      <c r="C576" s="384"/>
      <c r="D576" s="355"/>
      <c r="E576" s="355"/>
      <c r="F576" s="355"/>
      <c r="G576" s="355"/>
      <c r="H576" s="355"/>
      <c r="I576" s="355"/>
      <c r="J576" s="355"/>
      <c r="K576" s="355"/>
      <c r="L576" s="355"/>
      <c r="M576" s="355"/>
      <c r="N576" s="355"/>
      <c r="O576" s="355"/>
      <c r="P576" s="355"/>
      <c r="Q576" s="355"/>
      <c r="R576" s="355"/>
      <c r="S576" s="355"/>
      <c r="T576" s="355"/>
      <c r="U576" s="355"/>
      <c r="V576" s="355"/>
      <c r="W576" s="355"/>
      <c r="X576" s="355"/>
    </row>
    <row r="577" spans="1:24" ht="18.75" customHeight="1">
      <c r="A577" s="355"/>
      <c r="B577" s="355"/>
      <c r="C577" s="384"/>
      <c r="D577" s="355"/>
      <c r="E577" s="355"/>
      <c r="F577" s="355"/>
      <c r="G577" s="355"/>
      <c r="H577" s="355"/>
      <c r="I577" s="355"/>
      <c r="J577" s="355"/>
      <c r="K577" s="355"/>
      <c r="L577" s="355"/>
      <c r="M577" s="355"/>
      <c r="N577" s="355"/>
      <c r="O577" s="355"/>
      <c r="P577" s="355"/>
      <c r="Q577" s="355"/>
      <c r="R577" s="355"/>
      <c r="S577" s="355"/>
      <c r="T577" s="355"/>
      <c r="U577" s="355"/>
      <c r="V577" s="355"/>
      <c r="W577" s="355"/>
      <c r="X577" s="355"/>
    </row>
    <row r="578" spans="1:24" ht="18.75" customHeight="1">
      <c r="A578" s="355"/>
      <c r="B578" s="355"/>
      <c r="C578" s="384"/>
      <c r="D578" s="355"/>
      <c r="E578" s="355"/>
      <c r="F578" s="355"/>
      <c r="G578" s="355"/>
      <c r="H578" s="355"/>
      <c r="I578" s="355"/>
      <c r="J578" s="355"/>
      <c r="K578" s="355"/>
      <c r="L578" s="355"/>
      <c r="M578" s="355"/>
      <c r="N578" s="355"/>
      <c r="O578" s="355"/>
      <c r="P578" s="355"/>
      <c r="Q578" s="355"/>
      <c r="R578" s="355"/>
      <c r="S578" s="355"/>
      <c r="T578" s="355"/>
      <c r="U578" s="355"/>
      <c r="V578" s="355"/>
      <c r="W578" s="355"/>
      <c r="X578" s="355"/>
    </row>
    <row r="579" spans="1:24" ht="18.75" customHeight="1">
      <c r="A579" s="355"/>
      <c r="B579" s="355"/>
      <c r="C579" s="384"/>
      <c r="D579" s="355"/>
      <c r="E579" s="355"/>
      <c r="F579" s="355"/>
      <c r="G579" s="355"/>
      <c r="H579" s="355"/>
      <c r="I579" s="355"/>
      <c r="J579" s="355"/>
      <c r="K579" s="355"/>
      <c r="L579" s="355"/>
      <c r="M579" s="355"/>
      <c r="N579" s="355"/>
      <c r="O579" s="355"/>
      <c r="P579" s="355"/>
      <c r="Q579" s="355"/>
      <c r="R579" s="355"/>
      <c r="S579" s="355"/>
      <c r="T579" s="355"/>
      <c r="U579" s="355"/>
      <c r="V579" s="355"/>
      <c r="W579" s="355"/>
      <c r="X579" s="355"/>
    </row>
    <row r="580" spans="1:24" ht="18.75" customHeight="1">
      <c r="A580" s="355"/>
      <c r="B580" s="355"/>
      <c r="C580" s="384"/>
      <c r="D580" s="355"/>
      <c r="E580" s="355"/>
      <c r="F580" s="355"/>
      <c r="G580" s="355"/>
      <c r="H580" s="355"/>
      <c r="I580" s="355"/>
      <c r="J580" s="355"/>
      <c r="K580" s="355"/>
      <c r="L580" s="355"/>
      <c r="M580" s="355"/>
      <c r="N580" s="355"/>
      <c r="O580" s="355"/>
      <c r="P580" s="355"/>
      <c r="Q580" s="355"/>
      <c r="R580" s="355"/>
      <c r="S580" s="355"/>
      <c r="T580" s="355"/>
      <c r="U580" s="355"/>
      <c r="V580" s="355"/>
      <c r="W580" s="355"/>
      <c r="X580" s="355"/>
    </row>
    <row r="581" spans="1:24" ht="18.75" customHeight="1">
      <c r="A581" s="355"/>
      <c r="B581" s="355"/>
      <c r="C581" s="384"/>
      <c r="D581" s="355"/>
      <c r="E581" s="355"/>
      <c r="F581" s="355"/>
      <c r="G581" s="355"/>
      <c r="H581" s="355"/>
      <c r="I581" s="355"/>
      <c r="J581" s="355"/>
      <c r="K581" s="355"/>
      <c r="L581" s="355"/>
      <c r="M581" s="355"/>
      <c r="N581" s="355"/>
      <c r="O581" s="355"/>
      <c r="P581" s="355"/>
      <c r="Q581" s="355"/>
      <c r="R581" s="355"/>
      <c r="S581" s="355"/>
      <c r="T581" s="355"/>
      <c r="U581" s="355"/>
      <c r="V581" s="355"/>
      <c r="W581" s="355"/>
      <c r="X581" s="355"/>
    </row>
    <row r="582" spans="1:24" ht="18.75" customHeight="1">
      <c r="A582" s="355"/>
      <c r="B582" s="355"/>
      <c r="C582" s="384"/>
      <c r="D582" s="355"/>
      <c r="E582" s="355"/>
      <c r="F582" s="355"/>
      <c r="G582" s="355"/>
      <c r="H582" s="355"/>
      <c r="I582" s="355"/>
      <c r="J582" s="355"/>
      <c r="K582" s="355"/>
      <c r="L582" s="355"/>
      <c r="M582" s="355"/>
      <c r="N582" s="355"/>
      <c r="O582" s="355"/>
      <c r="P582" s="355"/>
      <c r="Q582" s="355"/>
      <c r="R582" s="355"/>
      <c r="S582" s="355"/>
      <c r="T582" s="355"/>
      <c r="U582" s="355"/>
      <c r="V582" s="355"/>
      <c r="W582" s="355"/>
      <c r="X582" s="355"/>
    </row>
    <row r="583" spans="1:24" ht="18.75" customHeight="1">
      <c r="A583" s="355"/>
      <c r="B583" s="355"/>
      <c r="C583" s="384"/>
      <c r="D583" s="355"/>
      <c r="E583" s="355"/>
      <c r="F583" s="355"/>
      <c r="G583" s="355"/>
      <c r="H583" s="355"/>
      <c r="I583" s="355"/>
      <c r="J583" s="355"/>
      <c r="K583" s="355"/>
      <c r="L583" s="355"/>
      <c r="M583" s="355"/>
      <c r="N583" s="355"/>
      <c r="O583" s="355"/>
      <c r="P583" s="355"/>
      <c r="Q583" s="355"/>
      <c r="R583" s="355"/>
      <c r="S583" s="355"/>
      <c r="T583" s="355"/>
      <c r="U583" s="355"/>
      <c r="V583" s="355"/>
      <c r="W583" s="355"/>
      <c r="X583" s="355"/>
    </row>
    <row r="584" spans="1:24" ht="18.75" customHeight="1">
      <c r="A584" s="355"/>
      <c r="B584" s="355"/>
      <c r="C584" s="384"/>
      <c r="D584" s="355"/>
      <c r="E584" s="355"/>
      <c r="F584" s="355"/>
      <c r="G584" s="355"/>
      <c r="H584" s="355"/>
      <c r="I584" s="355"/>
      <c r="J584" s="355"/>
      <c r="K584" s="355"/>
      <c r="L584" s="355"/>
      <c r="M584" s="355"/>
      <c r="N584" s="355"/>
      <c r="O584" s="355"/>
      <c r="P584" s="355"/>
      <c r="Q584" s="355"/>
      <c r="R584" s="355"/>
      <c r="S584" s="355"/>
      <c r="T584" s="355"/>
      <c r="U584" s="355"/>
      <c r="V584" s="355"/>
      <c r="W584" s="355"/>
      <c r="X584" s="355"/>
    </row>
    <row r="585" spans="1:24" ht="18.75" customHeight="1">
      <c r="A585" s="355"/>
      <c r="B585" s="355"/>
      <c r="C585" s="384"/>
      <c r="D585" s="355"/>
      <c r="E585" s="355"/>
      <c r="F585" s="355"/>
      <c r="G585" s="355"/>
      <c r="H585" s="355"/>
      <c r="I585" s="355"/>
      <c r="J585" s="355"/>
      <c r="K585" s="355"/>
      <c r="L585" s="355"/>
      <c r="M585" s="355"/>
      <c r="N585" s="355"/>
      <c r="O585" s="355"/>
      <c r="P585" s="355"/>
      <c r="Q585" s="355"/>
      <c r="R585" s="355"/>
      <c r="S585" s="355"/>
      <c r="T585" s="355"/>
      <c r="U585" s="355"/>
      <c r="V585" s="355"/>
      <c r="W585" s="355"/>
      <c r="X585" s="355"/>
    </row>
    <row r="586" spans="1:24" ht="18.75" customHeight="1">
      <c r="A586" s="355"/>
      <c r="B586" s="355"/>
      <c r="C586" s="384"/>
      <c r="D586" s="355"/>
      <c r="E586" s="355"/>
      <c r="F586" s="355"/>
      <c r="G586" s="355"/>
      <c r="H586" s="355"/>
      <c r="I586" s="355"/>
      <c r="J586" s="355"/>
      <c r="K586" s="355"/>
      <c r="L586" s="355"/>
      <c r="M586" s="355"/>
      <c r="N586" s="355"/>
      <c r="O586" s="355"/>
      <c r="P586" s="355"/>
      <c r="Q586" s="355"/>
      <c r="R586" s="355"/>
      <c r="S586" s="355"/>
      <c r="T586" s="355"/>
      <c r="U586" s="355"/>
      <c r="V586" s="355"/>
      <c r="W586" s="355"/>
      <c r="X586" s="355"/>
    </row>
    <row r="587" spans="1:24" ht="18.75" customHeight="1">
      <c r="A587" s="355"/>
      <c r="B587" s="355"/>
      <c r="C587" s="384"/>
      <c r="D587" s="355"/>
      <c r="E587" s="355"/>
      <c r="F587" s="355"/>
      <c r="G587" s="355"/>
      <c r="H587" s="355"/>
      <c r="I587" s="355"/>
      <c r="J587" s="355"/>
      <c r="K587" s="355"/>
      <c r="L587" s="355"/>
      <c r="M587" s="355"/>
      <c r="N587" s="355"/>
      <c r="O587" s="355"/>
      <c r="P587" s="355"/>
      <c r="Q587" s="355"/>
      <c r="R587" s="355"/>
      <c r="S587" s="355"/>
      <c r="T587" s="355"/>
      <c r="U587" s="355"/>
      <c r="V587" s="355"/>
      <c r="W587" s="355"/>
      <c r="X587" s="355"/>
    </row>
    <row r="588" spans="1:24" ht="18.75" customHeight="1">
      <c r="A588" s="355"/>
      <c r="B588" s="355"/>
      <c r="C588" s="384"/>
      <c r="D588" s="355"/>
      <c r="E588" s="355"/>
      <c r="F588" s="355"/>
      <c r="G588" s="355"/>
      <c r="H588" s="355"/>
      <c r="I588" s="355"/>
      <c r="J588" s="355"/>
      <c r="K588" s="355"/>
      <c r="L588" s="355"/>
      <c r="M588" s="355"/>
      <c r="N588" s="355"/>
      <c r="O588" s="355"/>
      <c r="P588" s="355"/>
      <c r="Q588" s="355"/>
      <c r="R588" s="355"/>
      <c r="S588" s="355"/>
      <c r="T588" s="355"/>
      <c r="U588" s="355"/>
      <c r="V588" s="355"/>
      <c r="W588" s="355"/>
      <c r="X588" s="355"/>
    </row>
    <row r="589" spans="1:24" ht="18.75" customHeight="1">
      <c r="A589" s="355"/>
      <c r="B589" s="355"/>
      <c r="C589" s="384"/>
      <c r="D589" s="355"/>
      <c r="E589" s="355"/>
      <c r="F589" s="355"/>
      <c r="G589" s="355"/>
      <c r="H589" s="355"/>
      <c r="I589" s="355"/>
      <c r="J589" s="355"/>
      <c r="K589" s="355"/>
      <c r="L589" s="355"/>
      <c r="M589" s="355"/>
      <c r="N589" s="355"/>
      <c r="O589" s="355"/>
      <c r="P589" s="355"/>
      <c r="Q589" s="355"/>
      <c r="R589" s="355"/>
      <c r="S589" s="355"/>
      <c r="T589" s="355"/>
      <c r="U589" s="355"/>
      <c r="V589" s="355"/>
      <c r="W589" s="355"/>
      <c r="X589" s="355"/>
    </row>
    <row r="590" spans="1:24" ht="18.75" customHeight="1">
      <c r="A590" s="355"/>
      <c r="B590" s="355"/>
      <c r="C590" s="384"/>
      <c r="D590" s="355"/>
      <c r="E590" s="355"/>
      <c r="F590" s="355"/>
      <c r="G590" s="355"/>
      <c r="H590" s="355"/>
      <c r="I590" s="355"/>
      <c r="J590" s="355"/>
      <c r="K590" s="355"/>
      <c r="L590" s="355"/>
      <c r="M590" s="355"/>
      <c r="N590" s="355"/>
      <c r="O590" s="355"/>
      <c r="P590" s="355"/>
      <c r="Q590" s="355"/>
      <c r="R590" s="355"/>
      <c r="S590" s="355"/>
      <c r="T590" s="355"/>
      <c r="U590" s="355"/>
      <c r="V590" s="355"/>
      <c r="W590" s="355"/>
      <c r="X590" s="355"/>
    </row>
    <row r="591" spans="1:24" ht="18.75" customHeight="1">
      <c r="A591" s="355"/>
      <c r="B591" s="355"/>
      <c r="C591" s="384"/>
      <c r="D591" s="355"/>
      <c r="E591" s="355"/>
      <c r="F591" s="355"/>
      <c r="G591" s="355"/>
      <c r="H591" s="355"/>
      <c r="I591" s="355"/>
      <c r="J591" s="355"/>
      <c r="K591" s="355"/>
      <c r="L591" s="355"/>
      <c r="M591" s="355"/>
      <c r="N591" s="355"/>
      <c r="O591" s="355"/>
      <c r="P591" s="355"/>
      <c r="Q591" s="355"/>
      <c r="R591" s="355"/>
      <c r="S591" s="355"/>
      <c r="T591" s="355"/>
      <c r="U591" s="355"/>
      <c r="V591" s="355"/>
      <c r="W591" s="355"/>
      <c r="X591" s="355"/>
    </row>
    <row r="592" spans="1:24" ht="18.75" customHeight="1">
      <c r="A592" s="355"/>
      <c r="B592" s="355"/>
      <c r="C592" s="384"/>
      <c r="D592" s="355"/>
      <c r="E592" s="355"/>
      <c r="F592" s="355"/>
      <c r="G592" s="355"/>
      <c r="H592" s="355"/>
      <c r="I592" s="355"/>
      <c r="J592" s="355"/>
      <c r="K592" s="355"/>
      <c r="L592" s="355"/>
      <c r="M592" s="355"/>
      <c r="N592" s="355"/>
      <c r="O592" s="355"/>
      <c r="P592" s="355"/>
      <c r="Q592" s="355"/>
      <c r="R592" s="355"/>
      <c r="S592" s="355"/>
      <c r="T592" s="355"/>
      <c r="U592" s="355"/>
      <c r="V592" s="355"/>
      <c r="W592" s="355"/>
      <c r="X592" s="355"/>
    </row>
    <row r="593" spans="1:24" ht="18.75" customHeight="1">
      <c r="A593" s="355"/>
      <c r="B593" s="355"/>
      <c r="C593" s="384"/>
      <c r="D593" s="355"/>
      <c r="E593" s="355"/>
      <c r="F593" s="355"/>
      <c r="G593" s="355"/>
      <c r="H593" s="355"/>
      <c r="I593" s="355"/>
      <c r="J593" s="355"/>
      <c r="K593" s="355"/>
      <c r="L593" s="355"/>
      <c r="M593" s="355"/>
      <c r="N593" s="355"/>
      <c r="O593" s="355"/>
      <c r="P593" s="355"/>
      <c r="Q593" s="355"/>
      <c r="R593" s="355"/>
      <c r="S593" s="355"/>
      <c r="T593" s="355"/>
      <c r="U593" s="355"/>
      <c r="V593" s="355"/>
      <c r="W593" s="355"/>
      <c r="X593" s="355"/>
    </row>
    <row r="594" spans="1:24" ht="18.75" customHeight="1">
      <c r="A594" s="355"/>
      <c r="B594" s="355"/>
      <c r="C594" s="384"/>
      <c r="D594" s="355"/>
      <c r="E594" s="355"/>
      <c r="F594" s="355"/>
      <c r="G594" s="355"/>
      <c r="H594" s="355"/>
      <c r="I594" s="355"/>
      <c r="J594" s="355"/>
      <c r="K594" s="355"/>
      <c r="L594" s="355"/>
      <c r="M594" s="355"/>
      <c r="N594" s="355"/>
      <c r="O594" s="355"/>
      <c r="P594" s="355"/>
      <c r="Q594" s="355"/>
      <c r="R594" s="355"/>
      <c r="S594" s="355"/>
      <c r="T594" s="355"/>
      <c r="U594" s="355"/>
      <c r="V594" s="355"/>
      <c r="W594" s="355"/>
      <c r="X594" s="355"/>
    </row>
    <row r="595" spans="1:24" ht="18.75" customHeight="1">
      <c r="A595" s="355"/>
      <c r="B595" s="355"/>
      <c r="C595" s="384"/>
      <c r="D595" s="355"/>
      <c r="E595" s="355"/>
      <c r="F595" s="355"/>
      <c r="G595" s="355"/>
      <c r="H595" s="355"/>
      <c r="I595" s="355"/>
      <c r="J595" s="355"/>
      <c r="K595" s="355"/>
      <c r="L595" s="355"/>
      <c r="M595" s="355"/>
      <c r="N595" s="355"/>
      <c r="O595" s="355"/>
      <c r="P595" s="355"/>
      <c r="Q595" s="355"/>
      <c r="R595" s="355"/>
      <c r="S595" s="355"/>
      <c r="T595" s="355"/>
      <c r="U595" s="355"/>
      <c r="V595" s="355"/>
      <c r="W595" s="355"/>
      <c r="X595" s="355"/>
    </row>
    <row r="596" spans="1:24" ht="18.75" customHeight="1">
      <c r="A596" s="355"/>
      <c r="B596" s="355"/>
      <c r="C596" s="384"/>
      <c r="D596" s="355"/>
      <c r="E596" s="355"/>
      <c r="F596" s="355"/>
      <c r="G596" s="355"/>
      <c r="H596" s="355"/>
      <c r="I596" s="355"/>
      <c r="J596" s="355"/>
      <c r="K596" s="355"/>
      <c r="L596" s="355"/>
      <c r="M596" s="355"/>
      <c r="N596" s="355"/>
      <c r="O596" s="355"/>
      <c r="P596" s="355"/>
      <c r="Q596" s="355"/>
      <c r="R596" s="355"/>
      <c r="S596" s="355"/>
      <c r="T596" s="355"/>
      <c r="U596" s="355"/>
      <c r="V596" s="355"/>
      <c r="W596" s="355"/>
      <c r="X596" s="355"/>
    </row>
    <row r="597" spans="1:24" ht="18.75" customHeight="1">
      <c r="A597" s="355"/>
      <c r="B597" s="355"/>
      <c r="C597" s="384"/>
      <c r="D597" s="355"/>
      <c r="E597" s="355"/>
      <c r="F597" s="355"/>
      <c r="G597" s="355"/>
      <c r="H597" s="355"/>
      <c r="I597" s="355"/>
      <c r="J597" s="355"/>
      <c r="K597" s="355"/>
      <c r="L597" s="355"/>
      <c r="M597" s="355"/>
      <c r="N597" s="355"/>
      <c r="O597" s="355"/>
      <c r="P597" s="355"/>
      <c r="Q597" s="355"/>
      <c r="R597" s="355"/>
      <c r="S597" s="355"/>
      <c r="T597" s="355"/>
      <c r="U597" s="355"/>
      <c r="V597" s="355"/>
      <c r="W597" s="355"/>
      <c r="X597" s="355"/>
    </row>
    <row r="598" spans="1:24" ht="18.75" customHeight="1">
      <c r="A598" s="355"/>
      <c r="B598" s="355"/>
      <c r="C598" s="384"/>
      <c r="D598" s="355"/>
      <c r="E598" s="355"/>
      <c r="F598" s="355"/>
      <c r="G598" s="355"/>
      <c r="H598" s="355"/>
      <c r="I598" s="355"/>
      <c r="J598" s="355"/>
      <c r="K598" s="355"/>
      <c r="L598" s="355"/>
      <c r="M598" s="355"/>
      <c r="N598" s="355"/>
      <c r="O598" s="355"/>
      <c r="P598" s="355"/>
      <c r="Q598" s="355"/>
      <c r="R598" s="355"/>
      <c r="S598" s="355"/>
      <c r="T598" s="355"/>
      <c r="U598" s="355"/>
      <c r="V598" s="355"/>
      <c r="W598" s="355"/>
      <c r="X598" s="355"/>
    </row>
    <row r="599" spans="1:24" ht="18.75" customHeight="1">
      <c r="A599" s="355"/>
      <c r="B599" s="355"/>
      <c r="C599" s="384"/>
      <c r="D599" s="355"/>
      <c r="E599" s="355"/>
      <c r="F599" s="355"/>
      <c r="G599" s="355"/>
      <c r="H599" s="355"/>
      <c r="I599" s="355"/>
      <c r="J599" s="355"/>
      <c r="K599" s="355"/>
      <c r="L599" s="355"/>
      <c r="M599" s="355"/>
      <c r="N599" s="355"/>
      <c r="O599" s="355"/>
      <c r="P599" s="355"/>
      <c r="Q599" s="355"/>
      <c r="R599" s="355"/>
      <c r="S599" s="355"/>
      <c r="T599" s="355"/>
      <c r="U599" s="355"/>
      <c r="V599" s="355"/>
      <c r="W599" s="355"/>
      <c r="X599" s="355"/>
    </row>
    <row r="600" spans="1:24" ht="18.75" customHeight="1">
      <c r="A600" s="355"/>
      <c r="B600" s="355"/>
      <c r="C600" s="384"/>
      <c r="D600" s="355"/>
      <c r="E600" s="355"/>
      <c r="F600" s="355"/>
      <c r="G600" s="355"/>
      <c r="H600" s="355"/>
      <c r="I600" s="355"/>
      <c r="J600" s="355"/>
      <c r="K600" s="355"/>
      <c r="L600" s="355"/>
      <c r="M600" s="355"/>
      <c r="N600" s="355"/>
      <c r="O600" s="355"/>
      <c r="P600" s="355"/>
      <c r="Q600" s="355"/>
      <c r="R600" s="355"/>
      <c r="S600" s="355"/>
      <c r="T600" s="355"/>
      <c r="U600" s="355"/>
      <c r="V600" s="355"/>
      <c r="W600" s="355"/>
      <c r="X600" s="355"/>
    </row>
    <row r="601" spans="1:24" ht="18.75" customHeight="1">
      <c r="A601" s="355"/>
      <c r="B601" s="355"/>
      <c r="C601" s="384"/>
      <c r="D601" s="355"/>
      <c r="E601" s="355"/>
      <c r="F601" s="355"/>
      <c r="G601" s="355"/>
      <c r="H601" s="355"/>
      <c r="I601" s="355"/>
      <c r="J601" s="355"/>
      <c r="K601" s="355"/>
      <c r="L601" s="355"/>
      <c r="M601" s="355"/>
      <c r="N601" s="355"/>
      <c r="O601" s="355"/>
      <c r="P601" s="355"/>
      <c r="Q601" s="355"/>
      <c r="R601" s="355"/>
      <c r="S601" s="355"/>
      <c r="T601" s="355"/>
      <c r="U601" s="355"/>
      <c r="V601" s="355"/>
      <c r="W601" s="355"/>
      <c r="X601" s="355"/>
    </row>
    <row r="602" spans="1:24" ht="18.75" customHeight="1">
      <c r="A602" s="355"/>
      <c r="B602" s="355"/>
      <c r="C602" s="384"/>
      <c r="D602" s="355"/>
      <c r="E602" s="355"/>
      <c r="F602" s="355"/>
      <c r="G602" s="355"/>
      <c r="H602" s="355"/>
      <c r="I602" s="355"/>
      <c r="J602" s="355"/>
      <c r="K602" s="355"/>
      <c r="L602" s="355"/>
      <c r="M602" s="355"/>
      <c r="N602" s="355"/>
      <c r="O602" s="355"/>
      <c r="P602" s="355"/>
      <c r="Q602" s="355"/>
      <c r="R602" s="355"/>
      <c r="S602" s="355"/>
      <c r="T602" s="355"/>
      <c r="U602" s="355"/>
      <c r="V602" s="355"/>
      <c r="W602" s="355"/>
      <c r="X602" s="355"/>
    </row>
    <row r="603" spans="1:24" ht="18.75" customHeight="1">
      <c r="A603" s="355"/>
      <c r="B603" s="355"/>
      <c r="C603" s="384"/>
      <c r="D603" s="355"/>
      <c r="E603" s="355"/>
      <c r="F603" s="355"/>
      <c r="G603" s="355"/>
      <c r="H603" s="355"/>
      <c r="I603" s="355"/>
      <c r="J603" s="355"/>
      <c r="K603" s="355"/>
      <c r="L603" s="355"/>
      <c r="M603" s="355"/>
      <c r="N603" s="355"/>
      <c r="O603" s="355"/>
      <c r="P603" s="355"/>
      <c r="Q603" s="355"/>
      <c r="R603" s="355"/>
      <c r="S603" s="355"/>
      <c r="T603" s="355"/>
      <c r="U603" s="355"/>
      <c r="V603" s="355"/>
      <c r="W603" s="355"/>
      <c r="X603" s="355"/>
    </row>
    <row r="604" spans="1:24" ht="18.75" customHeight="1">
      <c r="A604" s="355"/>
      <c r="B604" s="355"/>
      <c r="C604" s="384"/>
      <c r="D604" s="355"/>
      <c r="E604" s="355"/>
      <c r="F604" s="355"/>
      <c r="G604" s="355"/>
      <c r="H604" s="355"/>
      <c r="I604" s="355"/>
      <c r="J604" s="355"/>
      <c r="K604" s="355"/>
      <c r="L604" s="355"/>
      <c r="M604" s="355"/>
      <c r="N604" s="355"/>
      <c r="O604" s="355"/>
      <c r="P604" s="355"/>
      <c r="Q604" s="355"/>
      <c r="R604" s="355"/>
      <c r="S604" s="355"/>
      <c r="T604" s="355"/>
      <c r="U604" s="355"/>
      <c r="V604" s="355"/>
      <c r="W604" s="355"/>
      <c r="X604" s="355"/>
    </row>
    <row r="605" spans="1:24" ht="18.75" customHeight="1">
      <c r="A605" s="355"/>
      <c r="B605" s="355"/>
      <c r="C605" s="384"/>
      <c r="D605" s="355"/>
      <c r="E605" s="355"/>
      <c r="F605" s="355"/>
      <c r="G605" s="355"/>
      <c r="H605" s="355"/>
      <c r="I605" s="355"/>
      <c r="J605" s="355"/>
      <c r="K605" s="355"/>
      <c r="L605" s="355"/>
      <c r="M605" s="355"/>
      <c r="N605" s="355"/>
      <c r="O605" s="355"/>
      <c r="P605" s="355"/>
      <c r="Q605" s="355"/>
      <c r="R605" s="355"/>
      <c r="S605" s="355"/>
      <c r="T605" s="355"/>
      <c r="U605" s="355"/>
      <c r="V605" s="355"/>
      <c r="W605" s="355"/>
      <c r="X605" s="355"/>
    </row>
    <row r="606" spans="1:24" ht="18.75" customHeight="1">
      <c r="A606" s="355"/>
      <c r="B606" s="355"/>
      <c r="C606" s="384"/>
      <c r="D606" s="355"/>
      <c r="E606" s="355"/>
      <c r="F606" s="355"/>
      <c r="G606" s="355"/>
      <c r="H606" s="355"/>
      <c r="I606" s="355"/>
      <c r="J606" s="355"/>
      <c r="K606" s="355"/>
      <c r="L606" s="355"/>
      <c r="M606" s="355"/>
      <c r="N606" s="355"/>
      <c r="O606" s="355"/>
      <c r="P606" s="355"/>
      <c r="Q606" s="355"/>
      <c r="R606" s="355"/>
      <c r="S606" s="355"/>
      <c r="T606" s="355"/>
      <c r="U606" s="355"/>
      <c r="V606" s="355"/>
      <c r="W606" s="355"/>
      <c r="X606" s="355"/>
    </row>
    <row r="607" spans="1:24" ht="18.75" customHeight="1">
      <c r="A607" s="355"/>
      <c r="B607" s="355"/>
      <c r="C607" s="384"/>
      <c r="D607" s="355"/>
      <c r="E607" s="355"/>
      <c r="F607" s="355"/>
      <c r="G607" s="355"/>
      <c r="H607" s="355"/>
      <c r="I607" s="355"/>
      <c r="J607" s="355"/>
      <c r="K607" s="355"/>
      <c r="L607" s="355"/>
      <c r="M607" s="355"/>
      <c r="N607" s="355"/>
      <c r="O607" s="355"/>
      <c r="P607" s="355"/>
      <c r="Q607" s="355"/>
      <c r="R607" s="355"/>
      <c r="S607" s="355"/>
      <c r="T607" s="355"/>
      <c r="U607" s="355"/>
      <c r="V607" s="355"/>
      <c r="W607" s="355"/>
      <c r="X607" s="355"/>
    </row>
    <row r="608" spans="1:24" ht="18.75" customHeight="1">
      <c r="A608" s="355"/>
      <c r="B608" s="355"/>
      <c r="C608" s="384"/>
      <c r="D608" s="355"/>
      <c r="E608" s="355"/>
      <c r="F608" s="355"/>
      <c r="G608" s="355"/>
      <c r="H608" s="355"/>
      <c r="I608" s="355"/>
      <c r="J608" s="355"/>
      <c r="K608" s="355"/>
      <c r="L608" s="355"/>
      <c r="M608" s="355"/>
      <c r="N608" s="355"/>
      <c r="O608" s="355"/>
      <c r="P608" s="355"/>
      <c r="Q608" s="355"/>
      <c r="R608" s="355"/>
      <c r="S608" s="355"/>
      <c r="T608" s="355"/>
      <c r="U608" s="355"/>
      <c r="V608" s="355"/>
      <c r="W608" s="355"/>
      <c r="X608" s="355"/>
    </row>
    <row r="609" spans="1:24" ht="18.75" customHeight="1">
      <c r="A609" s="355"/>
      <c r="B609" s="355"/>
      <c r="C609" s="384"/>
      <c r="D609" s="355"/>
      <c r="E609" s="355"/>
      <c r="F609" s="355"/>
      <c r="G609" s="355"/>
      <c r="H609" s="355"/>
      <c r="I609" s="355"/>
      <c r="J609" s="355"/>
      <c r="K609" s="355"/>
      <c r="L609" s="355"/>
      <c r="M609" s="355"/>
      <c r="N609" s="355"/>
      <c r="O609" s="355"/>
      <c r="P609" s="355"/>
      <c r="Q609" s="355"/>
      <c r="R609" s="355"/>
      <c r="S609" s="355"/>
      <c r="T609" s="355"/>
      <c r="U609" s="355"/>
      <c r="V609" s="355"/>
      <c r="W609" s="355"/>
      <c r="X609" s="355"/>
    </row>
    <row r="610" spans="1:24" ht="18.75" customHeight="1">
      <c r="A610" s="355"/>
      <c r="B610" s="355"/>
      <c r="C610" s="384"/>
      <c r="D610" s="355"/>
      <c r="E610" s="355"/>
      <c r="F610" s="355"/>
      <c r="G610" s="355"/>
      <c r="H610" s="355"/>
      <c r="I610" s="355"/>
      <c r="J610" s="355"/>
      <c r="K610" s="355"/>
      <c r="L610" s="355"/>
      <c r="M610" s="355"/>
      <c r="N610" s="355"/>
      <c r="O610" s="355"/>
      <c r="P610" s="355"/>
      <c r="Q610" s="355"/>
      <c r="R610" s="355"/>
      <c r="S610" s="355"/>
      <c r="T610" s="355"/>
      <c r="U610" s="355"/>
      <c r="V610" s="355"/>
      <c r="W610" s="355"/>
      <c r="X610" s="355"/>
    </row>
    <row r="611" spans="1:24" ht="18.75" customHeight="1">
      <c r="A611" s="355"/>
      <c r="B611" s="355"/>
      <c r="C611" s="384"/>
      <c r="D611" s="355"/>
      <c r="E611" s="355"/>
      <c r="F611" s="355"/>
      <c r="G611" s="355"/>
      <c r="H611" s="355"/>
      <c r="I611" s="355"/>
      <c r="J611" s="355"/>
      <c r="K611" s="355"/>
      <c r="L611" s="355"/>
      <c r="M611" s="355"/>
      <c r="N611" s="355"/>
      <c r="O611" s="355"/>
      <c r="P611" s="355"/>
      <c r="Q611" s="355"/>
      <c r="R611" s="355"/>
      <c r="S611" s="355"/>
      <c r="T611" s="355"/>
      <c r="U611" s="355"/>
      <c r="V611" s="355"/>
      <c r="W611" s="355"/>
      <c r="X611" s="355"/>
    </row>
    <row r="612" spans="1:24" ht="18.75" customHeight="1">
      <c r="A612" s="355"/>
      <c r="B612" s="355"/>
      <c r="C612" s="384"/>
      <c r="D612" s="355"/>
      <c r="E612" s="355"/>
      <c r="F612" s="355"/>
      <c r="G612" s="355"/>
      <c r="H612" s="355"/>
      <c r="I612" s="355"/>
      <c r="J612" s="355"/>
      <c r="K612" s="355"/>
      <c r="L612" s="355"/>
      <c r="M612" s="355"/>
      <c r="N612" s="355"/>
      <c r="O612" s="355"/>
      <c r="P612" s="355"/>
      <c r="Q612" s="355"/>
      <c r="R612" s="355"/>
      <c r="S612" s="355"/>
      <c r="T612" s="355"/>
      <c r="U612" s="355"/>
      <c r="V612" s="355"/>
      <c r="W612" s="355"/>
      <c r="X612" s="355"/>
    </row>
    <row r="613" spans="1:24" ht="18.75" customHeight="1">
      <c r="A613" s="355"/>
      <c r="B613" s="355"/>
      <c r="C613" s="384"/>
      <c r="D613" s="355"/>
      <c r="E613" s="355"/>
      <c r="F613" s="355"/>
      <c r="G613" s="355"/>
      <c r="H613" s="355"/>
      <c r="I613" s="355"/>
      <c r="J613" s="355"/>
      <c r="K613" s="355"/>
      <c r="L613" s="355"/>
      <c r="M613" s="355"/>
      <c r="N613" s="355"/>
      <c r="O613" s="355"/>
      <c r="P613" s="355"/>
      <c r="Q613" s="355"/>
      <c r="R613" s="355"/>
      <c r="S613" s="355"/>
      <c r="T613" s="355"/>
      <c r="U613" s="355"/>
      <c r="V613" s="355"/>
      <c r="W613" s="355"/>
      <c r="X613" s="355"/>
    </row>
    <row r="614" spans="1:24" ht="18.75" customHeight="1">
      <c r="A614" s="355"/>
      <c r="B614" s="355"/>
      <c r="C614" s="384"/>
      <c r="D614" s="355"/>
      <c r="E614" s="355"/>
      <c r="F614" s="355"/>
      <c r="G614" s="355"/>
      <c r="H614" s="355"/>
      <c r="I614" s="355"/>
      <c r="J614" s="355"/>
      <c r="K614" s="355"/>
      <c r="L614" s="355"/>
      <c r="M614" s="355"/>
      <c r="N614" s="355"/>
      <c r="O614" s="355"/>
      <c r="P614" s="355"/>
      <c r="Q614" s="355"/>
      <c r="R614" s="355"/>
      <c r="S614" s="355"/>
      <c r="T614" s="355"/>
      <c r="U614" s="355"/>
      <c r="V614" s="355"/>
      <c r="W614" s="355"/>
      <c r="X614" s="355"/>
    </row>
    <row r="615" spans="1:24" ht="18.75" customHeight="1">
      <c r="A615" s="355"/>
      <c r="B615" s="355"/>
      <c r="C615" s="384"/>
      <c r="D615" s="355"/>
      <c r="E615" s="355"/>
      <c r="F615" s="355"/>
      <c r="G615" s="355"/>
      <c r="H615" s="355"/>
      <c r="I615" s="355"/>
      <c r="J615" s="355"/>
      <c r="K615" s="355"/>
      <c r="L615" s="355"/>
      <c r="M615" s="355"/>
      <c r="N615" s="355"/>
      <c r="O615" s="355"/>
      <c r="P615" s="355"/>
      <c r="Q615" s="355"/>
      <c r="R615" s="355"/>
      <c r="S615" s="355"/>
      <c r="T615" s="355"/>
      <c r="U615" s="355"/>
      <c r="V615" s="355"/>
      <c r="W615" s="355"/>
      <c r="X615" s="355"/>
    </row>
    <row r="616" spans="1:24" ht="18.75" customHeight="1">
      <c r="A616" s="355"/>
      <c r="B616" s="355"/>
      <c r="C616" s="384"/>
      <c r="D616" s="355"/>
      <c r="E616" s="355"/>
      <c r="F616" s="355"/>
      <c r="G616" s="355"/>
      <c r="H616" s="355"/>
      <c r="I616" s="355"/>
      <c r="J616" s="355"/>
      <c r="K616" s="355"/>
      <c r="L616" s="355"/>
      <c r="M616" s="355"/>
      <c r="N616" s="355"/>
      <c r="O616" s="355"/>
      <c r="P616" s="355"/>
      <c r="Q616" s="355"/>
      <c r="R616" s="355"/>
      <c r="S616" s="355"/>
      <c r="T616" s="355"/>
      <c r="U616" s="355"/>
      <c r="V616" s="355"/>
      <c r="W616" s="355"/>
      <c r="X616" s="355"/>
    </row>
    <row r="617" spans="1:24" ht="18.75" customHeight="1">
      <c r="A617" s="355"/>
      <c r="B617" s="355"/>
      <c r="C617" s="384"/>
      <c r="D617" s="355"/>
      <c r="E617" s="355"/>
      <c r="F617" s="355"/>
      <c r="G617" s="355"/>
      <c r="H617" s="355"/>
      <c r="I617" s="355"/>
      <c r="J617" s="355"/>
      <c r="K617" s="355"/>
      <c r="L617" s="355"/>
      <c r="M617" s="355"/>
      <c r="N617" s="355"/>
      <c r="O617" s="355"/>
      <c r="P617" s="355"/>
      <c r="Q617" s="355"/>
      <c r="R617" s="355"/>
      <c r="S617" s="355"/>
      <c r="T617" s="355"/>
      <c r="U617" s="355"/>
      <c r="V617" s="355"/>
      <c r="W617" s="355"/>
      <c r="X617" s="355"/>
    </row>
    <row r="618" spans="1:24" ht="18.75" customHeight="1">
      <c r="A618" s="355"/>
      <c r="B618" s="355"/>
      <c r="C618" s="384"/>
      <c r="D618" s="355"/>
      <c r="E618" s="355"/>
      <c r="F618" s="355"/>
      <c r="G618" s="355"/>
      <c r="H618" s="355"/>
      <c r="I618" s="355"/>
      <c r="J618" s="355"/>
      <c r="K618" s="355"/>
      <c r="L618" s="355"/>
      <c r="M618" s="355"/>
      <c r="N618" s="355"/>
      <c r="O618" s="355"/>
      <c r="P618" s="355"/>
      <c r="Q618" s="355"/>
      <c r="R618" s="355"/>
      <c r="S618" s="355"/>
      <c r="T618" s="355"/>
      <c r="U618" s="355"/>
      <c r="V618" s="355"/>
      <c r="W618" s="355"/>
      <c r="X618" s="355"/>
    </row>
    <row r="619" spans="1:24" ht="18.75" customHeight="1">
      <c r="A619" s="355"/>
      <c r="B619" s="355"/>
      <c r="C619" s="384"/>
      <c r="D619" s="355"/>
      <c r="E619" s="355"/>
      <c r="F619" s="355"/>
      <c r="G619" s="355"/>
      <c r="H619" s="355"/>
      <c r="I619" s="355"/>
      <c r="J619" s="355"/>
      <c r="K619" s="355"/>
      <c r="L619" s="355"/>
      <c r="M619" s="355"/>
      <c r="N619" s="355"/>
      <c r="O619" s="355"/>
      <c r="P619" s="355"/>
      <c r="Q619" s="355"/>
      <c r="R619" s="355"/>
      <c r="S619" s="355"/>
      <c r="T619" s="355"/>
      <c r="U619" s="355"/>
      <c r="V619" s="355"/>
      <c r="W619" s="355"/>
      <c r="X619" s="355"/>
    </row>
    <row r="620" spans="1:24" ht="18.75" customHeight="1">
      <c r="A620" s="355"/>
      <c r="B620" s="355"/>
      <c r="C620" s="384"/>
      <c r="D620" s="355"/>
      <c r="E620" s="355"/>
      <c r="F620" s="355"/>
      <c r="G620" s="355"/>
      <c r="H620" s="355"/>
      <c r="I620" s="355"/>
      <c r="J620" s="355"/>
      <c r="K620" s="355"/>
      <c r="L620" s="355"/>
      <c r="M620" s="355"/>
      <c r="N620" s="355"/>
      <c r="O620" s="355"/>
      <c r="P620" s="355"/>
      <c r="Q620" s="355"/>
      <c r="R620" s="355"/>
      <c r="S620" s="355"/>
      <c r="T620" s="355"/>
      <c r="U620" s="355"/>
      <c r="V620" s="355"/>
      <c r="W620" s="355"/>
      <c r="X620" s="355"/>
    </row>
    <row r="621" spans="1:24" ht="18.75" customHeight="1">
      <c r="A621" s="355"/>
      <c r="B621" s="355"/>
      <c r="C621" s="384"/>
      <c r="D621" s="355"/>
      <c r="E621" s="355"/>
      <c r="F621" s="355"/>
      <c r="G621" s="355"/>
      <c r="H621" s="355"/>
      <c r="I621" s="355"/>
      <c r="J621" s="355"/>
      <c r="K621" s="355"/>
      <c r="L621" s="355"/>
      <c r="M621" s="355"/>
      <c r="N621" s="355"/>
      <c r="O621" s="355"/>
      <c r="P621" s="355"/>
      <c r="Q621" s="355"/>
      <c r="R621" s="355"/>
      <c r="S621" s="355"/>
      <c r="T621" s="355"/>
      <c r="U621" s="355"/>
      <c r="V621" s="355"/>
      <c r="W621" s="355"/>
      <c r="X621" s="355"/>
    </row>
    <row r="622" spans="1:24" ht="18.75" customHeight="1">
      <c r="A622" s="355"/>
      <c r="B622" s="355"/>
      <c r="C622" s="384"/>
      <c r="D622" s="355"/>
      <c r="E622" s="355"/>
      <c r="F622" s="355"/>
      <c r="G622" s="355"/>
      <c r="H622" s="355"/>
      <c r="I622" s="355"/>
      <c r="J622" s="355"/>
      <c r="K622" s="355"/>
      <c r="L622" s="355"/>
      <c r="M622" s="355"/>
      <c r="N622" s="355"/>
      <c r="O622" s="355"/>
      <c r="P622" s="355"/>
      <c r="Q622" s="355"/>
      <c r="R622" s="355"/>
      <c r="S622" s="355"/>
      <c r="T622" s="355"/>
      <c r="U622" s="355"/>
      <c r="V622" s="355"/>
      <c r="W622" s="355"/>
      <c r="X622" s="355"/>
    </row>
    <row r="623" spans="1:24" ht="18.75" customHeight="1">
      <c r="A623" s="355"/>
      <c r="B623" s="355"/>
      <c r="C623" s="384"/>
      <c r="D623" s="355"/>
      <c r="E623" s="355"/>
      <c r="F623" s="355"/>
      <c r="G623" s="355"/>
      <c r="H623" s="355"/>
      <c r="I623" s="355"/>
      <c r="J623" s="355"/>
      <c r="K623" s="355"/>
      <c r="L623" s="355"/>
      <c r="M623" s="355"/>
      <c r="N623" s="355"/>
      <c r="O623" s="355"/>
      <c r="P623" s="355"/>
      <c r="Q623" s="355"/>
      <c r="R623" s="355"/>
      <c r="S623" s="355"/>
      <c r="T623" s="355"/>
      <c r="U623" s="355"/>
      <c r="V623" s="355"/>
      <c r="W623" s="355"/>
      <c r="X623" s="355"/>
    </row>
    <row r="624" spans="1:24" ht="18.75" customHeight="1">
      <c r="A624" s="355"/>
      <c r="B624" s="355"/>
      <c r="C624" s="384"/>
      <c r="D624" s="355"/>
      <c r="E624" s="355"/>
      <c r="F624" s="355"/>
      <c r="G624" s="355"/>
      <c r="H624" s="355"/>
      <c r="I624" s="355"/>
      <c r="J624" s="355"/>
      <c r="K624" s="355"/>
      <c r="L624" s="355"/>
      <c r="M624" s="355"/>
      <c r="N624" s="355"/>
      <c r="O624" s="355"/>
      <c r="P624" s="355"/>
      <c r="Q624" s="355"/>
      <c r="R624" s="355"/>
      <c r="S624" s="355"/>
      <c r="T624" s="355"/>
      <c r="U624" s="355"/>
      <c r="V624" s="355"/>
      <c r="W624" s="355"/>
      <c r="X624" s="355"/>
    </row>
    <row r="625" spans="1:24" ht="18.75" customHeight="1">
      <c r="A625" s="355"/>
      <c r="B625" s="355"/>
      <c r="C625" s="384"/>
      <c r="D625" s="355"/>
      <c r="E625" s="355"/>
      <c r="F625" s="355"/>
      <c r="G625" s="355"/>
      <c r="H625" s="355"/>
      <c r="I625" s="355"/>
      <c r="J625" s="355"/>
      <c r="K625" s="355"/>
      <c r="L625" s="355"/>
      <c r="M625" s="355"/>
      <c r="N625" s="355"/>
      <c r="O625" s="355"/>
      <c r="P625" s="355"/>
      <c r="Q625" s="355"/>
      <c r="R625" s="355"/>
      <c r="S625" s="355"/>
      <c r="T625" s="355"/>
      <c r="U625" s="355"/>
      <c r="V625" s="355"/>
      <c r="W625" s="355"/>
      <c r="X625" s="355"/>
    </row>
    <row r="626" spans="1:24" ht="18.75" customHeight="1">
      <c r="A626" s="355"/>
      <c r="B626" s="355"/>
      <c r="C626" s="384"/>
      <c r="D626" s="355"/>
      <c r="E626" s="355"/>
      <c r="F626" s="355"/>
      <c r="G626" s="355"/>
      <c r="H626" s="355"/>
      <c r="I626" s="355"/>
      <c r="J626" s="355"/>
      <c r="K626" s="355"/>
      <c r="L626" s="355"/>
      <c r="M626" s="355"/>
      <c r="N626" s="355"/>
      <c r="O626" s="355"/>
      <c r="P626" s="355"/>
      <c r="Q626" s="355"/>
      <c r="R626" s="355"/>
      <c r="S626" s="355"/>
      <c r="T626" s="355"/>
      <c r="U626" s="355"/>
      <c r="V626" s="355"/>
      <c r="W626" s="355"/>
      <c r="X626" s="355"/>
    </row>
    <row r="627" spans="1:24" ht="18.75" customHeight="1">
      <c r="A627" s="355"/>
      <c r="B627" s="355"/>
      <c r="C627" s="384"/>
      <c r="D627" s="355"/>
      <c r="E627" s="355"/>
      <c r="F627" s="355"/>
      <c r="G627" s="355"/>
      <c r="H627" s="355"/>
      <c r="I627" s="355"/>
      <c r="J627" s="355"/>
      <c r="K627" s="355"/>
      <c r="L627" s="355"/>
      <c r="M627" s="355"/>
      <c r="N627" s="355"/>
      <c r="O627" s="355"/>
      <c r="P627" s="355"/>
      <c r="Q627" s="355"/>
      <c r="R627" s="355"/>
      <c r="S627" s="355"/>
      <c r="T627" s="355"/>
      <c r="U627" s="355"/>
      <c r="V627" s="355"/>
      <c r="W627" s="355"/>
      <c r="X627" s="355"/>
    </row>
    <row r="628" spans="1:24" ht="18.75" customHeight="1">
      <c r="A628" s="355"/>
      <c r="B628" s="355"/>
      <c r="C628" s="384"/>
      <c r="D628" s="355"/>
      <c r="E628" s="355"/>
      <c r="F628" s="355"/>
      <c r="G628" s="355"/>
      <c r="H628" s="355"/>
      <c r="I628" s="355"/>
      <c r="J628" s="355"/>
      <c r="K628" s="355"/>
      <c r="L628" s="355"/>
      <c r="M628" s="355"/>
      <c r="N628" s="355"/>
      <c r="O628" s="355"/>
      <c r="P628" s="355"/>
      <c r="Q628" s="355"/>
      <c r="R628" s="355"/>
      <c r="S628" s="355"/>
      <c r="T628" s="355"/>
      <c r="U628" s="355"/>
      <c r="V628" s="355"/>
      <c r="W628" s="355"/>
      <c r="X628" s="355"/>
    </row>
    <row r="629" spans="1:24" ht="18.75" customHeight="1">
      <c r="A629" s="355"/>
      <c r="B629" s="355"/>
      <c r="C629" s="384"/>
      <c r="D629" s="355"/>
      <c r="E629" s="355"/>
      <c r="F629" s="355"/>
      <c r="G629" s="355"/>
      <c r="H629" s="355"/>
      <c r="I629" s="355"/>
      <c r="J629" s="355"/>
      <c r="K629" s="355"/>
      <c r="L629" s="355"/>
      <c r="M629" s="355"/>
      <c r="N629" s="355"/>
      <c r="O629" s="355"/>
      <c r="P629" s="355"/>
      <c r="Q629" s="355"/>
      <c r="R629" s="355"/>
      <c r="S629" s="355"/>
      <c r="T629" s="355"/>
      <c r="U629" s="355"/>
      <c r="V629" s="355"/>
      <c r="W629" s="355"/>
      <c r="X629" s="355"/>
    </row>
    <row r="630" spans="1:24" ht="18.75" customHeight="1">
      <c r="A630" s="355"/>
      <c r="B630" s="355"/>
      <c r="C630" s="384"/>
      <c r="D630" s="355"/>
      <c r="E630" s="355"/>
      <c r="F630" s="355"/>
      <c r="G630" s="355"/>
      <c r="H630" s="355"/>
      <c r="I630" s="355"/>
      <c r="J630" s="355"/>
      <c r="K630" s="355"/>
      <c r="L630" s="355"/>
      <c r="M630" s="355"/>
      <c r="N630" s="355"/>
      <c r="O630" s="355"/>
      <c r="P630" s="355"/>
      <c r="Q630" s="355"/>
      <c r="R630" s="355"/>
      <c r="S630" s="355"/>
      <c r="T630" s="355"/>
      <c r="U630" s="355"/>
      <c r="V630" s="355"/>
      <c r="W630" s="355"/>
      <c r="X630" s="355"/>
    </row>
    <row r="631" spans="1:24" ht="18.75" customHeight="1">
      <c r="A631" s="355"/>
      <c r="B631" s="355"/>
      <c r="C631" s="384"/>
      <c r="D631" s="355"/>
      <c r="E631" s="355"/>
      <c r="F631" s="355"/>
      <c r="G631" s="355"/>
      <c r="H631" s="355"/>
      <c r="I631" s="355"/>
      <c r="J631" s="355"/>
      <c r="K631" s="355"/>
      <c r="L631" s="355"/>
      <c r="M631" s="355"/>
      <c r="N631" s="355"/>
      <c r="O631" s="355"/>
      <c r="P631" s="355"/>
      <c r="Q631" s="355"/>
      <c r="R631" s="355"/>
      <c r="S631" s="355"/>
      <c r="T631" s="355"/>
      <c r="U631" s="355"/>
      <c r="V631" s="355"/>
      <c r="W631" s="355"/>
      <c r="X631" s="355"/>
    </row>
    <row r="632" spans="1:24" ht="18.75" customHeight="1">
      <c r="A632" s="355"/>
      <c r="B632" s="355"/>
      <c r="C632" s="384"/>
      <c r="D632" s="355"/>
      <c r="E632" s="355"/>
      <c r="F632" s="355"/>
      <c r="G632" s="355"/>
      <c r="H632" s="355"/>
      <c r="I632" s="355"/>
      <c r="J632" s="355"/>
      <c r="K632" s="355"/>
      <c r="L632" s="355"/>
      <c r="M632" s="355"/>
      <c r="N632" s="355"/>
      <c r="O632" s="355"/>
      <c r="P632" s="355"/>
      <c r="Q632" s="355"/>
      <c r="R632" s="355"/>
      <c r="S632" s="355"/>
      <c r="T632" s="355"/>
      <c r="U632" s="355"/>
      <c r="V632" s="355"/>
      <c r="W632" s="355"/>
      <c r="X632" s="355"/>
    </row>
    <row r="633" spans="1:24" ht="18.75" customHeight="1">
      <c r="A633" s="355"/>
      <c r="B633" s="355"/>
      <c r="C633" s="384"/>
      <c r="D633" s="355"/>
      <c r="E633" s="355"/>
      <c r="F633" s="355"/>
      <c r="G633" s="355"/>
      <c r="H633" s="355"/>
      <c r="I633" s="355"/>
      <c r="J633" s="355"/>
      <c r="K633" s="355"/>
      <c r="L633" s="355"/>
      <c r="M633" s="355"/>
      <c r="N633" s="355"/>
      <c r="O633" s="355"/>
      <c r="P633" s="355"/>
      <c r="Q633" s="355"/>
      <c r="R633" s="355"/>
      <c r="S633" s="355"/>
      <c r="T633" s="355"/>
      <c r="U633" s="355"/>
      <c r="V633" s="355"/>
      <c r="W633" s="355"/>
      <c r="X633" s="355"/>
    </row>
    <row r="634" spans="1:24" ht="18.75" customHeight="1">
      <c r="A634" s="355"/>
      <c r="B634" s="355"/>
      <c r="C634" s="384"/>
      <c r="D634" s="355"/>
      <c r="E634" s="355"/>
      <c r="F634" s="355"/>
      <c r="G634" s="355"/>
      <c r="H634" s="355"/>
      <c r="I634" s="355"/>
      <c r="J634" s="355"/>
      <c r="K634" s="355"/>
      <c r="L634" s="355"/>
      <c r="M634" s="355"/>
      <c r="N634" s="355"/>
      <c r="O634" s="355"/>
      <c r="P634" s="355"/>
      <c r="Q634" s="355"/>
      <c r="R634" s="355"/>
      <c r="S634" s="355"/>
      <c r="T634" s="355"/>
      <c r="U634" s="355"/>
      <c r="V634" s="355"/>
      <c r="W634" s="355"/>
      <c r="X634" s="355"/>
    </row>
    <row r="635" spans="1:24" ht="18.75" customHeight="1">
      <c r="A635" s="355"/>
      <c r="B635" s="355"/>
      <c r="C635" s="384"/>
      <c r="D635" s="355"/>
      <c r="E635" s="355"/>
      <c r="F635" s="355"/>
      <c r="G635" s="355"/>
      <c r="H635" s="355"/>
      <c r="I635" s="355"/>
      <c r="J635" s="355"/>
      <c r="K635" s="355"/>
      <c r="L635" s="355"/>
      <c r="M635" s="355"/>
      <c r="N635" s="355"/>
      <c r="O635" s="355"/>
      <c r="P635" s="355"/>
      <c r="Q635" s="355"/>
      <c r="R635" s="355"/>
      <c r="S635" s="355"/>
      <c r="T635" s="355"/>
      <c r="U635" s="355"/>
      <c r="V635" s="355"/>
      <c r="W635" s="355"/>
      <c r="X635" s="355"/>
    </row>
    <row r="636" spans="1:24" ht="18.75" customHeight="1">
      <c r="A636" s="355"/>
      <c r="B636" s="355"/>
      <c r="C636" s="384"/>
      <c r="D636" s="355"/>
      <c r="E636" s="355"/>
      <c r="F636" s="355"/>
      <c r="G636" s="355"/>
      <c r="H636" s="355"/>
      <c r="I636" s="355"/>
      <c r="J636" s="355"/>
      <c r="K636" s="355"/>
      <c r="L636" s="355"/>
      <c r="M636" s="355"/>
      <c r="N636" s="355"/>
      <c r="O636" s="355"/>
      <c r="P636" s="355"/>
      <c r="Q636" s="355"/>
      <c r="R636" s="355"/>
      <c r="S636" s="355"/>
      <c r="T636" s="355"/>
      <c r="U636" s="355"/>
      <c r="V636" s="355"/>
      <c r="W636" s="355"/>
      <c r="X636" s="355"/>
    </row>
    <row r="637" spans="1:24" ht="18.75" customHeight="1">
      <c r="A637" s="355"/>
      <c r="B637" s="355"/>
      <c r="C637" s="384"/>
      <c r="D637" s="355"/>
      <c r="E637" s="355"/>
      <c r="F637" s="355"/>
      <c r="G637" s="355"/>
      <c r="H637" s="355"/>
      <c r="I637" s="355"/>
      <c r="J637" s="355"/>
      <c r="K637" s="355"/>
      <c r="L637" s="355"/>
      <c r="M637" s="355"/>
      <c r="N637" s="355"/>
      <c r="O637" s="355"/>
      <c r="P637" s="355"/>
      <c r="Q637" s="355"/>
      <c r="R637" s="355"/>
      <c r="S637" s="355"/>
      <c r="T637" s="355"/>
      <c r="U637" s="355"/>
      <c r="V637" s="355"/>
      <c r="W637" s="355"/>
      <c r="X637" s="355"/>
    </row>
    <row r="638" spans="1:24" ht="18.75" customHeight="1">
      <c r="A638" s="355"/>
      <c r="B638" s="355"/>
      <c r="C638" s="384"/>
      <c r="D638" s="355"/>
      <c r="E638" s="355"/>
      <c r="F638" s="355"/>
      <c r="G638" s="355"/>
      <c r="H638" s="355"/>
      <c r="I638" s="355"/>
      <c r="J638" s="355"/>
      <c r="K638" s="355"/>
      <c r="L638" s="355"/>
      <c r="M638" s="355"/>
      <c r="N638" s="355"/>
      <c r="O638" s="355"/>
      <c r="P638" s="355"/>
      <c r="Q638" s="355"/>
      <c r="R638" s="355"/>
      <c r="S638" s="355"/>
      <c r="T638" s="355"/>
      <c r="U638" s="355"/>
      <c r="V638" s="355"/>
      <c r="W638" s="355"/>
      <c r="X638" s="355"/>
    </row>
    <row r="639" spans="1:24" ht="18.75" customHeight="1">
      <c r="A639" s="355"/>
      <c r="B639" s="355"/>
      <c r="C639" s="384"/>
      <c r="D639" s="355"/>
      <c r="E639" s="355"/>
      <c r="F639" s="355"/>
      <c r="G639" s="355"/>
      <c r="H639" s="355"/>
      <c r="I639" s="355"/>
      <c r="J639" s="355"/>
      <c r="K639" s="355"/>
      <c r="L639" s="355"/>
      <c r="M639" s="355"/>
      <c r="N639" s="355"/>
      <c r="O639" s="355"/>
      <c r="P639" s="355"/>
      <c r="Q639" s="355"/>
      <c r="R639" s="355"/>
      <c r="S639" s="355"/>
      <c r="T639" s="355"/>
      <c r="U639" s="355"/>
      <c r="V639" s="355"/>
      <c r="W639" s="355"/>
      <c r="X639" s="355"/>
    </row>
    <row r="640" spans="1:24" ht="18.75" customHeight="1">
      <c r="A640" s="355"/>
      <c r="B640" s="355"/>
      <c r="C640" s="384"/>
      <c r="D640" s="355"/>
      <c r="E640" s="355"/>
      <c r="F640" s="355"/>
      <c r="G640" s="355"/>
      <c r="H640" s="355"/>
      <c r="I640" s="355"/>
      <c r="J640" s="355"/>
      <c r="K640" s="355"/>
      <c r="L640" s="355"/>
      <c r="M640" s="355"/>
      <c r="N640" s="355"/>
      <c r="O640" s="355"/>
      <c r="P640" s="355"/>
      <c r="Q640" s="355"/>
      <c r="R640" s="355"/>
      <c r="S640" s="355"/>
      <c r="T640" s="355"/>
      <c r="U640" s="355"/>
      <c r="V640" s="355"/>
      <c r="W640" s="355"/>
      <c r="X640" s="355"/>
    </row>
    <row r="641" spans="1:24" ht="18.75" customHeight="1">
      <c r="A641" s="355"/>
      <c r="B641" s="355"/>
      <c r="C641" s="384"/>
      <c r="D641" s="355"/>
      <c r="E641" s="355"/>
      <c r="F641" s="355"/>
      <c r="G641" s="355"/>
      <c r="H641" s="355"/>
      <c r="I641" s="355"/>
      <c r="J641" s="355"/>
      <c r="K641" s="355"/>
      <c r="L641" s="355"/>
      <c r="M641" s="355"/>
      <c r="N641" s="355"/>
      <c r="O641" s="355"/>
      <c r="P641" s="355"/>
      <c r="Q641" s="355"/>
      <c r="R641" s="355"/>
      <c r="S641" s="355"/>
      <c r="T641" s="355"/>
      <c r="U641" s="355"/>
      <c r="V641" s="355"/>
      <c r="W641" s="355"/>
      <c r="X641" s="355"/>
    </row>
    <row r="642" spans="1:24" ht="18.75" customHeight="1">
      <c r="A642" s="355"/>
      <c r="B642" s="355"/>
      <c r="C642" s="384"/>
      <c r="D642" s="355"/>
      <c r="E642" s="355"/>
      <c r="F642" s="355"/>
      <c r="G642" s="355"/>
      <c r="H642" s="355"/>
      <c r="I642" s="355"/>
      <c r="J642" s="355"/>
      <c r="K642" s="355"/>
      <c r="L642" s="355"/>
      <c r="M642" s="355"/>
      <c r="N642" s="355"/>
      <c r="O642" s="355"/>
      <c r="P642" s="355"/>
      <c r="Q642" s="355"/>
      <c r="R642" s="355"/>
      <c r="S642" s="355"/>
      <c r="T642" s="355"/>
      <c r="U642" s="355"/>
      <c r="V642" s="355"/>
      <c r="W642" s="355"/>
      <c r="X642" s="355"/>
    </row>
    <row r="643" spans="1:24" ht="18.75" customHeight="1">
      <c r="A643" s="355"/>
      <c r="B643" s="355"/>
      <c r="C643" s="384"/>
      <c r="D643" s="355"/>
      <c r="E643" s="355"/>
      <c r="F643" s="355"/>
      <c r="G643" s="355"/>
      <c r="H643" s="355"/>
      <c r="I643" s="355"/>
      <c r="J643" s="355"/>
      <c r="K643" s="355"/>
      <c r="L643" s="355"/>
      <c r="M643" s="355"/>
      <c r="N643" s="355"/>
      <c r="O643" s="355"/>
      <c r="P643" s="355"/>
      <c r="Q643" s="355"/>
      <c r="R643" s="355"/>
      <c r="S643" s="355"/>
      <c r="T643" s="355"/>
      <c r="U643" s="355"/>
      <c r="V643" s="355"/>
      <c r="W643" s="355"/>
      <c r="X643" s="355"/>
    </row>
    <row r="644" spans="1:24" ht="18.75" customHeight="1">
      <c r="A644" s="355"/>
      <c r="B644" s="355"/>
      <c r="C644" s="384"/>
      <c r="D644" s="355"/>
      <c r="E644" s="355"/>
      <c r="F644" s="355"/>
      <c r="G644" s="355"/>
      <c r="H644" s="355"/>
      <c r="I644" s="355"/>
      <c r="J644" s="355"/>
      <c r="K644" s="355"/>
      <c r="L644" s="355"/>
      <c r="M644" s="355"/>
      <c r="N644" s="355"/>
      <c r="O644" s="355"/>
      <c r="P644" s="355"/>
      <c r="Q644" s="355"/>
      <c r="R644" s="355"/>
      <c r="S644" s="355"/>
      <c r="T644" s="355"/>
      <c r="U644" s="355"/>
      <c r="V644" s="355"/>
      <c r="W644" s="355"/>
      <c r="X644" s="355"/>
    </row>
    <row r="645" spans="1:24" ht="18.75" customHeight="1">
      <c r="A645" s="355"/>
      <c r="B645" s="355"/>
      <c r="C645" s="384"/>
      <c r="D645" s="355"/>
      <c r="E645" s="355"/>
      <c r="F645" s="355"/>
      <c r="G645" s="355"/>
      <c r="H645" s="355"/>
      <c r="I645" s="355"/>
      <c r="J645" s="355"/>
      <c r="K645" s="355"/>
      <c r="L645" s="355"/>
      <c r="M645" s="355"/>
      <c r="N645" s="355"/>
      <c r="O645" s="355"/>
      <c r="P645" s="355"/>
      <c r="Q645" s="355"/>
      <c r="R645" s="355"/>
      <c r="S645" s="355"/>
      <c r="T645" s="355"/>
      <c r="U645" s="355"/>
      <c r="V645" s="355"/>
      <c r="W645" s="355"/>
      <c r="X645" s="355"/>
    </row>
    <row r="646" spans="1:24" ht="18.75" customHeight="1">
      <c r="A646" s="355"/>
      <c r="B646" s="355"/>
      <c r="C646" s="384"/>
      <c r="D646" s="355"/>
      <c r="E646" s="355"/>
      <c r="F646" s="355"/>
      <c r="G646" s="355"/>
      <c r="H646" s="355"/>
      <c r="I646" s="355"/>
      <c r="J646" s="355"/>
      <c r="K646" s="355"/>
      <c r="L646" s="355"/>
      <c r="M646" s="355"/>
      <c r="N646" s="355"/>
      <c r="O646" s="355"/>
      <c r="P646" s="355"/>
      <c r="Q646" s="355"/>
      <c r="R646" s="355"/>
      <c r="S646" s="355"/>
      <c r="T646" s="355"/>
      <c r="U646" s="355"/>
      <c r="V646" s="355"/>
      <c r="W646" s="355"/>
      <c r="X646" s="355"/>
    </row>
    <row r="647" spans="1:24" ht="18.75" customHeight="1">
      <c r="A647" s="355"/>
      <c r="B647" s="355"/>
      <c r="C647" s="384"/>
      <c r="D647" s="355"/>
      <c r="E647" s="355"/>
      <c r="F647" s="355"/>
      <c r="G647" s="355"/>
      <c r="H647" s="355"/>
      <c r="I647" s="355"/>
      <c r="J647" s="355"/>
      <c r="K647" s="355"/>
      <c r="L647" s="355"/>
      <c r="M647" s="355"/>
      <c r="N647" s="355"/>
      <c r="O647" s="355"/>
      <c r="P647" s="355"/>
      <c r="Q647" s="355"/>
      <c r="R647" s="355"/>
      <c r="S647" s="355"/>
      <c r="T647" s="355"/>
      <c r="U647" s="355"/>
      <c r="V647" s="355"/>
      <c r="W647" s="355"/>
      <c r="X647" s="355"/>
    </row>
    <row r="648" spans="1:24" ht="18.75" customHeight="1">
      <c r="A648" s="355"/>
      <c r="B648" s="355"/>
      <c r="C648" s="384"/>
      <c r="D648" s="355"/>
      <c r="E648" s="355"/>
      <c r="F648" s="355"/>
      <c r="G648" s="355"/>
      <c r="H648" s="355"/>
      <c r="I648" s="355"/>
      <c r="J648" s="355"/>
      <c r="K648" s="355"/>
      <c r="L648" s="355"/>
      <c r="M648" s="355"/>
      <c r="N648" s="355"/>
      <c r="O648" s="355"/>
      <c r="P648" s="355"/>
      <c r="Q648" s="355"/>
      <c r="R648" s="355"/>
      <c r="S648" s="355"/>
      <c r="T648" s="355"/>
      <c r="U648" s="355"/>
      <c r="V648" s="355"/>
      <c r="W648" s="355"/>
      <c r="X648" s="355"/>
    </row>
    <row r="649" spans="1:24" ht="18.75" customHeight="1">
      <c r="A649" s="355"/>
      <c r="B649" s="355"/>
      <c r="C649" s="384"/>
      <c r="D649" s="355"/>
      <c r="E649" s="355"/>
      <c r="F649" s="355"/>
      <c r="G649" s="355"/>
      <c r="H649" s="355"/>
      <c r="I649" s="355"/>
      <c r="J649" s="355"/>
      <c r="K649" s="355"/>
      <c r="L649" s="355"/>
      <c r="M649" s="355"/>
      <c r="N649" s="355"/>
      <c r="O649" s="355"/>
      <c r="P649" s="355"/>
      <c r="Q649" s="355"/>
      <c r="R649" s="355"/>
      <c r="S649" s="355"/>
      <c r="T649" s="355"/>
      <c r="U649" s="355"/>
      <c r="V649" s="355"/>
      <c r="W649" s="355"/>
      <c r="X649" s="355"/>
    </row>
    <row r="650" spans="1:24" ht="18.75" customHeight="1">
      <c r="A650" s="355"/>
      <c r="B650" s="355"/>
      <c r="C650" s="384"/>
      <c r="D650" s="355"/>
      <c r="E650" s="355"/>
      <c r="F650" s="355"/>
      <c r="G650" s="355"/>
      <c r="H650" s="355"/>
      <c r="I650" s="355"/>
      <c r="J650" s="355"/>
      <c r="K650" s="355"/>
      <c r="L650" s="355"/>
      <c r="M650" s="355"/>
      <c r="N650" s="355"/>
      <c r="O650" s="355"/>
      <c r="P650" s="355"/>
      <c r="Q650" s="355"/>
      <c r="R650" s="355"/>
      <c r="S650" s="355"/>
      <c r="T650" s="355"/>
      <c r="U650" s="355"/>
      <c r="V650" s="355"/>
      <c r="W650" s="355"/>
      <c r="X650" s="355"/>
    </row>
    <row r="651" spans="1:24" ht="18.75" customHeight="1">
      <c r="A651" s="355"/>
      <c r="B651" s="355"/>
      <c r="C651" s="384"/>
      <c r="D651" s="355"/>
      <c r="E651" s="355"/>
      <c r="F651" s="355"/>
      <c r="G651" s="355"/>
      <c r="H651" s="355"/>
      <c r="I651" s="355"/>
      <c r="J651" s="355"/>
      <c r="K651" s="355"/>
      <c r="L651" s="355"/>
      <c r="M651" s="355"/>
      <c r="N651" s="355"/>
      <c r="O651" s="355"/>
      <c r="P651" s="355"/>
      <c r="Q651" s="355"/>
      <c r="R651" s="355"/>
      <c r="S651" s="355"/>
      <c r="T651" s="355"/>
      <c r="U651" s="355"/>
      <c r="V651" s="355"/>
      <c r="W651" s="355"/>
      <c r="X651" s="355"/>
    </row>
    <row r="652" spans="1:24" ht="18.75" customHeight="1">
      <c r="A652" s="355"/>
      <c r="B652" s="355"/>
      <c r="C652" s="384"/>
      <c r="D652" s="355"/>
      <c r="E652" s="355"/>
      <c r="F652" s="355"/>
      <c r="G652" s="355"/>
      <c r="H652" s="355"/>
      <c r="I652" s="355"/>
      <c r="J652" s="355"/>
      <c r="K652" s="355"/>
      <c r="L652" s="355"/>
      <c r="M652" s="355"/>
      <c r="N652" s="355"/>
      <c r="O652" s="355"/>
      <c r="P652" s="355"/>
      <c r="Q652" s="355"/>
      <c r="R652" s="355"/>
      <c r="S652" s="355"/>
      <c r="T652" s="355"/>
      <c r="U652" s="355"/>
      <c r="V652" s="355"/>
      <c r="W652" s="355"/>
      <c r="X652" s="355"/>
    </row>
    <row r="653" spans="1:24" ht="18.75" customHeight="1">
      <c r="A653" s="355"/>
      <c r="B653" s="355"/>
      <c r="C653" s="384"/>
      <c r="D653" s="355"/>
      <c r="E653" s="355"/>
      <c r="F653" s="355"/>
      <c r="G653" s="355"/>
      <c r="H653" s="355"/>
      <c r="I653" s="355"/>
      <c r="J653" s="355"/>
      <c r="K653" s="355"/>
      <c r="L653" s="355"/>
      <c r="M653" s="355"/>
      <c r="N653" s="355"/>
      <c r="O653" s="355"/>
      <c r="P653" s="355"/>
      <c r="Q653" s="355"/>
      <c r="R653" s="355"/>
      <c r="S653" s="355"/>
      <c r="T653" s="355"/>
      <c r="U653" s="355"/>
      <c r="V653" s="355"/>
      <c r="W653" s="355"/>
      <c r="X653" s="355"/>
    </row>
    <row r="654" spans="1:24" ht="18.75" customHeight="1">
      <c r="A654" s="355"/>
      <c r="B654" s="355"/>
      <c r="C654" s="384"/>
      <c r="D654" s="355"/>
      <c r="E654" s="355"/>
      <c r="F654" s="355"/>
      <c r="G654" s="355"/>
      <c r="H654" s="355"/>
      <c r="I654" s="355"/>
      <c r="J654" s="355"/>
      <c r="K654" s="355"/>
      <c r="L654" s="355"/>
      <c r="M654" s="355"/>
      <c r="N654" s="355"/>
      <c r="O654" s="355"/>
      <c r="P654" s="355"/>
      <c r="Q654" s="355"/>
      <c r="R654" s="355"/>
      <c r="S654" s="355"/>
      <c r="T654" s="355"/>
      <c r="U654" s="355"/>
      <c r="V654" s="355"/>
      <c r="W654" s="355"/>
      <c r="X654" s="355"/>
    </row>
    <row r="655" spans="1:24" ht="18.75" customHeight="1">
      <c r="A655" s="355"/>
      <c r="B655" s="355"/>
      <c r="C655" s="384"/>
      <c r="D655" s="355"/>
      <c r="E655" s="355"/>
      <c r="F655" s="355"/>
      <c r="G655" s="355"/>
      <c r="H655" s="355"/>
      <c r="I655" s="355"/>
      <c r="J655" s="355"/>
      <c r="K655" s="355"/>
      <c r="L655" s="355"/>
      <c r="M655" s="355"/>
      <c r="N655" s="355"/>
      <c r="O655" s="355"/>
      <c r="P655" s="355"/>
      <c r="Q655" s="355"/>
      <c r="R655" s="355"/>
      <c r="S655" s="355"/>
      <c r="T655" s="355"/>
      <c r="U655" s="355"/>
      <c r="V655" s="355"/>
      <c r="W655" s="355"/>
      <c r="X655" s="355"/>
    </row>
    <row r="656" spans="1:24" ht="18.75" customHeight="1">
      <c r="A656" s="355"/>
      <c r="B656" s="355"/>
      <c r="C656" s="384"/>
      <c r="D656" s="355"/>
      <c r="E656" s="355"/>
      <c r="F656" s="355"/>
      <c r="G656" s="355"/>
      <c r="H656" s="355"/>
      <c r="I656" s="355"/>
      <c r="J656" s="355"/>
      <c r="K656" s="355"/>
      <c r="L656" s="355"/>
      <c r="M656" s="355"/>
      <c r="N656" s="355"/>
      <c r="O656" s="355"/>
      <c r="P656" s="355"/>
      <c r="Q656" s="355"/>
      <c r="R656" s="355"/>
      <c r="S656" s="355"/>
      <c r="T656" s="355"/>
      <c r="U656" s="355"/>
      <c r="V656" s="355"/>
      <c r="W656" s="355"/>
      <c r="X656" s="355"/>
    </row>
    <row r="657" spans="1:24" ht="18.75" customHeight="1">
      <c r="A657" s="355"/>
      <c r="B657" s="355"/>
      <c r="C657" s="384"/>
      <c r="D657" s="355"/>
      <c r="E657" s="355"/>
      <c r="F657" s="355"/>
      <c r="G657" s="355"/>
      <c r="H657" s="355"/>
      <c r="I657" s="355"/>
      <c r="J657" s="355"/>
      <c r="K657" s="355"/>
      <c r="L657" s="355"/>
      <c r="M657" s="355"/>
      <c r="N657" s="355"/>
      <c r="O657" s="355"/>
      <c r="P657" s="355"/>
      <c r="Q657" s="355"/>
      <c r="R657" s="355"/>
      <c r="S657" s="355"/>
      <c r="T657" s="355"/>
      <c r="U657" s="355"/>
      <c r="V657" s="355"/>
      <c r="W657" s="355"/>
      <c r="X657" s="355"/>
    </row>
    <row r="658" spans="1:24" ht="18.75" customHeight="1">
      <c r="A658" s="355"/>
      <c r="B658" s="355"/>
      <c r="C658" s="384"/>
      <c r="D658" s="355"/>
      <c r="E658" s="355"/>
      <c r="F658" s="355"/>
      <c r="G658" s="355"/>
      <c r="H658" s="355"/>
      <c r="I658" s="355"/>
      <c r="J658" s="355"/>
      <c r="K658" s="355"/>
      <c r="L658" s="355"/>
      <c r="M658" s="355"/>
      <c r="N658" s="355"/>
      <c r="O658" s="355"/>
      <c r="P658" s="355"/>
      <c r="Q658" s="355"/>
      <c r="R658" s="355"/>
      <c r="S658" s="355"/>
      <c r="T658" s="355"/>
      <c r="U658" s="355"/>
      <c r="V658" s="355"/>
      <c r="W658" s="355"/>
      <c r="X658" s="355"/>
    </row>
    <row r="659" spans="1:24" ht="18.75" customHeight="1">
      <c r="A659" s="355"/>
      <c r="B659" s="355"/>
      <c r="C659" s="384"/>
      <c r="D659" s="355"/>
      <c r="E659" s="355"/>
      <c r="F659" s="355"/>
      <c r="G659" s="355"/>
      <c r="H659" s="355"/>
      <c r="I659" s="355"/>
      <c r="J659" s="355"/>
      <c r="K659" s="355"/>
      <c r="L659" s="355"/>
      <c r="M659" s="355"/>
      <c r="N659" s="355"/>
      <c r="O659" s="355"/>
      <c r="P659" s="355"/>
      <c r="Q659" s="355"/>
      <c r="R659" s="355"/>
      <c r="S659" s="355"/>
      <c r="T659" s="355"/>
      <c r="U659" s="355"/>
      <c r="V659" s="355"/>
      <c r="W659" s="355"/>
      <c r="X659" s="355"/>
    </row>
    <row r="660" spans="1:24" ht="18.75" customHeight="1">
      <c r="A660" s="355"/>
      <c r="B660" s="355"/>
      <c r="C660" s="384"/>
      <c r="D660" s="355"/>
      <c r="E660" s="355"/>
      <c r="F660" s="355"/>
      <c r="G660" s="355"/>
      <c r="H660" s="355"/>
      <c r="I660" s="355"/>
      <c r="J660" s="355"/>
      <c r="K660" s="355"/>
      <c r="L660" s="355"/>
      <c r="M660" s="355"/>
      <c r="N660" s="355"/>
      <c r="O660" s="355"/>
      <c r="P660" s="355"/>
      <c r="Q660" s="355"/>
      <c r="R660" s="355"/>
      <c r="S660" s="355"/>
      <c r="T660" s="355"/>
      <c r="U660" s="355"/>
      <c r="V660" s="355"/>
      <c r="W660" s="355"/>
      <c r="X660" s="355"/>
    </row>
    <row r="661" spans="1:24" ht="18.75" customHeight="1">
      <c r="A661" s="355"/>
      <c r="B661" s="355"/>
      <c r="C661" s="384"/>
      <c r="D661" s="355"/>
      <c r="E661" s="355"/>
      <c r="F661" s="355"/>
      <c r="G661" s="355"/>
      <c r="H661" s="355"/>
      <c r="I661" s="355"/>
      <c r="J661" s="355"/>
      <c r="K661" s="355"/>
      <c r="L661" s="355"/>
      <c r="M661" s="355"/>
      <c r="N661" s="355"/>
      <c r="O661" s="355"/>
      <c r="P661" s="355"/>
      <c r="Q661" s="355"/>
      <c r="R661" s="355"/>
      <c r="S661" s="355"/>
      <c r="T661" s="355"/>
      <c r="U661" s="355"/>
      <c r="V661" s="355"/>
      <c r="W661" s="355"/>
      <c r="X661" s="355"/>
    </row>
    <row r="662" spans="1:24" ht="18.75" customHeight="1">
      <c r="A662" s="355"/>
      <c r="B662" s="355"/>
      <c r="C662" s="384"/>
      <c r="D662" s="355"/>
      <c r="E662" s="355"/>
      <c r="F662" s="355"/>
      <c r="G662" s="355"/>
      <c r="H662" s="355"/>
      <c r="I662" s="355"/>
      <c r="J662" s="355"/>
      <c r="K662" s="355"/>
      <c r="L662" s="355"/>
      <c r="M662" s="355"/>
      <c r="N662" s="355"/>
      <c r="O662" s="355"/>
      <c r="P662" s="355"/>
      <c r="Q662" s="355"/>
      <c r="R662" s="355"/>
      <c r="S662" s="355"/>
      <c r="T662" s="355"/>
      <c r="U662" s="355"/>
      <c r="V662" s="355"/>
      <c r="W662" s="355"/>
      <c r="X662" s="355"/>
    </row>
    <row r="663" spans="1:24" ht="18.75" customHeight="1">
      <c r="A663" s="355"/>
      <c r="B663" s="355"/>
      <c r="C663" s="384"/>
      <c r="D663" s="355"/>
      <c r="E663" s="355"/>
      <c r="F663" s="355"/>
      <c r="G663" s="355"/>
      <c r="H663" s="355"/>
      <c r="I663" s="355"/>
      <c r="J663" s="355"/>
      <c r="K663" s="355"/>
      <c r="L663" s="355"/>
      <c r="M663" s="355"/>
      <c r="N663" s="355"/>
      <c r="O663" s="355"/>
      <c r="P663" s="355"/>
      <c r="Q663" s="355"/>
      <c r="R663" s="355"/>
      <c r="S663" s="355"/>
      <c r="T663" s="355"/>
      <c r="U663" s="355"/>
      <c r="V663" s="355"/>
      <c r="W663" s="355"/>
      <c r="X663" s="355"/>
    </row>
    <row r="664" spans="1:24" ht="18.75" customHeight="1">
      <c r="A664" s="355"/>
      <c r="B664" s="355"/>
      <c r="C664" s="384"/>
      <c r="D664" s="355"/>
      <c r="E664" s="355"/>
      <c r="F664" s="355"/>
      <c r="G664" s="355"/>
      <c r="H664" s="355"/>
      <c r="I664" s="355"/>
      <c r="J664" s="355"/>
      <c r="K664" s="355"/>
      <c r="L664" s="355"/>
      <c r="M664" s="355"/>
      <c r="N664" s="355"/>
      <c r="O664" s="355"/>
      <c r="P664" s="355"/>
      <c r="Q664" s="355"/>
      <c r="R664" s="355"/>
      <c r="S664" s="355"/>
      <c r="T664" s="355"/>
      <c r="U664" s="355"/>
      <c r="V664" s="355"/>
      <c r="W664" s="355"/>
      <c r="X664" s="355"/>
    </row>
    <row r="665" spans="1:24" ht="18.75" customHeight="1">
      <c r="A665" s="355"/>
      <c r="B665" s="355"/>
      <c r="C665" s="384"/>
      <c r="D665" s="355"/>
      <c r="E665" s="355"/>
      <c r="F665" s="355"/>
      <c r="G665" s="355"/>
      <c r="H665" s="355"/>
      <c r="I665" s="355"/>
      <c r="J665" s="355"/>
      <c r="K665" s="355"/>
      <c r="L665" s="355"/>
      <c r="M665" s="355"/>
      <c r="N665" s="355"/>
      <c r="O665" s="355"/>
      <c r="P665" s="355"/>
      <c r="Q665" s="355"/>
      <c r="R665" s="355"/>
      <c r="S665" s="355"/>
      <c r="T665" s="355"/>
      <c r="U665" s="355"/>
      <c r="V665" s="355"/>
      <c r="W665" s="355"/>
      <c r="X665" s="355"/>
    </row>
    <row r="666" spans="1:24" ht="18.75" customHeight="1">
      <c r="A666" s="355"/>
      <c r="B666" s="355"/>
      <c r="C666" s="384"/>
      <c r="D666" s="355"/>
      <c r="E666" s="355"/>
      <c r="F666" s="355"/>
      <c r="G666" s="355"/>
      <c r="H666" s="355"/>
      <c r="I666" s="355"/>
      <c r="J666" s="355"/>
      <c r="K666" s="355"/>
      <c r="L666" s="355"/>
      <c r="M666" s="355"/>
      <c r="N666" s="355"/>
      <c r="O666" s="355"/>
      <c r="P666" s="355"/>
      <c r="Q666" s="355"/>
      <c r="R666" s="355"/>
      <c r="S666" s="355"/>
      <c r="T666" s="355"/>
      <c r="U666" s="355"/>
      <c r="V666" s="355"/>
      <c r="W666" s="355"/>
      <c r="X666" s="355"/>
    </row>
    <row r="667" spans="1:24" ht="18.75" customHeight="1">
      <c r="A667" s="355"/>
      <c r="B667" s="355"/>
      <c r="C667" s="384"/>
      <c r="D667" s="355"/>
      <c r="E667" s="355"/>
      <c r="F667" s="355"/>
      <c r="G667" s="355"/>
      <c r="H667" s="355"/>
      <c r="I667" s="355"/>
      <c r="J667" s="355"/>
      <c r="K667" s="355"/>
      <c r="L667" s="355"/>
      <c r="M667" s="355"/>
      <c r="N667" s="355"/>
      <c r="O667" s="355"/>
      <c r="P667" s="355"/>
      <c r="Q667" s="355"/>
      <c r="R667" s="355"/>
      <c r="S667" s="355"/>
      <c r="T667" s="355"/>
      <c r="U667" s="355"/>
      <c r="V667" s="355"/>
      <c r="W667" s="355"/>
      <c r="X667" s="355"/>
    </row>
    <row r="668" spans="1:24" ht="18.75" customHeight="1">
      <c r="A668" s="355"/>
      <c r="B668" s="355"/>
      <c r="C668" s="384"/>
      <c r="D668" s="355"/>
      <c r="E668" s="355"/>
      <c r="F668" s="355"/>
      <c r="G668" s="355"/>
      <c r="H668" s="355"/>
      <c r="I668" s="355"/>
      <c r="J668" s="355"/>
      <c r="K668" s="355"/>
      <c r="L668" s="355"/>
      <c r="M668" s="355"/>
      <c r="N668" s="355"/>
      <c r="O668" s="355"/>
      <c r="P668" s="355"/>
      <c r="Q668" s="355"/>
      <c r="R668" s="355"/>
      <c r="S668" s="355"/>
      <c r="T668" s="355"/>
      <c r="U668" s="355"/>
      <c r="V668" s="355"/>
      <c r="W668" s="355"/>
      <c r="X668" s="355"/>
    </row>
    <row r="669" spans="1:24" ht="18.75" customHeight="1">
      <c r="A669" s="355"/>
      <c r="B669" s="355"/>
      <c r="C669" s="384"/>
      <c r="D669" s="355"/>
      <c r="E669" s="355"/>
      <c r="F669" s="355"/>
      <c r="G669" s="355"/>
      <c r="H669" s="355"/>
      <c r="I669" s="355"/>
      <c r="J669" s="355"/>
      <c r="K669" s="355"/>
      <c r="L669" s="355"/>
      <c r="M669" s="355"/>
      <c r="N669" s="355"/>
      <c r="O669" s="355"/>
      <c r="P669" s="355"/>
      <c r="Q669" s="355"/>
      <c r="R669" s="355"/>
      <c r="S669" s="355"/>
      <c r="T669" s="355"/>
      <c r="U669" s="355"/>
      <c r="V669" s="355"/>
      <c r="W669" s="355"/>
      <c r="X669" s="355"/>
    </row>
    <row r="670" spans="1:24" ht="18.75" customHeight="1">
      <c r="A670" s="355"/>
      <c r="B670" s="355"/>
      <c r="C670" s="384"/>
      <c r="D670" s="355"/>
      <c r="E670" s="355"/>
      <c r="F670" s="355"/>
      <c r="G670" s="355"/>
      <c r="H670" s="355"/>
      <c r="I670" s="355"/>
      <c r="J670" s="355"/>
      <c r="K670" s="355"/>
      <c r="L670" s="355"/>
      <c r="M670" s="355"/>
      <c r="N670" s="355"/>
      <c r="O670" s="355"/>
      <c r="P670" s="355"/>
      <c r="Q670" s="355"/>
      <c r="R670" s="355"/>
      <c r="S670" s="355"/>
      <c r="T670" s="355"/>
      <c r="U670" s="355"/>
      <c r="V670" s="355"/>
      <c r="W670" s="355"/>
      <c r="X670" s="355"/>
    </row>
    <row r="671" spans="1:24" ht="18.75" customHeight="1">
      <c r="A671" s="355"/>
      <c r="B671" s="355"/>
      <c r="C671" s="384"/>
      <c r="D671" s="355"/>
      <c r="E671" s="355"/>
      <c r="F671" s="355"/>
      <c r="G671" s="355"/>
      <c r="H671" s="355"/>
      <c r="I671" s="355"/>
      <c r="J671" s="355"/>
      <c r="K671" s="355"/>
      <c r="L671" s="355"/>
      <c r="M671" s="355"/>
      <c r="N671" s="355"/>
      <c r="O671" s="355"/>
      <c r="P671" s="355"/>
      <c r="Q671" s="355"/>
      <c r="R671" s="355"/>
      <c r="S671" s="355"/>
      <c r="T671" s="355"/>
      <c r="U671" s="355"/>
      <c r="V671" s="355"/>
      <c r="W671" s="355"/>
      <c r="X671" s="355"/>
    </row>
    <row r="672" spans="1:24" ht="18.75" customHeight="1">
      <c r="A672" s="355"/>
      <c r="B672" s="355"/>
      <c r="C672" s="384"/>
      <c r="D672" s="355"/>
      <c r="E672" s="355"/>
      <c r="F672" s="355"/>
      <c r="G672" s="355"/>
      <c r="H672" s="355"/>
      <c r="I672" s="355"/>
      <c r="J672" s="355"/>
      <c r="K672" s="355"/>
      <c r="L672" s="355"/>
      <c r="M672" s="355"/>
      <c r="N672" s="355"/>
      <c r="O672" s="355"/>
      <c r="P672" s="355"/>
      <c r="Q672" s="355"/>
      <c r="R672" s="355"/>
      <c r="S672" s="355"/>
      <c r="T672" s="355"/>
      <c r="U672" s="355"/>
      <c r="V672" s="355"/>
      <c r="W672" s="355"/>
      <c r="X672" s="355"/>
    </row>
    <row r="673" spans="1:24" ht="18.75" customHeight="1">
      <c r="A673" s="355"/>
      <c r="B673" s="355"/>
      <c r="C673" s="384"/>
      <c r="D673" s="355"/>
      <c r="E673" s="355"/>
      <c r="F673" s="355"/>
      <c r="G673" s="355"/>
      <c r="H673" s="355"/>
      <c r="I673" s="355"/>
      <c r="J673" s="355"/>
      <c r="K673" s="355"/>
      <c r="L673" s="355"/>
      <c r="M673" s="355"/>
      <c r="N673" s="355"/>
      <c r="O673" s="355"/>
      <c r="P673" s="355"/>
      <c r="Q673" s="355"/>
      <c r="R673" s="355"/>
      <c r="S673" s="355"/>
      <c r="T673" s="355"/>
      <c r="U673" s="355"/>
      <c r="V673" s="355"/>
      <c r="W673" s="355"/>
      <c r="X673" s="355"/>
    </row>
    <row r="674" spans="1:24" ht="18.75" customHeight="1">
      <c r="A674" s="355"/>
      <c r="B674" s="355"/>
      <c r="C674" s="384"/>
      <c r="D674" s="355"/>
      <c r="E674" s="355"/>
      <c r="F674" s="355"/>
      <c r="G674" s="355"/>
      <c r="H674" s="355"/>
      <c r="I674" s="355"/>
      <c r="J674" s="355"/>
      <c r="K674" s="355"/>
      <c r="L674" s="355"/>
      <c r="M674" s="355"/>
      <c r="N674" s="355"/>
      <c r="O674" s="355"/>
      <c r="P674" s="355"/>
      <c r="Q674" s="355"/>
      <c r="R674" s="355"/>
      <c r="S674" s="355"/>
      <c r="T674" s="355"/>
      <c r="U674" s="355"/>
      <c r="V674" s="355"/>
      <c r="W674" s="355"/>
      <c r="X674" s="355"/>
    </row>
    <row r="675" spans="1:24" ht="18.75" customHeight="1">
      <c r="A675" s="355"/>
      <c r="B675" s="355"/>
      <c r="C675" s="384"/>
      <c r="D675" s="355"/>
      <c r="E675" s="355"/>
      <c r="F675" s="355"/>
      <c r="G675" s="355"/>
      <c r="H675" s="355"/>
      <c r="I675" s="355"/>
      <c r="J675" s="355"/>
      <c r="K675" s="355"/>
      <c r="L675" s="355"/>
      <c r="M675" s="355"/>
      <c r="N675" s="355"/>
      <c r="O675" s="355"/>
      <c r="P675" s="355"/>
      <c r="Q675" s="355"/>
      <c r="R675" s="355"/>
      <c r="S675" s="355"/>
      <c r="T675" s="355"/>
      <c r="U675" s="355"/>
      <c r="V675" s="355"/>
      <c r="W675" s="355"/>
      <c r="X675" s="355"/>
    </row>
    <row r="676" spans="1:24" ht="18.75" customHeight="1">
      <c r="A676" s="355"/>
      <c r="B676" s="355"/>
      <c r="C676" s="384"/>
      <c r="D676" s="355"/>
      <c r="E676" s="355"/>
      <c r="F676" s="355"/>
      <c r="G676" s="355"/>
      <c r="H676" s="355"/>
      <c r="I676" s="355"/>
      <c r="J676" s="355"/>
      <c r="K676" s="355"/>
      <c r="L676" s="355"/>
      <c r="M676" s="355"/>
      <c r="N676" s="355"/>
      <c r="O676" s="355"/>
      <c r="P676" s="355"/>
      <c r="Q676" s="355"/>
      <c r="R676" s="355"/>
      <c r="S676" s="355"/>
      <c r="T676" s="355"/>
      <c r="U676" s="355"/>
      <c r="V676" s="355"/>
      <c r="W676" s="355"/>
      <c r="X676" s="355"/>
    </row>
    <row r="677" spans="1:24" ht="18.75" customHeight="1">
      <c r="A677" s="355"/>
      <c r="B677" s="355"/>
      <c r="C677" s="384"/>
      <c r="D677" s="355"/>
      <c r="E677" s="355"/>
      <c r="F677" s="355"/>
      <c r="G677" s="355"/>
      <c r="H677" s="355"/>
      <c r="I677" s="355"/>
      <c r="J677" s="355"/>
      <c r="K677" s="355"/>
      <c r="L677" s="355"/>
      <c r="M677" s="355"/>
      <c r="N677" s="355"/>
      <c r="O677" s="355"/>
      <c r="P677" s="355"/>
      <c r="Q677" s="355"/>
      <c r="R677" s="355"/>
      <c r="S677" s="355"/>
      <c r="T677" s="355"/>
      <c r="U677" s="355"/>
      <c r="V677" s="355"/>
      <c r="W677" s="355"/>
      <c r="X677" s="355"/>
    </row>
    <row r="678" spans="1:24" ht="18.75" customHeight="1">
      <c r="A678" s="355"/>
      <c r="B678" s="355"/>
      <c r="C678" s="384"/>
      <c r="D678" s="355"/>
      <c r="E678" s="355"/>
      <c r="F678" s="355"/>
      <c r="G678" s="355"/>
      <c r="H678" s="355"/>
      <c r="I678" s="355"/>
      <c r="J678" s="355"/>
      <c r="K678" s="355"/>
      <c r="L678" s="355"/>
      <c r="M678" s="355"/>
      <c r="N678" s="355"/>
      <c r="O678" s="355"/>
      <c r="P678" s="355"/>
      <c r="Q678" s="355"/>
      <c r="R678" s="355"/>
      <c r="S678" s="355"/>
      <c r="T678" s="355"/>
      <c r="U678" s="355"/>
      <c r="V678" s="355"/>
      <c r="W678" s="355"/>
      <c r="X678" s="355"/>
    </row>
    <row r="679" spans="1:24" ht="18.75" customHeight="1">
      <c r="A679" s="355"/>
      <c r="B679" s="355"/>
      <c r="C679" s="384"/>
      <c r="D679" s="355"/>
      <c r="E679" s="355"/>
      <c r="F679" s="355"/>
      <c r="G679" s="355"/>
      <c r="H679" s="355"/>
      <c r="I679" s="355"/>
      <c r="J679" s="355"/>
      <c r="K679" s="355"/>
      <c r="L679" s="355"/>
      <c r="M679" s="355"/>
      <c r="N679" s="355"/>
      <c r="O679" s="355"/>
      <c r="P679" s="355"/>
      <c r="Q679" s="355"/>
      <c r="R679" s="355"/>
      <c r="S679" s="355"/>
      <c r="T679" s="355"/>
      <c r="U679" s="355"/>
      <c r="V679" s="355"/>
      <c r="W679" s="355"/>
      <c r="X679" s="355"/>
    </row>
    <row r="680" spans="1:24" ht="18.75" customHeight="1">
      <c r="A680" s="355"/>
      <c r="B680" s="355"/>
      <c r="C680" s="384"/>
      <c r="D680" s="355"/>
      <c r="E680" s="355"/>
      <c r="F680" s="355"/>
      <c r="G680" s="355"/>
      <c r="H680" s="355"/>
      <c r="I680" s="355"/>
      <c r="J680" s="355"/>
      <c r="K680" s="355"/>
      <c r="L680" s="355"/>
      <c r="M680" s="355"/>
      <c r="N680" s="355"/>
      <c r="O680" s="355"/>
      <c r="P680" s="355"/>
      <c r="Q680" s="355"/>
      <c r="R680" s="355"/>
      <c r="S680" s="355"/>
      <c r="T680" s="355"/>
      <c r="U680" s="355"/>
      <c r="V680" s="355"/>
      <c r="W680" s="355"/>
      <c r="X680" s="355"/>
    </row>
    <row r="681" spans="1:24" ht="18.75" customHeight="1">
      <c r="A681" s="355"/>
      <c r="B681" s="355"/>
      <c r="C681" s="384"/>
      <c r="D681" s="355"/>
      <c r="E681" s="355"/>
      <c r="F681" s="355"/>
      <c r="G681" s="355"/>
      <c r="H681" s="355"/>
      <c r="I681" s="355"/>
      <c r="J681" s="355"/>
      <c r="K681" s="355"/>
      <c r="L681" s="355"/>
      <c r="M681" s="355"/>
      <c r="N681" s="355"/>
      <c r="O681" s="355"/>
      <c r="P681" s="355"/>
      <c r="Q681" s="355"/>
      <c r="R681" s="355"/>
      <c r="S681" s="355"/>
      <c r="T681" s="355"/>
      <c r="U681" s="355"/>
      <c r="V681" s="355"/>
      <c r="W681" s="355"/>
      <c r="X681" s="355"/>
    </row>
    <row r="682" spans="1:24" ht="18.75" customHeight="1">
      <c r="A682" s="355"/>
      <c r="B682" s="355"/>
      <c r="C682" s="384"/>
      <c r="D682" s="355"/>
      <c r="E682" s="355"/>
      <c r="F682" s="355"/>
      <c r="G682" s="355"/>
      <c r="H682" s="355"/>
      <c r="I682" s="355"/>
      <c r="J682" s="355"/>
      <c r="K682" s="355"/>
      <c r="L682" s="355"/>
      <c r="M682" s="355"/>
      <c r="N682" s="355"/>
      <c r="O682" s="355"/>
      <c r="P682" s="355"/>
      <c r="Q682" s="355"/>
      <c r="R682" s="355"/>
      <c r="S682" s="355"/>
      <c r="T682" s="355"/>
      <c r="U682" s="355"/>
      <c r="V682" s="355"/>
      <c r="W682" s="355"/>
      <c r="X682" s="355"/>
    </row>
    <row r="683" spans="1:24" ht="18.75" customHeight="1">
      <c r="A683" s="355"/>
      <c r="B683" s="355"/>
      <c r="C683" s="384"/>
      <c r="D683" s="355"/>
      <c r="E683" s="355"/>
      <c r="F683" s="355"/>
      <c r="G683" s="355"/>
      <c r="H683" s="355"/>
      <c r="I683" s="355"/>
      <c r="J683" s="355"/>
      <c r="K683" s="355"/>
      <c r="L683" s="355"/>
      <c r="M683" s="355"/>
      <c r="N683" s="355"/>
      <c r="O683" s="355"/>
      <c r="P683" s="355"/>
      <c r="Q683" s="355"/>
      <c r="R683" s="355"/>
      <c r="S683" s="355"/>
      <c r="T683" s="355"/>
      <c r="U683" s="355"/>
      <c r="V683" s="355"/>
      <c r="W683" s="355"/>
      <c r="X683" s="355"/>
    </row>
    <row r="684" spans="1:24" ht="18.75" customHeight="1">
      <c r="A684" s="355"/>
      <c r="B684" s="355"/>
      <c r="C684" s="384"/>
      <c r="D684" s="355"/>
      <c r="E684" s="355"/>
      <c r="F684" s="355"/>
      <c r="G684" s="355"/>
      <c r="H684" s="355"/>
      <c r="I684" s="355"/>
      <c r="J684" s="355"/>
      <c r="K684" s="355"/>
      <c r="L684" s="355"/>
      <c r="M684" s="355"/>
      <c r="N684" s="355"/>
      <c r="O684" s="355"/>
      <c r="P684" s="355"/>
      <c r="Q684" s="355"/>
      <c r="R684" s="355"/>
      <c r="S684" s="355"/>
      <c r="T684" s="355"/>
      <c r="U684" s="355"/>
      <c r="V684" s="355"/>
      <c r="W684" s="355"/>
      <c r="X684" s="355"/>
    </row>
    <row r="685" spans="1:24" ht="18.75" customHeight="1">
      <c r="A685" s="355"/>
      <c r="B685" s="355"/>
      <c r="C685" s="384"/>
      <c r="D685" s="355"/>
      <c r="E685" s="355"/>
      <c r="F685" s="355"/>
      <c r="G685" s="355"/>
      <c r="H685" s="355"/>
      <c r="I685" s="355"/>
      <c r="J685" s="355"/>
      <c r="K685" s="355"/>
      <c r="L685" s="355"/>
      <c r="M685" s="355"/>
      <c r="N685" s="355"/>
      <c r="O685" s="355"/>
      <c r="P685" s="355"/>
      <c r="Q685" s="355"/>
      <c r="R685" s="355"/>
      <c r="S685" s="355"/>
      <c r="T685" s="355"/>
      <c r="U685" s="355"/>
      <c r="V685" s="355"/>
      <c r="W685" s="355"/>
      <c r="X685" s="355"/>
    </row>
    <row r="686" spans="1:24" ht="18.75" customHeight="1">
      <c r="A686" s="355"/>
      <c r="B686" s="355"/>
      <c r="C686" s="384"/>
      <c r="D686" s="355"/>
      <c r="E686" s="355"/>
      <c r="F686" s="355"/>
      <c r="G686" s="355"/>
      <c r="H686" s="355"/>
      <c r="I686" s="355"/>
      <c r="J686" s="355"/>
      <c r="K686" s="355"/>
      <c r="L686" s="355"/>
      <c r="M686" s="355"/>
      <c r="N686" s="355"/>
      <c r="O686" s="355"/>
      <c r="P686" s="355"/>
      <c r="Q686" s="355"/>
      <c r="R686" s="355"/>
      <c r="S686" s="355"/>
      <c r="T686" s="355"/>
      <c r="U686" s="355"/>
      <c r="V686" s="355"/>
      <c r="W686" s="355"/>
      <c r="X686" s="355"/>
    </row>
    <row r="687" spans="1:24" ht="18.75" customHeight="1">
      <c r="A687" s="355"/>
      <c r="B687" s="355"/>
      <c r="C687" s="384"/>
      <c r="D687" s="355"/>
      <c r="E687" s="355"/>
      <c r="F687" s="355"/>
      <c r="G687" s="355"/>
      <c r="H687" s="355"/>
      <c r="I687" s="355"/>
      <c r="J687" s="355"/>
      <c r="K687" s="355"/>
      <c r="L687" s="355"/>
      <c r="M687" s="355"/>
      <c r="N687" s="355"/>
      <c r="O687" s="355"/>
      <c r="P687" s="355"/>
      <c r="Q687" s="355"/>
      <c r="R687" s="355"/>
      <c r="S687" s="355"/>
      <c r="T687" s="355"/>
      <c r="U687" s="355"/>
      <c r="V687" s="355"/>
      <c r="W687" s="355"/>
      <c r="X687" s="355"/>
    </row>
    <row r="688" spans="1:24" ht="18.75" customHeight="1">
      <c r="A688" s="355"/>
      <c r="B688" s="355"/>
      <c r="C688" s="384"/>
      <c r="D688" s="355"/>
      <c r="E688" s="355"/>
      <c r="F688" s="355"/>
      <c r="G688" s="355"/>
      <c r="H688" s="355"/>
      <c r="I688" s="355"/>
      <c r="J688" s="355"/>
      <c r="K688" s="355"/>
      <c r="L688" s="355"/>
      <c r="M688" s="355"/>
      <c r="N688" s="355"/>
      <c r="O688" s="355"/>
      <c r="P688" s="355"/>
      <c r="Q688" s="355"/>
      <c r="R688" s="355"/>
      <c r="S688" s="355"/>
      <c r="T688" s="355"/>
      <c r="U688" s="355"/>
      <c r="V688" s="355"/>
      <c r="W688" s="355"/>
      <c r="X688" s="355"/>
    </row>
    <row r="689" spans="1:24" ht="18.75" customHeight="1">
      <c r="A689" s="355"/>
      <c r="B689" s="355"/>
      <c r="C689" s="384"/>
      <c r="D689" s="355"/>
      <c r="E689" s="355"/>
      <c r="F689" s="355"/>
      <c r="G689" s="355"/>
      <c r="H689" s="355"/>
      <c r="I689" s="355"/>
      <c r="J689" s="355"/>
      <c r="K689" s="355"/>
      <c r="L689" s="355"/>
      <c r="M689" s="355"/>
      <c r="N689" s="355"/>
      <c r="O689" s="355"/>
      <c r="P689" s="355"/>
      <c r="Q689" s="355"/>
      <c r="R689" s="355"/>
      <c r="S689" s="355"/>
      <c r="T689" s="355"/>
      <c r="U689" s="355"/>
      <c r="V689" s="355"/>
      <c r="W689" s="355"/>
      <c r="X689" s="355"/>
    </row>
    <row r="690" spans="1:24" ht="18.75" customHeight="1">
      <c r="A690" s="355"/>
      <c r="B690" s="355"/>
      <c r="C690" s="384"/>
      <c r="D690" s="355"/>
      <c r="E690" s="355"/>
      <c r="F690" s="355"/>
      <c r="G690" s="355"/>
      <c r="H690" s="355"/>
      <c r="I690" s="355"/>
      <c r="J690" s="355"/>
      <c r="K690" s="355"/>
      <c r="L690" s="355"/>
      <c r="M690" s="355"/>
      <c r="N690" s="355"/>
      <c r="O690" s="355"/>
      <c r="P690" s="355"/>
      <c r="Q690" s="355"/>
      <c r="R690" s="355"/>
      <c r="S690" s="355"/>
      <c r="T690" s="355"/>
      <c r="U690" s="355"/>
      <c r="V690" s="355"/>
      <c r="W690" s="355"/>
      <c r="X690" s="355"/>
    </row>
    <row r="691" spans="1:24" ht="18.75" customHeight="1">
      <c r="A691" s="355"/>
      <c r="B691" s="355"/>
      <c r="C691" s="384"/>
      <c r="D691" s="355"/>
      <c r="E691" s="355"/>
      <c r="F691" s="355"/>
      <c r="G691" s="355"/>
      <c r="H691" s="355"/>
      <c r="I691" s="355"/>
      <c r="J691" s="355"/>
      <c r="K691" s="355"/>
      <c r="L691" s="355"/>
      <c r="M691" s="355"/>
      <c r="N691" s="355"/>
      <c r="O691" s="355"/>
      <c r="P691" s="355"/>
      <c r="Q691" s="355"/>
      <c r="R691" s="355"/>
      <c r="S691" s="355"/>
      <c r="T691" s="355"/>
      <c r="U691" s="355"/>
      <c r="V691" s="355"/>
      <c r="W691" s="355"/>
      <c r="X691" s="355"/>
    </row>
    <row r="692" spans="1:24" ht="18.75" customHeight="1">
      <c r="A692" s="355"/>
      <c r="B692" s="355"/>
      <c r="C692" s="384"/>
      <c r="D692" s="355"/>
      <c r="E692" s="355"/>
      <c r="F692" s="355"/>
      <c r="G692" s="355"/>
      <c r="H692" s="355"/>
      <c r="I692" s="355"/>
      <c r="J692" s="355"/>
      <c r="K692" s="355"/>
      <c r="L692" s="355"/>
      <c r="M692" s="355"/>
      <c r="N692" s="355"/>
      <c r="O692" s="355"/>
      <c r="P692" s="355"/>
      <c r="Q692" s="355"/>
      <c r="R692" s="355"/>
      <c r="S692" s="355"/>
      <c r="T692" s="355"/>
      <c r="U692" s="355"/>
      <c r="V692" s="355"/>
      <c r="W692" s="355"/>
      <c r="X692" s="355"/>
    </row>
    <row r="693" spans="1:24" ht="18.75" customHeight="1">
      <c r="A693" s="355"/>
      <c r="B693" s="355"/>
      <c r="C693" s="384"/>
      <c r="D693" s="355"/>
      <c r="E693" s="355"/>
      <c r="F693" s="355"/>
      <c r="G693" s="355"/>
      <c r="H693" s="355"/>
      <c r="I693" s="355"/>
      <c r="J693" s="355"/>
      <c r="K693" s="355"/>
      <c r="L693" s="355"/>
      <c r="M693" s="355"/>
      <c r="N693" s="355"/>
      <c r="O693" s="355"/>
      <c r="P693" s="355"/>
      <c r="Q693" s="355"/>
      <c r="R693" s="355"/>
      <c r="S693" s="355"/>
      <c r="T693" s="355"/>
      <c r="U693" s="355"/>
      <c r="V693" s="355"/>
      <c r="W693" s="355"/>
      <c r="X693" s="355"/>
    </row>
    <row r="694" spans="1:24" ht="18.75" customHeight="1">
      <c r="A694" s="355"/>
      <c r="B694" s="355"/>
      <c r="C694" s="384"/>
      <c r="D694" s="355"/>
      <c r="E694" s="355"/>
      <c r="F694" s="355"/>
      <c r="G694" s="355"/>
      <c r="H694" s="355"/>
      <c r="I694" s="355"/>
      <c r="J694" s="355"/>
      <c r="K694" s="355"/>
      <c r="L694" s="355"/>
      <c r="M694" s="355"/>
      <c r="N694" s="355"/>
      <c r="O694" s="355"/>
      <c r="P694" s="355"/>
      <c r="Q694" s="355"/>
      <c r="R694" s="355"/>
      <c r="S694" s="355"/>
      <c r="T694" s="355"/>
      <c r="U694" s="355"/>
      <c r="V694" s="355"/>
      <c r="W694" s="355"/>
      <c r="X694" s="355"/>
    </row>
    <row r="695" spans="1:24" ht="18.75" customHeight="1">
      <c r="A695" s="355"/>
      <c r="B695" s="355"/>
      <c r="C695" s="384"/>
      <c r="D695" s="355"/>
      <c r="E695" s="355"/>
      <c r="F695" s="355"/>
      <c r="G695" s="355"/>
      <c r="H695" s="355"/>
      <c r="I695" s="355"/>
      <c r="J695" s="355"/>
      <c r="K695" s="355"/>
      <c r="L695" s="355"/>
      <c r="M695" s="355"/>
      <c r="N695" s="355"/>
      <c r="O695" s="355"/>
      <c r="P695" s="355"/>
      <c r="Q695" s="355"/>
      <c r="R695" s="355"/>
      <c r="S695" s="355"/>
      <c r="T695" s="355"/>
      <c r="U695" s="355"/>
      <c r="V695" s="355"/>
      <c r="W695" s="355"/>
      <c r="X695" s="355"/>
    </row>
    <row r="696" spans="1:24" ht="18.75" customHeight="1">
      <c r="A696" s="355"/>
      <c r="B696" s="355"/>
      <c r="C696" s="384"/>
      <c r="D696" s="355"/>
      <c r="E696" s="355"/>
      <c r="F696" s="355"/>
      <c r="G696" s="355"/>
      <c r="H696" s="355"/>
      <c r="I696" s="355"/>
      <c r="J696" s="355"/>
      <c r="K696" s="355"/>
      <c r="L696" s="355"/>
      <c r="M696" s="355"/>
      <c r="N696" s="355"/>
      <c r="O696" s="355"/>
      <c r="P696" s="355"/>
      <c r="Q696" s="355"/>
      <c r="R696" s="355"/>
      <c r="S696" s="355"/>
      <c r="T696" s="355"/>
      <c r="U696" s="355"/>
      <c r="V696" s="355"/>
      <c r="W696" s="355"/>
      <c r="X696" s="355"/>
    </row>
    <row r="697" spans="1:24" ht="18.75" customHeight="1">
      <c r="A697" s="355"/>
      <c r="B697" s="355"/>
      <c r="C697" s="384"/>
      <c r="D697" s="355"/>
      <c r="E697" s="355"/>
      <c r="F697" s="355"/>
      <c r="G697" s="355"/>
      <c r="H697" s="355"/>
      <c r="I697" s="355"/>
      <c r="J697" s="355"/>
      <c r="K697" s="355"/>
      <c r="L697" s="355"/>
      <c r="M697" s="355"/>
      <c r="N697" s="355"/>
      <c r="O697" s="355"/>
      <c r="P697" s="355"/>
      <c r="Q697" s="355"/>
      <c r="R697" s="355"/>
      <c r="S697" s="355"/>
      <c r="T697" s="355"/>
      <c r="U697" s="355"/>
      <c r="V697" s="355"/>
      <c r="W697" s="355"/>
      <c r="X697" s="355"/>
    </row>
    <row r="698" spans="1:24" ht="18.75" customHeight="1">
      <c r="A698" s="355"/>
      <c r="B698" s="355"/>
      <c r="C698" s="384"/>
      <c r="D698" s="355"/>
      <c r="E698" s="355"/>
      <c r="F698" s="355"/>
      <c r="G698" s="355"/>
      <c r="H698" s="355"/>
      <c r="I698" s="355"/>
      <c r="J698" s="355"/>
      <c r="K698" s="355"/>
      <c r="L698" s="355"/>
      <c r="M698" s="355"/>
      <c r="N698" s="355"/>
      <c r="O698" s="355"/>
      <c r="P698" s="355"/>
      <c r="Q698" s="355"/>
      <c r="R698" s="355"/>
      <c r="S698" s="355"/>
      <c r="T698" s="355"/>
      <c r="U698" s="355"/>
      <c r="V698" s="355"/>
      <c r="W698" s="355"/>
      <c r="X698" s="355"/>
    </row>
    <row r="699" spans="1:24" ht="18.75" customHeight="1">
      <c r="A699" s="355"/>
      <c r="B699" s="355"/>
      <c r="C699" s="384"/>
      <c r="D699" s="355"/>
      <c r="E699" s="355"/>
      <c r="F699" s="355"/>
      <c r="G699" s="355"/>
      <c r="H699" s="355"/>
      <c r="I699" s="355"/>
      <c r="J699" s="355"/>
      <c r="K699" s="355"/>
      <c r="L699" s="355"/>
      <c r="M699" s="355"/>
      <c r="N699" s="355"/>
      <c r="O699" s="355"/>
      <c r="P699" s="355"/>
      <c r="Q699" s="355"/>
      <c r="R699" s="355"/>
      <c r="S699" s="355"/>
      <c r="T699" s="355"/>
      <c r="U699" s="355"/>
      <c r="V699" s="355"/>
      <c r="W699" s="355"/>
      <c r="X699" s="355"/>
    </row>
    <row r="700" spans="1:24" ht="18.75" customHeight="1">
      <c r="A700" s="355"/>
      <c r="B700" s="355"/>
      <c r="C700" s="384"/>
      <c r="D700" s="355"/>
      <c r="E700" s="355"/>
      <c r="F700" s="355"/>
      <c r="G700" s="355"/>
      <c r="H700" s="355"/>
      <c r="I700" s="355"/>
      <c r="J700" s="355"/>
      <c r="K700" s="355"/>
      <c r="L700" s="355"/>
      <c r="M700" s="355"/>
      <c r="N700" s="355"/>
      <c r="O700" s="355"/>
      <c r="P700" s="355"/>
      <c r="Q700" s="355"/>
      <c r="R700" s="355"/>
      <c r="S700" s="355"/>
      <c r="T700" s="355"/>
      <c r="U700" s="355"/>
      <c r="V700" s="355"/>
      <c r="W700" s="355"/>
      <c r="X700" s="355"/>
    </row>
    <row r="701" spans="1:24" ht="18.75" customHeight="1">
      <c r="A701" s="355"/>
      <c r="B701" s="355"/>
      <c r="C701" s="384"/>
      <c r="D701" s="355"/>
      <c r="E701" s="355"/>
      <c r="F701" s="355"/>
      <c r="G701" s="355"/>
      <c r="H701" s="355"/>
      <c r="I701" s="355"/>
      <c r="J701" s="355"/>
      <c r="K701" s="355"/>
      <c r="L701" s="355"/>
      <c r="M701" s="355"/>
      <c r="N701" s="355"/>
      <c r="O701" s="355"/>
      <c r="P701" s="355"/>
      <c r="Q701" s="355"/>
      <c r="R701" s="355"/>
      <c r="S701" s="355"/>
      <c r="T701" s="355"/>
      <c r="U701" s="355"/>
      <c r="V701" s="355"/>
      <c r="W701" s="355"/>
      <c r="X701" s="355"/>
    </row>
    <row r="702" spans="1:24" ht="18.75" customHeight="1">
      <c r="A702" s="355"/>
      <c r="B702" s="355"/>
      <c r="C702" s="384"/>
      <c r="D702" s="355"/>
      <c r="E702" s="355"/>
      <c r="F702" s="355"/>
      <c r="G702" s="355"/>
      <c r="H702" s="355"/>
      <c r="I702" s="355"/>
      <c r="J702" s="355"/>
      <c r="K702" s="355"/>
      <c r="L702" s="355"/>
      <c r="M702" s="355"/>
      <c r="N702" s="355"/>
      <c r="O702" s="355"/>
      <c r="P702" s="355"/>
      <c r="Q702" s="355"/>
      <c r="R702" s="355"/>
      <c r="S702" s="355"/>
      <c r="T702" s="355"/>
      <c r="U702" s="355"/>
      <c r="V702" s="355"/>
      <c r="W702" s="355"/>
      <c r="X702" s="355"/>
    </row>
    <row r="703" spans="1:24" ht="18.75" customHeight="1">
      <c r="A703" s="355"/>
      <c r="B703" s="355"/>
      <c r="C703" s="384"/>
      <c r="D703" s="355"/>
      <c r="E703" s="355"/>
      <c r="F703" s="355"/>
      <c r="G703" s="355"/>
      <c r="H703" s="355"/>
      <c r="I703" s="355"/>
      <c r="J703" s="355"/>
      <c r="K703" s="355"/>
      <c r="L703" s="355"/>
      <c r="M703" s="355"/>
      <c r="N703" s="355"/>
      <c r="O703" s="355"/>
      <c r="P703" s="355"/>
      <c r="Q703" s="355"/>
      <c r="R703" s="355"/>
      <c r="S703" s="355"/>
      <c r="T703" s="355"/>
      <c r="U703" s="355"/>
      <c r="V703" s="355"/>
      <c r="W703" s="355"/>
      <c r="X703" s="355"/>
    </row>
    <row r="704" spans="1:24" ht="18.75" customHeight="1">
      <c r="A704" s="355"/>
      <c r="B704" s="355"/>
      <c r="C704" s="384"/>
      <c r="D704" s="355"/>
      <c r="E704" s="355"/>
      <c r="F704" s="355"/>
      <c r="G704" s="355"/>
      <c r="H704" s="355"/>
      <c r="I704" s="355"/>
      <c r="J704" s="355"/>
      <c r="K704" s="355"/>
      <c r="L704" s="355"/>
      <c r="M704" s="355"/>
      <c r="N704" s="355"/>
      <c r="O704" s="355"/>
      <c r="P704" s="355"/>
      <c r="Q704" s="355"/>
      <c r="R704" s="355"/>
      <c r="S704" s="355"/>
      <c r="T704" s="355"/>
      <c r="U704" s="355"/>
      <c r="V704" s="355"/>
      <c r="W704" s="355"/>
      <c r="X704" s="355"/>
    </row>
    <row r="705" spans="1:24" ht="18.75" customHeight="1">
      <c r="A705" s="355"/>
      <c r="B705" s="355"/>
      <c r="C705" s="384"/>
      <c r="D705" s="355"/>
      <c r="E705" s="355"/>
      <c r="F705" s="355"/>
      <c r="G705" s="355"/>
      <c r="H705" s="355"/>
      <c r="I705" s="355"/>
      <c r="J705" s="355"/>
      <c r="K705" s="355"/>
      <c r="L705" s="355"/>
      <c r="M705" s="355"/>
      <c r="N705" s="355"/>
      <c r="O705" s="355"/>
      <c r="P705" s="355"/>
      <c r="Q705" s="355"/>
      <c r="R705" s="355"/>
      <c r="S705" s="355"/>
      <c r="T705" s="355"/>
      <c r="U705" s="355"/>
      <c r="V705" s="355"/>
      <c r="W705" s="355"/>
      <c r="X705" s="355"/>
    </row>
    <row r="706" spans="1:24" ht="18.75" customHeight="1">
      <c r="A706" s="355"/>
      <c r="B706" s="355"/>
      <c r="C706" s="384"/>
      <c r="D706" s="355"/>
      <c r="E706" s="355"/>
      <c r="F706" s="355"/>
      <c r="G706" s="355"/>
      <c r="H706" s="355"/>
      <c r="I706" s="355"/>
      <c r="J706" s="355"/>
      <c r="K706" s="355"/>
      <c r="L706" s="355"/>
      <c r="M706" s="355"/>
      <c r="N706" s="355"/>
      <c r="O706" s="355"/>
      <c r="P706" s="355"/>
      <c r="Q706" s="355"/>
      <c r="R706" s="355"/>
      <c r="S706" s="355"/>
      <c r="T706" s="355"/>
      <c r="U706" s="355"/>
      <c r="V706" s="355"/>
      <c r="W706" s="355"/>
      <c r="X706" s="355"/>
    </row>
    <row r="707" spans="1:24" ht="18.75" customHeight="1">
      <c r="A707" s="355"/>
      <c r="B707" s="355"/>
      <c r="C707" s="384"/>
      <c r="D707" s="355"/>
      <c r="E707" s="355"/>
      <c r="F707" s="355"/>
      <c r="G707" s="355"/>
      <c r="H707" s="355"/>
      <c r="I707" s="355"/>
      <c r="J707" s="355"/>
      <c r="K707" s="355"/>
      <c r="L707" s="355"/>
      <c r="M707" s="355"/>
      <c r="N707" s="355"/>
      <c r="O707" s="355"/>
      <c r="P707" s="355"/>
      <c r="Q707" s="355"/>
      <c r="R707" s="355"/>
      <c r="S707" s="355"/>
      <c r="T707" s="355"/>
      <c r="U707" s="355"/>
      <c r="V707" s="355"/>
      <c r="W707" s="355"/>
      <c r="X707" s="355"/>
    </row>
    <row r="708" spans="1:24" ht="18.75" customHeight="1">
      <c r="A708" s="355"/>
      <c r="B708" s="355"/>
      <c r="C708" s="384"/>
      <c r="D708" s="355"/>
      <c r="E708" s="355"/>
      <c r="F708" s="355"/>
      <c r="G708" s="355"/>
      <c r="H708" s="355"/>
      <c r="I708" s="355"/>
      <c r="J708" s="355"/>
      <c r="K708" s="355"/>
      <c r="L708" s="355"/>
      <c r="M708" s="355"/>
      <c r="N708" s="355"/>
      <c r="O708" s="355"/>
      <c r="P708" s="355"/>
      <c r="Q708" s="355"/>
      <c r="R708" s="355"/>
      <c r="S708" s="355"/>
      <c r="T708" s="355"/>
      <c r="U708" s="355"/>
      <c r="V708" s="355"/>
      <c r="W708" s="355"/>
      <c r="X708" s="355"/>
    </row>
    <row r="709" spans="1:24" ht="18.75" customHeight="1">
      <c r="A709" s="355"/>
      <c r="B709" s="355"/>
      <c r="C709" s="384"/>
      <c r="D709" s="355"/>
      <c r="E709" s="355"/>
      <c r="F709" s="355"/>
      <c r="G709" s="355"/>
      <c r="H709" s="355"/>
      <c r="I709" s="355"/>
      <c r="J709" s="355"/>
      <c r="K709" s="355"/>
      <c r="L709" s="355"/>
      <c r="M709" s="355"/>
      <c r="N709" s="355"/>
      <c r="O709" s="355"/>
      <c r="P709" s="355"/>
      <c r="Q709" s="355"/>
      <c r="R709" s="355"/>
      <c r="S709" s="355"/>
      <c r="T709" s="355"/>
      <c r="U709" s="355"/>
      <c r="V709" s="355"/>
      <c r="W709" s="355"/>
      <c r="X709" s="355"/>
    </row>
    <row r="710" spans="1:24" ht="18.75" customHeight="1">
      <c r="A710" s="355"/>
      <c r="B710" s="355"/>
      <c r="C710" s="384"/>
      <c r="D710" s="355"/>
      <c r="E710" s="355"/>
      <c r="F710" s="355"/>
      <c r="G710" s="355"/>
      <c r="H710" s="355"/>
      <c r="I710" s="355"/>
      <c r="J710" s="355"/>
      <c r="K710" s="355"/>
      <c r="L710" s="355"/>
      <c r="M710" s="355"/>
      <c r="N710" s="355"/>
      <c r="O710" s="355"/>
      <c r="P710" s="355"/>
      <c r="Q710" s="355"/>
      <c r="R710" s="355"/>
      <c r="S710" s="355"/>
      <c r="T710" s="355"/>
      <c r="U710" s="355"/>
      <c r="V710" s="355"/>
      <c r="W710" s="355"/>
      <c r="X710" s="355"/>
    </row>
    <row r="711" spans="1:24" ht="18.75" customHeight="1">
      <c r="A711" s="355"/>
      <c r="B711" s="355"/>
      <c r="C711" s="384"/>
      <c r="D711" s="355"/>
      <c r="E711" s="355"/>
      <c r="F711" s="355"/>
      <c r="G711" s="355"/>
      <c r="H711" s="355"/>
      <c r="I711" s="355"/>
      <c r="J711" s="355"/>
      <c r="K711" s="355"/>
      <c r="L711" s="355"/>
      <c r="M711" s="355"/>
      <c r="N711" s="355"/>
      <c r="O711" s="355"/>
      <c r="P711" s="355"/>
      <c r="Q711" s="355"/>
      <c r="R711" s="355"/>
      <c r="S711" s="355"/>
      <c r="T711" s="355"/>
      <c r="U711" s="355"/>
      <c r="V711" s="355"/>
      <c r="W711" s="355"/>
      <c r="X711" s="355"/>
    </row>
    <row r="712" spans="1:24" ht="18.75" customHeight="1">
      <c r="A712" s="355"/>
      <c r="B712" s="355"/>
      <c r="C712" s="384"/>
      <c r="D712" s="355"/>
      <c r="E712" s="355"/>
      <c r="F712" s="355"/>
      <c r="G712" s="355"/>
      <c r="H712" s="355"/>
      <c r="I712" s="355"/>
      <c r="J712" s="355"/>
      <c r="K712" s="355"/>
      <c r="L712" s="355"/>
      <c r="M712" s="355"/>
      <c r="N712" s="355"/>
      <c r="O712" s="355"/>
      <c r="P712" s="355"/>
      <c r="Q712" s="355"/>
      <c r="R712" s="355"/>
      <c r="S712" s="355"/>
      <c r="T712" s="355"/>
      <c r="U712" s="355"/>
      <c r="V712" s="355"/>
      <c r="W712" s="355"/>
      <c r="X712" s="355"/>
    </row>
    <row r="713" spans="1:24" ht="18.75" customHeight="1">
      <c r="A713" s="355"/>
      <c r="B713" s="355"/>
      <c r="C713" s="384"/>
      <c r="D713" s="355"/>
      <c r="E713" s="355"/>
      <c r="F713" s="355"/>
      <c r="G713" s="355"/>
      <c r="H713" s="355"/>
      <c r="I713" s="355"/>
      <c r="J713" s="355"/>
      <c r="K713" s="355"/>
      <c r="L713" s="355"/>
      <c r="M713" s="355"/>
      <c r="N713" s="355"/>
      <c r="O713" s="355"/>
      <c r="P713" s="355"/>
      <c r="Q713" s="355"/>
      <c r="R713" s="355"/>
      <c r="S713" s="355"/>
      <c r="T713" s="355"/>
      <c r="U713" s="355"/>
      <c r="V713" s="355"/>
      <c r="W713" s="355"/>
      <c r="X713" s="355"/>
    </row>
    <row r="714" spans="1:24" ht="18.75" customHeight="1">
      <c r="A714" s="355"/>
      <c r="B714" s="355"/>
      <c r="C714" s="384"/>
      <c r="D714" s="355"/>
      <c r="E714" s="355"/>
      <c r="F714" s="355"/>
      <c r="G714" s="355"/>
      <c r="H714" s="355"/>
      <c r="I714" s="355"/>
      <c r="J714" s="355"/>
      <c r="K714" s="355"/>
      <c r="L714" s="355"/>
      <c r="M714" s="355"/>
      <c r="N714" s="355"/>
      <c r="O714" s="355"/>
      <c r="P714" s="355"/>
      <c r="Q714" s="355"/>
      <c r="R714" s="355"/>
      <c r="S714" s="355"/>
      <c r="T714" s="355"/>
      <c r="U714" s="355"/>
      <c r="V714" s="355"/>
      <c r="W714" s="355"/>
      <c r="X714" s="355"/>
    </row>
    <row r="715" spans="1:24" ht="18.75" customHeight="1">
      <c r="A715" s="355"/>
      <c r="B715" s="355"/>
      <c r="C715" s="384"/>
      <c r="D715" s="355"/>
      <c r="E715" s="355"/>
      <c r="F715" s="355"/>
      <c r="G715" s="355"/>
      <c r="H715" s="355"/>
      <c r="I715" s="355"/>
      <c r="J715" s="355"/>
      <c r="K715" s="355"/>
      <c r="L715" s="355"/>
      <c r="M715" s="355"/>
      <c r="N715" s="355"/>
      <c r="O715" s="355"/>
      <c r="P715" s="355"/>
      <c r="Q715" s="355"/>
      <c r="R715" s="355"/>
      <c r="S715" s="355"/>
      <c r="T715" s="355"/>
      <c r="U715" s="355"/>
      <c r="V715" s="355"/>
      <c r="W715" s="355"/>
      <c r="X715" s="355"/>
    </row>
    <row r="716" spans="1:24" ht="18.75" customHeight="1">
      <c r="A716" s="355"/>
      <c r="B716" s="355"/>
      <c r="C716" s="384"/>
      <c r="D716" s="355"/>
      <c r="E716" s="355"/>
      <c r="F716" s="355"/>
      <c r="G716" s="355"/>
      <c r="H716" s="355"/>
      <c r="I716" s="355"/>
      <c r="J716" s="355"/>
      <c r="K716" s="355"/>
      <c r="L716" s="355"/>
      <c r="M716" s="355"/>
      <c r="N716" s="355"/>
      <c r="O716" s="355"/>
      <c r="P716" s="355"/>
      <c r="Q716" s="355"/>
      <c r="R716" s="355"/>
      <c r="S716" s="355"/>
      <c r="T716" s="355"/>
      <c r="U716" s="355"/>
      <c r="V716" s="355"/>
      <c r="W716" s="355"/>
      <c r="X716" s="355"/>
    </row>
    <row r="717" spans="1:24" ht="18.75" customHeight="1">
      <c r="A717" s="355"/>
      <c r="B717" s="355"/>
      <c r="C717" s="384"/>
      <c r="D717" s="355"/>
      <c r="E717" s="355"/>
      <c r="F717" s="355"/>
      <c r="G717" s="355"/>
      <c r="H717" s="355"/>
      <c r="I717" s="355"/>
      <c r="J717" s="355"/>
      <c r="K717" s="355"/>
      <c r="L717" s="355"/>
      <c r="M717" s="355"/>
      <c r="N717" s="355"/>
      <c r="O717" s="355"/>
      <c r="P717" s="355"/>
      <c r="Q717" s="355"/>
      <c r="R717" s="355"/>
      <c r="S717" s="355"/>
      <c r="T717" s="355"/>
      <c r="U717" s="355"/>
      <c r="V717" s="355"/>
      <c r="W717" s="355"/>
      <c r="X717" s="355"/>
    </row>
    <row r="718" spans="1:24" ht="18.75" customHeight="1">
      <c r="A718" s="355"/>
      <c r="B718" s="355"/>
      <c r="C718" s="384"/>
      <c r="D718" s="355"/>
      <c r="E718" s="355"/>
      <c r="F718" s="355"/>
      <c r="G718" s="355"/>
      <c r="H718" s="355"/>
      <c r="I718" s="355"/>
      <c r="J718" s="355"/>
      <c r="K718" s="355"/>
      <c r="L718" s="355"/>
      <c r="M718" s="355"/>
      <c r="N718" s="355"/>
      <c r="O718" s="355"/>
      <c r="P718" s="355"/>
      <c r="Q718" s="355"/>
      <c r="R718" s="355"/>
      <c r="S718" s="355"/>
      <c r="T718" s="355"/>
      <c r="U718" s="355"/>
      <c r="V718" s="355"/>
      <c r="W718" s="355"/>
      <c r="X718" s="355"/>
    </row>
    <row r="719" spans="1:24" ht="18.75" customHeight="1">
      <c r="A719" s="355"/>
      <c r="B719" s="355"/>
      <c r="C719" s="384"/>
      <c r="D719" s="355"/>
      <c r="E719" s="355"/>
      <c r="F719" s="355"/>
      <c r="G719" s="355"/>
      <c r="H719" s="355"/>
      <c r="I719" s="355"/>
      <c r="J719" s="355"/>
      <c r="K719" s="355"/>
      <c r="L719" s="355"/>
      <c r="M719" s="355"/>
      <c r="N719" s="355"/>
      <c r="O719" s="355"/>
      <c r="P719" s="355"/>
      <c r="Q719" s="355"/>
      <c r="R719" s="355"/>
      <c r="S719" s="355"/>
      <c r="T719" s="355"/>
      <c r="U719" s="355"/>
      <c r="V719" s="355"/>
      <c r="W719" s="355"/>
      <c r="X719" s="355"/>
    </row>
    <row r="720" spans="1:24" ht="18.75" customHeight="1">
      <c r="A720" s="355"/>
      <c r="B720" s="355"/>
      <c r="C720" s="384"/>
      <c r="D720" s="355"/>
      <c r="E720" s="355"/>
      <c r="F720" s="355"/>
      <c r="G720" s="355"/>
      <c r="H720" s="355"/>
      <c r="I720" s="355"/>
      <c r="J720" s="355"/>
      <c r="K720" s="355"/>
      <c r="L720" s="355"/>
      <c r="M720" s="355"/>
      <c r="N720" s="355"/>
      <c r="O720" s="355"/>
      <c r="P720" s="355"/>
      <c r="Q720" s="355"/>
      <c r="R720" s="355"/>
      <c r="S720" s="355"/>
      <c r="T720" s="355"/>
      <c r="U720" s="355"/>
      <c r="V720" s="355"/>
      <c r="W720" s="355"/>
      <c r="X720" s="355"/>
    </row>
    <row r="721" spans="1:24" ht="18.75" customHeight="1">
      <c r="A721" s="355"/>
      <c r="B721" s="355"/>
      <c r="C721" s="384"/>
      <c r="D721" s="355"/>
      <c r="E721" s="355"/>
      <c r="F721" s="355"/>
      <c r="G721" s="355"/>
      <c r="H721" s="355"/>
      <c r="I721" s="355"/>
      <c r="J721" s="355"/>
      <c r="K721" s="355"/>
      <c r="L721" s="355"/>
      <c r="M721" s="355"/>
      <c r="N721" s="355"/>
      <c r="O721" s="355"/>
      <c r="P721" s="355"/>
      <c r="Q721" s="355"/>
      <c r="R721" s="355"/>
      <c r="S721" s="355"/>
      <c r="T721" s="355"/>
      <c r="U721" s="355"/>
      <c r="V721" s="355"/>
      <c r="W721" s="355"/>
      <c r="X721" s="355"/>
    </row>
    <row r="722" spans="1:24" ht="18.75" customHeight="1">
      <c r="A722" s="355"/>
      <c r="B722" s="355"/>
      <c r="C722" s="384"/>
      <c r="D722" s="355"/>
      <c r="E722" s="355"/>
      <c r="F722" s="355"/>
      <c r="G722" s="355"/>
      <c r="H722" s="355"/>
      <c r="I722" s="355"/>
      <c r="J722" s="355"/>
      <c r="K722" s="355"/>
      <c r="L722" s="355"/>
      <c r="M722" s="355"/>
      <c r="N722" s="355"/>
      <c r="O722" s="355"/>
      <c r="P722" s="355"/>
      <c r="Q722" s="355"/>
      <c r="R722" s="355"/>
      <c r="S722" s="355"/>
      <c r="T722" s="355"/>
      <c r="U722" s="355"/>
      <c r="V722" s="355"/>
      <c r="W722" s="355"/>
      <c r="X722" s="355"/>
    </row>
    <row r="723" spans="1:24" ht="18.75" customHeight="1">
      <c r="A723" s="355"/>
      <c r="B723" s="355"/>
      <c r="C723" s="384"/>
      <c r="D723" s="355"/>
      <c r="E723" s="355"/>
      <c r="F723" s="355"/>
      <c r="G723" s="355"/>
      <c r="H723" s="355"/>
      <c r="I723" s="355"/>
      <c r="J723" s="355"/>
      <c r="K723" s="355"/>
      <c r="L723" s="355"/>
      <c r="M723" s="355"/>
      <c r="N723" s="355"/>
      <c r="O723" s="355"/>
      <c r="P723" s="355"/>
      <c r="Q723" s="355"/>
      <c r="R723" s="355"/>
      <c r="S723" s="355"/>
      <c r="T723" s="355"/>
      <c r="U723" s="355"/>
      <c r="V723" s="355"/>
      <c r="W723" s="355"/>
      <c r="X723" s="355"/>
    </row>
    <row r="724" spans="1:24" ht="18.75" customHeight="1">
      <c r="A724" s="355"/>
      <c r="B724" s="355"/>
      <c r="C724" s="384"/>
      <c r="D724" s="355"/>
      <c r="E724" s="355"/>
      <c r="F724" s="355"/>
      <c r="G724" s="355"/>
      <c r="H724" s="355"/>
      <c r="I724" s="355"/>
      <c r="J724" s="355"/>
      <c r="K724" s="355"/>
      <c r="L724" s="355"/>
      <c r="M724" s="355"/>
      <c r="N724" s="355"/>
      <c r="O724" s="355"/>
      <c r="P724" s="355"/>
      <c r="Q724" s="355"/>
      <c r="R724" s="355"/>
      <c r="S724" s="355"/>
      <c r="T724" s="355"/>
      <c r="U724" s="355"/>
      <c r="V724" s="355"/>
      <c r="W724" s="355"/>
      <c r="X724" s="355"/>
    </row>
    <row r="725" spans="1:24" ht="18.75" customHeight="1">
      <c r="A725" s="355"/>
      <c r="B725" s="355"/>
      <c r="C725" s="384"/>
      <c r="D725" s="355"/>
      <c r="E725" s="355"/>
      <c r="F725" s="355"/>
      <c r="G725" s="355"/>
      <c r="H725" s="355"/>
      <c r="I725" s="355"/>
      <c r="J725" s="355"/>
      <c r="K725" s="355"/>
      <c r="L725" s="355"/>
      <c r="M725" s="355"/>
      <c r="N725" s="355"/>
      <c r="O725" s="355"/>
      <c r="P725" s="355"/>
      <c r="Q725" s="355"/>
      <c r="R725" s="355"/>
      <c r="S725" s="355"/>
      <c r="T725" s="355"/>
      <c r="U725" s="355"/>
      <c r="V725" s="355"/>
      <c r="W725" s="355"/>
      <c r="X725" s="355"/>
    </row>
    <row r="726" spans="1:24" ht="18.75" customHeight="1">
      <c r="A726" s="355"/>
      <c r="B726" s="355"/>
      <c r="C726" s="384"/>
      <c r="D726" s="355"/>
      <c r="E726" s="355"/>
      <c r="F726" s="355"/>
      <c r="G726" s="355"/>
      <c r="H726" s="355"/>
      <c r="I726" s="355"/>
      <c r="J726" s="355"/>
      <c r="K726" s="355"/>
      <c r="L726" s="355"/>
      <c r="M726" s="355"/>
      <c r="N726" s="355"/>
      <c r="O726" s="355"/>
      <c r="P726" s="355"/>
      <c r="Q726" s="355"/>
      <c r="R726" s="355"/>
      <c r="S726" s="355"/>
      <c r="T726" s="355"/>
      <c r="U726" s="355"/>
      <c r="V726" s="355"/>
      <c r="W726" s="355"/>
      <c r="X726" s="355"/>
    </row>
    <row r="727" spans="1:24" ht="18.75" customHeight="1">
      <c r="A727" s="355"/>
      <c r="B727" s="355"/>
      <c r="C727" s="384"/>
      <c r="D727" s="355"/>
      <c r="E727" s="355"/>
      <c r="F727" s="355"/>
      <c r="G727" s="355"/>
      <c r="H727" s="355"/>
      <c r="I727" s="355"/>
      <c r="J727" s="355"/>
      <c r="K727" s="355"/>
      <c r="L727" s="355"/>
      <c r="M727" s="355"/>
      <c r="N727" s="355"/>
      <c r="O727" s="355"/>
      <c r="P727" s="355"/>
      <c r="Q727" s="355"/>
      <c r="R727" s="355"/>
      <c r="S727" s="355"/>
      <c r="T727" s="355"/>
      <c r="U727" s="355"/>
      <c r="V727" s="355"/>
      <c r="W727" s="355"/>
      <c r="X727" s="355"/>
    </row>
    <row r="728" spans="1:24" ht="18.75" customHeight="1">
      <c r="A728" s="355"/>
      <c r="B728" s="355"/>
      <c r="C728" s="384"/>
      <c r="D728" s="355"/>
      <c r="E728" s="355"/>
      <c r="F728" s="355"/>
      <c r="G728" s="355"/>
      <c r="H728" s="355"/>
      <c r="I728" s="355"/>
      <c r="J728" s="355"/>
      <c r="K728" s="355"/>
      <c r="L728" s="355"/>
      <c r="M728" s="355"/>
      <c r="N728" s="355"/>
      <c r="O728" s="355"/>
      <c r="P728" s="355"/>
      <c r="Q728" s="355"/>
      <c r="R728" s="355"/>
      <c r="S728" s="355"/>
      <c r="T728" s="355"/>
      <c r="U728" s="355"/>
      <c r="V728" s="355"/>
      <c r="W728" s="355"/>
      <c r="X728" s="355"/>
    </row>
    <row r="729" spans="1:24" ht="18.75" customHeight="1">
      <c r="A729" s="355"/>
      <c r="B729" s="355"/>
      <c r="C729" s="384"/>
      <c r="D729" s="355"/>
      <c r="E729" s="355"/>
      <c r="F729" s="355"/>
      <c r="G729" s="355"/>
      <c r="H729" s="355"/>
      <c r="I729" s="355"/>
      <c r="J729" s="355"/>
      <c r="K729" s="355"/>
      <c r="L729" s="355"/>
      <c r="M729" s="355"/>
      <c r="N729" s="355"/>
      <c r="O729" s="355"/>
      <c r="P729" s="355"/>
      <c r="Q729" s="355"/>
      <c r="R729" s="355"/>
      <c r="S729" s="355"/>
      <c r="T729" s="355"/>
      <c r="U729" s="355"/>
      <c r="V729" s="355"/>
      <c r="W729" s="355"/>
      <c r="X729" s="355"/>
    </row>
    <row r="730" spans="1:24" ht="18.75" customHeight="1">
      <c r="A730" s="355"/>
      <c r="B730" s="355"/>
      <c r="C730" s="384"/>
      <c r="D730" s="355"/>
      <c r="E730" s="355"/>
      <c r="F730" s="355"/>
      <c r="G730" s="355"/>
      <c r="H730" s="355"/>
      <c r="I730" s="355"/>
      <c r="J730" s="355"/>
      <c r="K730" s="355"/>
      <c r="L730" s="355"/>
      <c r="M730" s="355"/>
      <c r="N730" s="355"/>
      <c r="O730" s="355"/>
      <c r="P730" s="355"/>
      <c r="Q730" s="355"/>
      <c r="R730" s="355"/>
      <c r="S730" s="355"/>
      <c r="T730" s="355"/>
      <c r="U730" s="355"/>
      <c r="V730" s="355"/>
      <c r="W730" s="355"/>
      <c r="X730" s="355"/>
    </row>
    <row r="731" spans="1:24" ht="18.75" customHeight="1">
      <c r="A731" s="355"/>
      <c r="B731" s="355"/>
      <c r="C731" s="384"/>
      <c r="D731" s="355"/>
      <c r="E731" s="355"/>
      <c r="F731" s="355"/>
      <c r="G731" s="355"/>
      <c r="H731" s="355"/>
      <c r="I731" s="355"/>
      <c r="J731" s="355"/>
      <c r="K731" s="355"/>
      <c r="L731" s="355"/>
      <c r="M731" s="355"/>
      <c r="N731" s="355"/>
      <c r="O731" s="355"/>
      <c r="P731" s="355"/>
      <c r="Q731" s="355"/>
      <c r="R731" s="355"/>
      <c r="S731" s="355"/>
      <c r="T731" s="355"/>
      <c r="U731" s="355"/>
      <c r="V731" s="355"/>
      <c r="W731" s="355"/>
      <c r="X731" s="355"/>
    </row>
    <row r="732" spans="1:24" ht="18.75" customHeight="1">
      <c r="A732" s="355"/>
      <c r="B732" s="355"/>
      <c r="C732" s="384"/>
      <c r="D732" s="355"/>
      <c r="E732" s="355"/>
      <c r="F732" s="355"/>
      <c r="G732" s="355"/>
      <c r="H732" s="355"/>
      <c r="I732" s="355"/>
      <c r="J732" s="355"/>
      <c r="K732" s="355"/>
      <c r="L732" s="355"/>
      <c r="M732" s="355"/>
      <c r="N732" s="355"/>
      <c r="O732" s="355"/>
      <c r="P732" s="355"/>
      <c r="Q732" s="355"/>
      <c r="R732" s="355"/>
      <c r="S732" s="355"/>
      <c r="T732" s="355"/>
      <c r="U732" s="355"/>
      <c r="V732" s="355"/>
      <c r="W732" s="355"/>
      <c r="X732" s="355"/>
    </row>
    <row r="733" spans="1:24" ht="18.75" customHeight="1">
      <c r="A733" s="355"/>
      <c r="B733" s="355"/>
      <c r="C733" s="384"/>
      <c r="D733" s="355"/>
      <c r="E733" s="355"/>
      <c r="F733" s="355"/>
      <c r="G733" s="355"/>
      <c r="H733" s="355"/>
      <c r="I733" s="355"/>
      <c r="J733" s="355"/>
      <c r="K733" s="355"/>
      <c r="L733" s="355"/>
      <c r="M733" s="355"/>
      <c r="N733" s="355"/>
      <c r="O733" s="355"/>
      <c r="P733" s="355"/>
      <c r="Q733" s="355"/>
      <c r="R733" s="355"/>
      <c r="S733" s="355"/>
      <c r="T733" s="355"/>
      <c r="U733" s="355"/>
      <c r="V733" s="355"/>
      <c r="W733" s="355"/>
      <c r="X733" s="355"/>
    </row>
    <row r="734" spans="1:24" ht="18.75" customHeight="1">
      <c r="A734" s="355"/>
      <c r="B734" s="355"/>
      <c r="C734" s="384"/>
      <c r="D734" s="355"/>
      <c r="E734" s="355"/>
      <c r="F734" s="355"/>
      <c r="G734" s="355"/>
      <c r="H734" s="355"/>
      <c r="I734" s="355"/>
      <c r="J734" s="355"/>
      <c r="K734" s="355"/>
      <c r="L734" s="355"/>
      <c r="M734" s="355"/>
      <c r="N734" s="355"/>
      <c r="O734" s="355"/>
      <c r="P734" s="355"/>
      <c r="Q734" s="355"/>
      <c r="R734" s="355"/>
      <c r="S734" s="355"/>
      <c r="T734" s="355"/>
      <c r="U734" s="355"/>
      <c r="V734" s="355"/>
      <c r="W734" s="355"/>
      <c r="X734" s="355"/>
    </row>
    <row r="735" spans="1:24" ht="18.75" customHeight="1">
      <c r="A735" s="355"/>
      <c r="B735" s="355"/>
      <c r="C735" s="384"/>
      <c r="D735" s="355"/>
      <c r="E735" s="355"/>
      <c r="F735" s="355"/>
      <c r="G735" s="355"/>
      <c r="H735" s="355"/>
      <c r="I735" s="355"/>
      <c r="J735" s="355"/>
      <c r="K735" s="355"/>
      <c r="L735" s="355"/>
      <c r="M735" s="355"/>
      <c r="N735" s="355"/>
      <c r="O735" s="355"/>
      <c r="P735" s="355"/>
      <c r="Q735" s="355"/>
      <c r="R735" s="355"/>
      <c r="S735" s="355"/>
      <c r="T735" s="355"/>
      <c r="U735" s="355"/>
      <c r="V735" s="355"/>
      <c r="W735" s="355"/>
      <c r="X735" s="355"/>
    </row>
    <row r="736" spans="1:24" ht="18.75" customHeight="1">
      <c r="A736" s="355"/>
      <c r="B736" s="355"/>
      <c r="C736" s="384"/>
      <c r="D736" s="355"/>
      <c r="E736" s="355"/>
      <c r="F736" s="355"/>
      <c r="G736" s="355"/>
      <c r="H736" s="355"/>
      <c r="I736" s="355"/>
      <c r="J736" s="355"/>
      <c r="K736" s="355"/>
      <c r="L736" s="355"/>
      <c r="M736" s="355"/>
      <c r="N736" s="355"/>
      <c r="O736" s="355"/>
      <c r="P736" s="355"/>
      <c r="Q736" s="355"/>
      <c r="R736" s="355"/>
      <c r="S736" s="355"/>
      <c r="T736" s="355"/>
      <c r="U736" s="355"/>
      <c r="V736" s="355"/>
      <c r="W736" s="355"/>
      <c r="X736" s="355"/>
    </row>
    <row r="737" spans="1:24" ht="18.75" customHeight="1">
      <c r="A737" s="355"/>
      <c r="B737" s="355"/>
      <c r="C737" s="384"/>
      <c r="D737" s="355"/>
      <c r="E737" s="355"/>
      <c r="F737" s="355"/>
      <c r="G737" s="355"/>
      <c r="H737" s="355"/>
      <c r="I737" s="355"/>
      <c r="J737" s="355"/>
      <c r="K737" s="355"/>
      <c r="L737" s="355"/>
      <c r="M737" s="355"/>
      <c r="N737" s="355"/>
      <c r="O737" s="355"/>
      <c r="P737" s="355"/>
      <c r="Q737" s="355"/>
      <c r="R737" s="355"/>
      <c r="S737" s="355"/>
      <c r="T737" s="355"/>
      <c r="U737" s="355"/>
      <c r="V737" s="355"/>
      <c r="W737" s="355"/>
      <c r="X737" s="355"/>
    </row>
    <row r="738" spans="1:24" ht="18.75" customHeight="1">
      <c r="A738" s="355"/>
      <c r="B738" s="355"/>
      <c r="C738" s="384"/>
      <c r="D738" s="355"/>
      <c r="E738" s="355"/>
      <c r="F738" s="355"/>
      <c r="G738" s="355"/>
      <c r="H738" s="355"/>
      <c r="I738" s="355"/>
      <c r="J738" s="355"/>
      <c r="K738" s="355"/>
      <c r="L738" s="355"/>
      <c r="M738" s="355"/>
      <c r="N738" s="355"/>
      <c r="O738" s="355"/>
      <c r="P738" s="355"/>
      <c r="Q738" s="355"/>
      <c r="R738" s="355"/>
      <c r="S738" s="355"/>
      <c r="T738" s="355"/>
      <c r="U738" s="355"/>
      <c r="V738" s="355"/>
      <c r="W738" s="355"/>
      <c r="X738" s="355"/>
    </row>
    <row r="739" spans="1:24" ht="18.75" customHeight="1">
      <c r="A739" s="355"/>
      <c r="B739" s="355"/>
      <c r="C739" s="384"/>
      <c r="D739" s="355"/>
      <c r="E739" s="355"/>
      <c r="F739" s="355"/>
      <c r="G739" s="355"/>
      <c r="H739" s="355"/>
      <c r="I739" s="355"/>
      <c r="J739" s="355"/>
      <c r="K739" s="355"/>
      <c r="L739" s="355"/>
      <c r="M739" s="355"/>
      <c r="N739" s="355"/>
      <c r="O739" s="355"/>
      <c r="P739" s="355"/>
      <c r="Q739" s="355"/>
      <c r="R739" s="355"/>
      <c r="S739" s="355"/>
      <c r="T739" s="355"/>
      <c r="U739" s="355"/>
      <c r="V739" s="355"/>
      <c r="W739" s="355"/>
      <c r="X739" s="355"/>
    </row>
    <row r="740" spans="1:24" ht="18.75" customHeight="1">
      <c r="A740" s="355"/>
      <c r="B740" s="355"/>
      <c r="C740" s="384"/>
      <c r="D740" s="355"/>
      <c r="E740" s="355"/>
      <c r="F740" s="355"/>
      <c r="G740" s="355"/>
      <c r="H740" s="355"/>
      <c r="I740" s="355"/>
      <c r="J740" s="355"/>
      <c r="K740" s="355"/>
      <c r="L740" s="355"/>
      <c r="M740" s="355"/>
      <c r="N740" s="355"/>
      <c r="O740" s="355"/>
      <c r="P740" s="355"/>
      <c r="Q740" s="355"/>
      <c r="R740" s="355"/>
      <c r="S740" s="355"/>
      <c r="T740" s="355"/>
      <c r="U740" s="355"/>
      <c r="V740" s="355"/>
      <c r="W740" s="355"/>
      <c r="X740" s="355"/>
    </row>
    <row r="741" spans="1:24" ht="18.75" customHeight="1">
      <c r="A741" s="355"/>
      <c r="B741" s="355"/>
      <c r="C741" s="384"/>
      <c r="D741" s="355"/>
      <c r="E741" s="355"/>
      <c r="F741" s="355"/>
      <c r="G741" s="355"/>
      <c r="H741" s="355"/>
      <c r="I741" s="355"/>
      <c r="J741" s="355"/>
      <c r="K741" s="355"/>
      <c r="L741" s="355"/>
      <c r="M741" s="355"/>
      <c r="N741" s="355"/>
      <c r="O741" s="355"/>
      <c r="P741" s="355"/>
      <c r="Q741" s="355"/>
      <c r="R741" s="355"/>
      <c r="S741" s="355"/>
      <c r="T741" s="355"/>
      <c r="U741" s="355"/>
      <c r="V741" s="355"/>
      <c r="W741" s="355"/>
      <c r="X741" s="355"/>
    </row>
    <row r="742" spans="1:24" ht="18.75" customHeight="1">
      <c r="A742" s="355"/>
      <c r="B742" s="355"/>
      <c r="C742" s="384"/>
      <c r="D742" s="355"/>
      <c r="E742" s="355"/>
      <c r="F742" s="355"/>
      <c r="G742" s="355"/>
      <c r="H742" s="355"/>
      <c r="I742" s="355"/>
      <c r="J742" s="355"/>
      <c r="K742" s="355"/>
      <c r="L742" s="355"/>
      <c r="M742" s="355"/>
      <c r="N742" s="355"/>
      <c r="O742" s="355"/>
      <c r="P742" s="355"/>
      <c r="Q742" s="355"/>
      <c r="R742" s="355"/>
      <c r="S742" s="355"/>
      <c r="T742" s="355"/>
      <c r="U742" s="355"/>
      <c r="V742" s="355"/>
      <c r="W742" s="355"/>
      <c r="X742" s="355"/>
    </row>
    <row r="743" spans="1:24" ht="18.75" customHeight="1">
      <c r="A743" s="355"/>
      <c r="B743" s="355"/>
      <c r="C743" s="384"/>
      <c r="D743" s="355"/>
      <c r="E743" s="355"/>
      <c r="F743" s="355"/>
      <c r="G743" s="355"/>
      <c r="H743" s="355"/>
      <c r="I743" s="355"/>
      <c r="J743" s="355"/>
      <c r="K743" s="355"/>
      <c r="L743" s="355"/>
      <c r="M743" s="355"/>
      <c r="N743" s="355"/>
      <c r="O743" s="355"/>
      <c r="P743" s="355"/>
      <c r="Q743" s="355"/>
      <c r="R743" s="355"/>
      <c r="S743" s="355"/>
      <c r="T743" s="355"/>
      <c r="U743" s="355"/>
      <c r="V743" s="355"/>
      <c r="W743" s="355"/>
      <c r="X743" s="355"/>
    </row>
    <row r="744" spans="1:24" ht="18.75" customHeight="1">
      <c r="A744" s="355"/>
      <c r="B744" s="355"/>
      <c r="C744" s="384"/>
      <c r="D744" s="355"/>
      <c r="E744" s="355"/>
      <c r="F744" s="355"/>
      <c r="G744" s="355"/>
      <c r="H744" s="355"/>
      <c r="I744" s="355"/>
      <c r="J744" s="355"/>
      <c r="K744" s="355"/>
      <c r="L744" s="355"/>
      <c r="M744" s="355"/>
      <c r="N744" s="355"/>
      <c r="O744" s="355"/>
      <c r="P744" s="355"/>
      <c r="Q744" s="355"/>
      <c r="R744" s="355"/>
      <c r="S744" s="355"/>
      <c r="T744" s="355"/>
      <c r="U744" s="355"/>
      <c r="V744" s="355"/>
      <c r="W744" s="355"/>
      <c r="X744" s="355"/>
    </row>
    <row r="745" spans="1:24" ht="18.75" customHeight="1">
      <c r="A745" s="355"/>
      <c r="B745" s="355"/>
      <c r="C745" s="384"/>
      <c r="D745" s="355"/>
      <c r="E745" s="355"/>
      <c r="F745" s="355"/>
      <c r="G745" s="355"/>
      <c r="H745" s="355"/>
      <c r="I745" s="355"/>
      <c r="J745" s="355"/>
      <c r="K745" s="355"/>
      <c r="L745" s="355"/>
      <c r="M745" s="355"/>
      <c r="N745" s="355"/>
      <c r="O745" s="355"/>
      <c r="P745" s="355"/>
      <c r="Q745" s="355"/>
      <c r="R745" s="355"/>
      <c r="S745" s="355"/>
      <c r="T745" s="355"/>
      <c r="U745" s="355"/>
      <c r="V745" s="355"/>
      <c r="W745" s="355"/>
      <c r="X745" s="355"/>
    </row>
    <row r="746" spans="1:24" ht="18.75" customHeight="1">
      <c r="A746" s="355"/>
      <c r="B746" s="355"/>
      <c r="C746" s="384"/>
      <c r="D746" s="355"/>
      <c r="E746" s="355"/>
      <c r="F746" s="355"/>
      <c r="G746" s="355"/>
      <c r="H746" s="355"/>
      <c r="I746" s="355"/>
      <c r="J746" s="355"/>
      <c r="K746" s="355"/>
      <c r="L746" s="355"/>
      <c r="M746" s="355"/>
      <c r="N746" s="355"/>
      <c r="O746" s="355"/>
      <c r="P746" s="355"/>
      <c r="Q746" s="355"/>
      <c r="R746" s="355"/>
      <c r="S746" s="355"/>
      <c r="T746" s="355"/>
      <c r="U746" s="355"/>
      <c r="V746" s="355"/>
      <c r="W746" s="355"/>
      <c r="X746" s="355"/>
    </row>
    <row r="747" spans="1:24" ht="18.75" customHeight="1">
      <c r="A747" s="355"/>
      <c r="B747" s="355"/>
      <c r="C747" s="384"/>
      <c r="D747" s="355"/>
      <c r="E747" s="355"/>
      <c r="F747" s="355"/>
      <c r="G747" s="355"/>
      <c r="H747" s="355"/>
      <c r="I747" s="355"/>
      <c r="J747" s="355"/>
      <c r="K747" s="355"/>
      <c r="L747" s="355"/>
      <c r="M747" s="355"/>
      <c r="N747" s="355"/>
      <c r="O747" s="355"/>
      <c r="P747" s="355"/>
      <c r="Q747" s="355"/>
      <c r="R747" s="355"/>
      <c r="S747" s="355"/>
      <c r="T747" s="355"/>
      <c r="U747" s="355"/>
      <c r="V747" s="355"/>
      <c r="W747" s="355"/>
      <c r="X747" s="355"/>
    </row>
    <row r="748" spans="1:24" ht="18.75" customHeight="1">
      <c r="A748" s="355"/>
      <c r="B748" s="355"/>
      <c r="C748" s="384"/>
      <c r="D748" s="355"/>
      <c r="E748" s="355"/>
      <c r="F748" s="355"/>
      <c r="G748" s="355"/>
      <c r="H748" s="355"/>
      <c r="I748" s="355"/>
      <c r="J748" s="355"/>
      <c r="K748" s="355"/>
      <c r="L748" s="355"/>
      <c r="M748" s="355"/>
      <c r="N748" s="355"/>
      <c r="O748" s="355"/>
      <c r="P748" s="355"/>
      <c r="Q748" s="355"/>
      <c r="R748" s="355"/>
      <c r="S748" s="355"/>
      <c r="T748" s="355"/>
      <c r="U748" s="355"/>
      <c r="V748" s="355"/>
      <c r="W748" s="355"/>
      <c r="X748" s="355"/>
    </row>
    <row r="749" spans="1:24" ht="18.75" customHeight="1">
      <c r="A749" s="355"/>
      <c r="B749" s="355"/>
      <c r="C749" s="384"/>
      <c r="D749" s="355"/>
      <c r="E749" s="355"/>
      <c r="F749" s="355"/>
      <c r="G749" s="355"/>
      <c r="H749" s="355"/>
      <c r="I749" s="355"/>
      <c r="J749" s="355"/>
      <c r="K749" s="355"/>
      <c r="L749" s="355"/>
      <c r="M749" s="355"/>
      <c r="N749" s="355"/>
      <c r="O749" s="355"/>
      <c r="P749" s="355"/>
      <c r="Q749" s="355"/>
      <c r="R749" s="355"/>
      <c r="S749" s="355"/>
      <c r="T749" s="355"/>
      <c r="U749" s="355"/>
      <c r="V749" s="355"/>
      <c r="W749" s="355"/>
      <c r="X749" s="355"/>
    </row>
    <row r="750" spans="1:24" ht="18.75" customHeight="1">
      <c r="A750" s="355"/>
      <c r="B750" s="355"/>
      <c r="C750" s="384"/>
      <c r="D750" s="355"/>
      <c r="E750" s="355"/>
      <c r="F750" s="355"/>
      <c r="G750" s="355"/>
      <c r="H750" s="355"/>
      <c r="I750" s="355"/>
      <c r="J750" s="355"/>
      <c r="K750" s="355"/>
      <c r="L750" s="355"/>
      <c r="M750" s="355"/>
      <c r="N750" s="355"/>
      <c r="O750" s="355"/>
      <c r="P750" s="355"/>
      <c r="Q750" s="355"/>
      <c r="R750" s="355"/>
      <c r="S750" s="355"/>
      <c r="T750" s="355"/>
      <c r="U750" s="355"/>
      <c r="V750" s="355"/>
      <c r="W750" s="355"/>
      <c r="X750" s="355"/>
    </row>
    <row r="751" spans="1:24" ht="18.75" customHeight="1">
      <c r="A751" s="355"/>
      <c r="B751" s="355"/>
      <c r="C751" s="384"/>
      <c r="D751" s="355"/>
      <c r="E751" s="355"/>
      <c r="F751" s="355"/>
      <c r="G751" s="355"/>
      <c r="H751" s="355"/>
      <c r="I751" s="355"/>
      <c r="J751" s="355"/>
      <c r="K751" s="355"/>
      <c r="L751" s="355"/>
      <c r="M751" s="355"/>
      <c r="N751" s="355"/>
      <c r="O751" s="355"/>
      <c r="P751" s="355"/>
      <c r="Q751" s="355"/>
      <c r="R751" s="355"/>
      <c r="S751" s="355"/>
      <c r="T751" s="355"/>
      <c r="U751" s="355"/>
      <c r="V751" s="355"/>
      <c r="W751" s="355"/>
      <c r="X751" s="355"/>
    </row>
    <row r="752" spans="1:24" ht="18.75" customHeight="1">
      <c r="A752" s="355"/>
      <c r="B752" s="355"/>
      <c r="C752" s="384"/>
      <c r="D752" s="355"/>
      <c r="E752" s="355"/>
      <c r="F752" s="355"/>
      <c r="G752" s="355"/>
      <c r="H752" s="355"/>
      <c r="I752" s="355"/>
      <c r="J752" s="355"/>
      <c r="K752" s="355"/>
      <c r="L752" s="355"/>
      <c r="M752" s="355"/>
      <c r="N752" s="355"/>
      <c r="O752" s="355"/>
      <c r="P752" s="355"/>
      <c r="Q752" s="355"/>
      <c r="R752" s="355"/>
      <c r="S752" s="355"/>
      <c r="T752" s="355"/>
      <c r="U752" s="355"/>
      <c r="V752" s="355"/>
      <c r="W752" s="355"/>
      <c r="X752" s="355"/>
    </row>
    <row r="753" spans="1:24" ht="18.75" customHeight="1">
      <c r="A753" s="355"/>
      <c r="B753" s="355"/>
      <c r="C753" s="384"/>
      <c r="D753" s="355"/>
      <c r="E753" s="355"/>
      <c r="F753" s="355"/>
      <c r="G753" s="355"/>
      <c r="H753" s="355"/>
      <c r="I753" s="355"/>
      <c r="J753" s="355"/>
      <c r="K753" s="355"/>
      <c r="L753" s="355"/>
      <c r="M753" s="355"/>
      <c r="N753" s="355"/>
      <c r="O753" s="355"/>
      <c r="P753" s="355"/>
      <c r="Q753" s="355"/>
      <c r="R753" s="355"/>
      <c r="S753" s="355"/>
      <c r="T753" s="355"/>
      <c r="U753" s="355"/>
      <c r="V753" s="355"/>
      <c r="W753" s="355"/>
      <c r="X753" s="355"/>
    </row>
    <row r="754" spans="1:24" ht="18.75" customHeight="1">
      <c r="A754" s="355"/>
      <c r="B754" s="355"/>
      <c r="C754" s="384"/>
      <c r="D754" s="355"/>
      <c r="E754" s="355"/>
      <c r="F754" s="355"/>
      <c r="G754" s="355"/>
      <c r="H754" s="355"/>
      <c r="I754" s="355"/>
      <c r="J754" s="355"/>
      <c r="K754" s="355"/>
      <c r="L754" s="355"/>
      <c r="M754" s="355"/>
      <c r="N754" s="355"/>
      <c r="O754" s="355"/>
      <c r="P754" s="355"/>
      <c r="Q754" s="355"/>
      <c r="R754" s="355"/>
      <c r="S754" s="355"/>
      <c r="T754" s="355"/>
      <c r="U754" s="355"/>
      <c r="V754" s="355"/>
      <c r="W754" s="355"/>
      <c r="X754" s="355"/>
    </row>
    <row r="755" spans="1:24" ht="18.75" customHeight="1">
      <c r="A755" s="355"/>
      <c r="B755" s="355"/>
      <c r="C755" s="384"/>
      <c r="D755" s="355"/>
      <c r="E755" s="355"/>
      <c r="F755" s="355"/>
      <c r="G755" s="355"/>
      <c r="H755" s="355"/>
      <c r="I755" s="355"/>
      <c r="J755" s="355"/>
      <c r="K755" s="355"/>
      <c r="L755" s="355"/>
      <c r="M755" s="355"/>
      <c r="N755" s="355"/>
      <c r="O755" s="355"/>
      <c r="P755" s="355"/>
      <c r="Q755" s="355"/>
      <c r="R755" s="355"/>
      <c r="S755" s="355"/>
      <c r="T755" s="355"/>
      <c r="U755" s="355"/>
      <c r="V755" s="355"/>
      <c r="W755" s="355"/>
      <c r="X755" s="355"/>
    </row>
    <row r="756" spans="1:24" ht="18.75" customHeight="1">
      <c r="A756" s="355"/>
      <c r="B756" s="355"/>
      <c r="C756" s="384"/>
      <c r="D756" s="355"/>
      <c r="E756" s="355"/>
      <c r="F756" s="355"/>
      <c r="G756" s="355"/>
      <c r="H756" s="355"/>
      <c r="I756" s="355"/>
      <c r="J756" s="355"/>
      <c r="K756" s="355"/>
      <c r="L756" s="355"/>
      <c r="M756" s="355"/>
      <c r="N756" s="355"/>
      <c r="O756" s="355"/>
      <c r="P756" s="355"/>
      <c r="Q756" s="355"/>
      <c r="R756" s="355"/>
      <c r="S756" s="355"/>
      <c r="T756" s="355"/>
      <c r="U756" s="355"/>
      <c r="V756" s="355"/>
      <c r="W756" s="355"/>
      <c r="X756" s="355"/>
    </row>
    <row r="757" spans="1:24" ht="18.75" customHeight="1">
      <c r="A757" s="355"/>
      <c r="B757" s="355"/>
      <c r="C757" s="384"/>
      <c r="D757" s="355"/>
      <c r="E757" s="355"/>
      <c r="F757" s="355"/>
      <c r="G757" s="355"/>
      <c r="H757" s="355"/>
      <c r="I757" s="355"/>
      <c r="J757" s="355"/>
      <c r="K757" s="355"/>
      <c r="L757" s="355"/>
      <c r="M757" s="355"/>
      <c r="N757" s="355"/>
      <c r="O757" s="355"/>
      <c r="P757" s="355"/>
      <c r="Q757" s="355"/>
      <c r="R757" s="355"/>
      <c r="S757" s="355"/>
      <c r="T757" s="355"/>
      <c r="U757" s="355"/>
      <c r="V757" s="355"/>
      <c r="W757" s="355"/>
      <c r="X757" s="355"/>
    </row>
    <row r="758" spans="1:24" ht="18.75" customHeight="1">
      <c r="A758" s="355"/>
      <c r="B758" s="355"/>
      <c r="C758" s="384"/>
      <c r="D758" s="355"/>
      <c r="E758" s="355"/>
      <c r="F758" s="355"/>
      <c r="G758" s="355"/>
      <c r="H758" s="355"/>
      <c r="I758" s="355"/>
      <c r="J758" s="355"/>
      <c r="K758" s="355"/>
      <c r="L758" s="355"/>
      <c r="M758" s="355"/>
      <c r="N758" s="355"/>
      <c r="O758" s="355"/>
      <c r="P758" s="355"/>
      <c r="Q758" s="355"/>
      <c r="R758" s="355"/>
      <c r="S758" s="355"/>
      <c r="T758" s="355"/>
      <c r="U758" s="355"/>
      <c r="V758" s="355"/>
      <c r="W758" s="355"/>
      <c r="X758" s="355"/>
    </row>
    <row r="759" spans="1:24" ht="18.75" customHeight="1">
      <c r="A759" s="355"/>
      <c r="B759" s="355"/>
      <c r="C759" s="384"/>
      <c r="D759" s="355"/>
      <c r="E759" s="355"/>
      <c r="F759" s="355"/>
      <c r="G759" s="355"/>
      <c r="H759" s="355"/>
      <c r="I759" s="355"/>
      <c r="J759" s="355"/>
      <c r="K759" s="355"/>
      <c r="L759" s="355"/>
      <c r="M759" s="355"/>
      <c r="N759" s="355"/>
      <c r="O759" s="355"/>
      <c r="P759" s="355"/>
      <c r="Q759" s="355"/>
      <c r="R759" s="355"/>
      <c r="S759" s="355"/>
      <c r="T759" s="355"/>
      <c r="U759" s="355"/>
      <c r="V759" s="355"/>
      <c r="W759" s="355"/>
      <c r="X759" s="355"/>
    </row>
    <row r="760" spans="1:24" ht="18.75" customHeight="1">
      <c r="A760" s="355"/>
      <c r="B760" s="355"/>
      <c r="C760" s="384"/>
      <c r="D760" s="355"/>
      <c r="E760" s="355"/>
      <c r="F760" s="355"/>
      <c r="G760" s="355"/>
      <c r="H760" s="355"/>
      <c r="I760" s="355"/>
      <c r="J760" s="355"/>
      <c r="K760" s="355"/>
      <c r="L760" s="355"/>
      <c r="M760" s="355"/>
      <c r="N760" s="355"/>
      <c r="O760" s="355"/>
      <c r="P760" s="355"/>
      <c r="Q760" s="355"/>
      <c r="R760" s="355"/>
      <c r="S760" s="355"/>
      <c r="T760" s="355"/>
      <c r="U760" s="355"/>
      <c r="V760" s="355"/>
      <c r="W760" s="355"/>
      <c r="X760" s="355"/>
    </row>
    <row r="761" spans="1:24" ht="18.75" customHeight="1">
      <c r="A761" s="355"/>
      <c r="B761" s="355"/>
      <c r="C761" s="384"/>
      <c r="D761" s="355"/>
      <c r="E761" s="355"/>
      <c r="F761" s="355"/>
      <c r="G761" s="355"/>
      <c r="H761" s="355"/>
      <c r="I761" s="355"/>
      <c r="J761" s="355"/>
      <c r="K761" s="355"/>
      <c r="L761" s="355"/>
      <c r="M761" s="355"/>
      <c r="N761" s="355"/>
      <c r="O761" s="355"/>
      <c r="P761" s="355"/>
      <c r="Q761" s="355"/>
      <c r="R761" s="355"/>
      <c r="S761" s="355"/>
      <c r="T761" s="355"/>
      <c r="U761" s="355"/>
      <c r="V761" s="355"/>
      <c r="W761" s="355"/>
      <c r="X761" s="355"/>
    </row>
    <row r="762" spans="1:24" ht="18.75" customHeight="1">
      <c r="A762" s="355"/>
      <c r="B762" s="355"/>
      <c r="C762" s="384"/>
      <c r="D762" s="355"/>
      <c r="E762" s="355"/>
      <c r="F762" s="355"/>
      <c r="G762" s="355"/>
      <c r="H762" s="355"/>
      <c r="I762" s="355"/>
      <c r="J762" s="355"/>
      <c r="K762" s="355"/>
      <c r="L762" s="355"/>
      <c r="M762" s="355"/>
      <c r="N762" s="355"/>
      <c r="O762" s="355"/>
      <c r="P762" s="355"/>
      <c r="Q762" s="355"/>
      <c r="R762" s="355"/>
      <c r="S762" s="355"/>
      <c r="T762" s="355"/>
      <c r="U762" s="355"/>
      <c r="V762" s="355"/>
      <c r="W762" s="355"/>
      <c r="X762" s="355"/>
    </row>
    <row r="763" spans="1:24" ht="18.75" customHeight="1">
      <c r="A763" s="355"/>
      <c r="B763" s="355"/>
      <c r="C763" s="384"/>
      <c r="D763" s="355"/>
      <c r="E763" s="355"/>
      <c r="F763" s="355"/>
      <c r="G763" s="355"/>
      <c r="H763" s="355"/>
      <c r="I763" s="355"/>
      <c r="J763" s="355"/>
      <c r="K763" s="355"/>
      <c r="L763" s="355"/>
      <c r="M763" s="355"/>
      <c r="N763" s="355"/>
      <c r="O763" s="355"/>
      <c r="P763" s="355"/>
      <c r="Q763" s="355"/>
      <c r="R763" s="355"/>
      <c r="S763" s="355"/>
      <c r="T763" s="355"/>
      <c r="U763" s="355"/>
      <c r="V763" s="355"/>
      <c r="W763" s="355"/>
      <c r="X763" s="355"/>
    </row>
    <row r="764" spans="1:24" ht="18.75" customHeight="1">
      <c r="A764" s="355"/>
      <c r="B764" s="355"/>
      <c r="C764" s="384"/>
      <c r="D764" s="355"/>
      <c r="E764" s="355"/>
      <c r="F764" s="355"/>
      <c r="G764" s="355"/>
      <c r="H764" s="355"/>
      <c r="I764" s="355"/>
      <c r="J764" s="355"/>
      <c r="K764" s="355"/>
      <c r="L764" s="355"/>
      <c r="M764" s="355"/>
      <c r="N764" s="355"/>
      <c r="O764" s="355"/>
      <c r="P764" s="355"/>
      <c r="Q764" s="355"/>
      <c r="R764" s="355"/>
      <c r="S764" s="355"/>
      <c r="T764" s="355"/>
      <c r="U764" s="355"/>
      <c r="V764" s="355"/>
      <c r="W764" s="355"/>
      <c r="X764" s="355"/>
    </row>
    <row r="765" spans="1:24" ht="18.75" customHeight="1">
      <c r="A765" s="355"/>
      <c r="B765" s="355"/>
      <c r="C765" s="384"/>
      <c r="D765" s="355"/>
      <c r="E765" s="355"/>
      <c r="F765" s="355"/>
      <c r="G765" s="355"/>
      <c r="H765" s="355"/>
      <c r="I765" s="355"/>
      <c r="J765" s="355"/>
      <c r="K765" s="355"/>
      <c r="L765" s="355"/>
      <c r="M765" s="355"/>
      <c r="N765" s="355"/>
      <c r="O765" s="355"/>
      <c r="P765" s="355"/>
      <c r="Q765" s="355"/>
      <c r="R765" s="355"/>
      <c r="S765" s="355"/>
      <c r="T765" s="355"/>
      <c r="U765" s="355"/>
      <c r="V765" s="355"/>
      <c r="W765" s="355"/>
      <c r="X765" s="355"/>
    </row>
    <row r="766" spans="1:24" ht="18.75" customHeight="1">
      <c r="A766" s="355"/>
      <c r="B766" s="355"/>
      <c r="C766" s="384"/>
      <c r="D766" s="355"/>
      <c r="E766" s="355"/>
      <c r="F766" s="355"/>
      <c r="G766" s="355"/>
      <c r="H766" s="355"/>
      <c r="I766" s="355"/>
      <c r="J766" s="355"/>
      <c r="K766" s="355"/>
      <c r="L766" s="355"/>
      <c r="M766" s="355"/>
      <c r="N766" s="355"/>
      <c r="O766" s="355"/>
      <c r="P766" s="355"/>
      <c r="Q766" s="355"/>
      <c r="R766" s="355"/>
      <c r="S766" s="355"/>
      <c r="T766" s="355"/>
      <c r="U766" s="355"/>
      <c r="V766" s="355"/>
      <c r="W766" s="355"/>
      <c r="X766" s="355"/>
    </row>
    <row r="767" spans="1:24" ht="18.75" customHeight="1">
      <c r="A767" s="355"/>
      <c r="B767" s="355"/>
      <c r="C767" s="384"/>
      <c r="D767" s="355"/>
      <c r="E767" s="355"/>
      <c r="F767" s="355"/>
      <c r="G767" s="355"/>
      <c r="H767" s="355"/>
      <c r="I767" s="355"/>
      <c r="J767" s="355"/>
      <c r="K767" s="355"/>
      <c r="L767" s="355"/>
      <c r="M767" s="355"/>
      <c r="N767" s="355"/>
      <c r="O767" s="355"/>
      <c r="P767" s="355"/>
      <c r="Q767" s="355"/>
      <c r="R767" s="355"/>
      <c r="S767" s="355"/>
      <c r="T767" s="355"/>
      <c r="U767" s="355"/>
      <c r="V767" s="355"/>
      <c r="W767" s="355"/>
      <c r="X767" s="355"/>
    </row>
    <row r="768" spans="1:24" ht="18.75" customHeight="1">
      <c r="A768" s="355"/>
      <c r="B768" s="355"/>
      <c r="C768" s="384"/>
      <c r="D768" s="355"/>
      <c r="E768" s="355"/>
      <c r="F768" s="355"/>
      <c r="G768" s="355"/>
      <c r="H768" s="355"/>
      <c r="I768" s="355"/>
      <c r="J768" s="355"/>
      <c r="K768" s="355"/>
      <c r="L768" s="355"/>
      <c r="M768" s="355"/>
      <c r="N768" s="355"/>
      <c r="O768" s="355"/>
      <c r="P768" s="355"/>
      <c r="Q768" s="355"/>
      <c r="R768" s="355"/>
      <c r="S768" s="355"/>
      <c r="T768" s="355"/>
      <c r="U768" s="355"/>
      <c r="V768" s="355"/>
      <c r="W768" s="355"/>
      <c r="X768" s="355"/>
    </row>
    <row r="769" spans="1:24" ht="18.75" customHeight="1">
      <c r="A769" s="355"/>
      <c r="B769" s="355"/>
      <c r="C769" s="384"/>
      <c r="D769" s="355"/>
      <c r="E769" s="355"/>
      <c r="F769" s="355"/>
      <c r="G769" s="355"/>
      <c r="H769" s="355"/>
      <c r="I769" s="355"/>
      <c r="J769" s="355"/>
      <c r="K769" s="355"/>
      <c r="L769" s="355"/>
      <c r="M769" s="355"/>
      <c r="N769" s="355"/>
      <c r="O769" s="355"/>
      <c r="P769" s="355"/>
      <c r="Q769" s="355"/>
      <c r="R769" s="355"/>
      <c r="S769" s="355"/>
      <c r="T769" s="355"/>
      <c r="U769" s="355"/>
      <c r="V769" s="355"/>
      <c r="W769" s="355"/>
      <c r="X769" s="355"/>
    </row>
    <row r="770" spans="1:24" ht="18.75" customHeight="1">
      <c r="A770" s="355"/>
      <c r="B770" s="355"/>
      <c r="C770" s="384"/>
      <c r="D770" s="355"/>
      <c r="E770" s="355"/>
      <c r="F770" s="355"/>
      <c r="G770" s="355"/>
      <c r="H770" s="355"/>
      <c r="I770" s="355"/>
      <c r="J770" s="355"/>
      <c r="K770" s="355"/>
      <c r="L770" s="355"/>
      <c r="M770" s="355"/>
      <c r="N770" s="355"/>
      <c r="O770" s="355"/>
      <c r="P770" s="355"/>
      <c r="Q770" s="355"/>
      <c r="R770" s="355"/>
      <c r="S770" s="355"/>
      <c r="T770" s="355"/>
      <c r="U770" s="355"/>
      <c r="V770" s="355"/>
      <c r="W770" s="355"/>
      <c r="X770" s="355"/>
    </row>
    <row r="771" spans="1:24" ht="18.75" customHeight="1">
      <c r="A771" s="355"/>
      <c r="B771" s="355"/>
      <c r="C771" s="384"/>
      <c r="D771" s="355"/>
      <c r="E771" s="355"/>
      <c r="F771" s="355"/>
      <c r="G771" s="355"/>
      <c r="H771" s="355"/>
      <c r="I771" s="355"/>
      <c r="J771" s="355"/>
      <c r="K771" s="355"/>
      <c r="L771" s="355"/>
      <c r="M771" s="355"/>
      <c r="N771" s="355"/>
      <c r="O771" s="355"/>
      <c r="P771" s="355"/>
      <c r="Q771" s="355"/>
      <c r="R771" s="355"/>
      <c r="S771" s="355"/>
      <c r="T771" s="355"/>
      <c r="U771" s="355"/>
      <c r="V771" s="355"/>
      <c r="W771" s="355"/>
      <c r="X771" s="355"/>
    </row>
    <row r="772" spans="1:24" ht="18.75" customHeight="1">
      <c r="A772" s="355"/>
      <c r="B772" s="355"/>
      <c r="C772" s="384"/>
      <c r="D772" s="355"/>
      <c r="E772" s="355"/>
      <c r="F772" s="355"/>
      <c r="G772" s="355"/>
      <c r="H772" s="355"/>
      <c r="I772" s="355"/>
      <c r="J772" s="355"/>
      <c r="K772" s="355"/>
      <c r="L772" s="355"/>
      <c r="M772" s="355"/>
      <c r="N772" s="355"/>
      <c r="O772" s="355"/>
      <c r="P772" s="355"/>
      <c r="Q772" s="355"/>
      <c r="R772" s="355"/>
      <c r="S772" s="355"/>
      <c r="T772" s="355"/>
      <c r="U772" s="355"/>
      <c r="V772" s="355"/>
      <c r="W772" s="355"/>
      <c r="X772" s="355"/>
    </row>
    <row r="773" spans="1:24" ht="18.75" customHeight="1">
      <c r="A773" s="355"/>
      <c r="B773" s="355"/>
      <c r="C773" s="384"/>
      <c r="D773" s="355"/>
      <c r="E773" s="355"/>
      <c r="F773" s="355"/>
      <c r="G773" s="355"/>
      <c r="H773" s="355"/>
      <c r="I773" s="355"/>
      <c r="J773" s="355"/>
      <c r="K773" s="355"/>
      <c r="L773" s="355"/>
      <c r="M773" s="355"/>
      <c r="N773" s="355"/>
      <c r="O773" s="355"/>
      <c r="P773" s="355"/>
      <c r="Q773" s="355"/>
      <c r="R773" s="355"/>
      <c r="S773" s="355"/>
      <c r="T773" s="355"/>
      <c r="U773" s="355"/>
      <c r="V773" s="355"/>
      <c r="W773" s="355"/>
      <c r="X773" s="355"/>
    </row>
    <row r="774" spans="1:24" ht="18.75" customHeight="1">
      <c r="A774" s="355"/>
      <c r="B774" s="355"/>
      <c r="C774" s="384"/>
      <c r="D774" s="355"/>
      <c r="E774" s="355"/>
      <c r="F774" s="355"/>
      <c r="G774" s="355"/>
      <c r="H774" s="355"/>
      <c r="I774" s="355"/>
      <c r="J774" s="355"/>
      <c r="K774" s="355"/>
      <c r="L774" s="355"/>
      <c r="M774" s="355"/>
      <c r="N774" s="355"/>
      <c r="O774" s="355"/>
      <c r="P774" s="355"/>
      <c r="Q774" s="355"/>
      <c r="R774" s="355"/>
      <c r="S774" s="355"/>
      <c r="T774" s="355"/>
      <c r="U774" s="355"/>
      <c r="V774" s="355"/>
      <c r="W774" s="355"/>
      <c r="X774" s="355"/>
    </row>
    <row r="775" spans="1:24" ht="18.75" customHeight="1">
      <c r="A775" s="355"/>
      <c r="B775" s="355"/>
      <c r="C775" s="384"/>
      <c r="D775" s="355"/>
      <c r="E775" s="355"/>
      <c r="F775" s="355"/>
      <c r="G775" s="355"/>
      <c r="H775" s="355"/>
      <c r="I775" s="355"/>
      <c r="J775" s="355"/>
      <c r="K775" s="355"/>
      <c r="L775" s="355"/>
      <c r="M775" s="355"/>
      <c r="N775" s="355"/>
      <c r="O775" s="355"/>
      <c r="P775" s="355"/>
      <c r="Q775" s="355"/>
      <c r="R775" s="355"/>
      <c r="S775" s="355"/>
      <c r="T775" s="355"/>
      <c r="U775" s="355"/>
      <c r="V775" s="355"/>
      <c r="W775" s="355"/>
      <c r="X775" s="355"/>
    </row>
    <row r="776" spans="1:24" ht="18.75" customHeight="1">
      <c r="A776" s="355"/>
      <c r="B776" s="355"/>
      <c r="C776" s="384"/>
      <c r="D776" s="355"/>
      <c r="E776" s="355"/>
      <c r="F776" s="355"/>
      <c r="G776" s="355"/>
      <c r="H776" s="355"/>
      <c r="I776" s="355"/>
      <c r="J776" s="355"/>
      <c r="K776" s="355"/>
      <c r="L776" s="355"/>
      <c r="M776" s="355"/>
      <c r="N776" s="355"/>
      <c r="O776" s="355"/>
      <c r="P776" s="355"/>
      <c r="Q776" s="355"/>
      <c r="R776" s="355"/>
      <c r="S776" s="355"/>
      <c r="T776" s="355"/>
      <c r="U776" s="355"/>
      <c r="V776" s="355"/>
      <c r="W776" s="355"/>
      <c r="X776" s="355"/>
    </row>
    <row r="777" spans="1:24" ht="18.75" customHeight="1">
      <c r="A777" s="355"/>
      <c r="B777" s="355"/>
      <c r="C777" s="384"/>
      <c r="D777" s="355"/>
      <c r="E777" s="355"/>
      <c r="F777" s="355"/>
      <c r="G777" s="355"/>
      <c r="H777" s="355"/>
      <c r="I777" s="355"/>
      <c r="J777" s="355"/>
      <c r="K777" s="355"/>
      <c r="L777" s="355"/>
      <c r="M777" s="355"/>
      <c r="N777" s="355"/>
      <c r="O777" s="355"/>
      <c r="P777" s="355"/>
      <c r="Q777" s="355"/>
      <c r="R777" s="355"/>
      <c r="S777" s="355"/>
      <c r="T777" s="355"/>
      <c r="U777" s="355"/>
      <c r="V777" s="355"/>
      <c r="W777" s="355"/>
      <c r="X777" s="355"/>
    </row>
    <row r="778" spans="1:24" ht="18.75" customHeight="1">
      <c r="A778" s="355"/>
      <c r="B778" s="355"/>
      <c r="C778" s="384"/>
      <c r="D778" s="355"/>
      <c r="E778" s="355"/>
      <c r="F778" s="355"/>
      <c r="G778" s="355"/>
      <c r="H778" s="355"/>
      <c r="I778" s="355"/>
      <c r="J778" s="355"/>
      <c r="K778" s="355"/>
      <c r="L778" s="355"/>
      <c r="M778" s="355"/>
      <c r="N778" s="355"/>
      <c r="O778" s="355"/>
      <c r="P778" s="355"/>
      <c r="Q778" s="355"/>
      <c r="R778" s="355"/>
      <c r="S778" s="355"/>
      <c r="T778" s="355"/>
      <c r="U778" s="355"/>
      <c r="V778" s="355"/>
      <c r="W778" s="355"/>
      <c r="X778" s="355"/>
    </row>
    <row r="779" spans="1:24" ht="18.75" customHeight="1">
      <c r="A779" s="355"/>
      <c r="B779" s="355"/>
      <c r="C779" s="384"/>
      <c r="D779" s="355"/>
      <c r="E779" s="355"/>
      <c r="F779" s="355"/>
      <c r="G779" s="355"/>
      <c r="H779" s="355"/>
      <c r="I779" s="355"/>
      <c r="J779" s="355"/>
      <c r="K779" s="355"/>
      <c r="L779" s="355"/>
      <c r="M779" s="355"/>
      <c r="N779" s="355"/>
      <c r="O779" s="355"/>
      <c r="P779" s="355"/>
      <c r="Q779" s="355"/>
      <c r="R779" s="355"/>
      <c r="S779" s="355"/>
      <c r="T779" s="355"/>
      <c r="U779" s="355"/>
      <c r="V779" s="355"/>
      <c r="W779" s="355"/>
      <c r="X779" s="355"/>
    </row>
    <row r="780" spans="1:24" ht="18.75" customHeight="1">
      <c r="A780" s="355"/>
      <c r="B780" s="355"/>
      <c r="C780" s="384"/>
      <c r="D780" s="355"/>
      <c r="E780" s="355"/>
      <c r="F780" s="355"/>
      <c r="G780" s="355"/>
      <c r="H780" s="355"/>
      <c r="I780" s="355"/>
      <c r="J780" s="355"/>
      <c r="K780" s="355"/>
      <c r="L780" s="355"/>
      <c r="M780" s="355"/>
      <c r="N780" s="355"/>
      <c r="O780" s="355"/>
      <c r="P780" s="355"/>
      <c r="Q780" s="355"/>
      <c r="R780" s="355"/>
      <c r="S780" s="355"/>
      <c r="T780" s="355"/>
      <c r="U780" s="355"/>
      <c r="V780" s="355"/>
      <c r="W780" s="355"/>
      <c r="X780" s="355"/>
    </row>
    <row r="781" spans="1:24" ht="18.75" customHeight="1">
      <c r="A781" s="355"/>
      <c r="B781" s="355"/>
      <c r="C781" s="384"/>
      <c r="D781" s="355"/>
      <c r="E781" s="355"/>
      <c r="F781" s="355"/>
      <c r="G781" s="355"/>
      <c r="H781" s="355"/>
      <c r="I781" s="355"/>
      <c r="J781" s="355"/>
      <c r="K781" s="355"/>
      <c r="L781" s="355"/>
      <c r="M781" s="355"/>
      <c r="N781" s="355"/>
      <c r="O781" s="355"/>
      <c r="P781" s="355"/>
      <c r="Q781" s="355"/>
      <c r="R781" s="355"/>
      <c r="S781" s="355"/>
      <c r="T781" s="355"/>
      <c r="U781" s="355"/>
      <c r="V781" s="355"/>
      <c r="W781" s="355"/>
      <c r="X781" s="355"/>
    </row>
    <row r="782" spans="1:24" ht="18.75" customHeight="1">
      <c r="A782" s="355"/>
      <c r="B782" s="355"/>
      <c r="C782" s="384"/>
      <c r="D782" s="355"/>
      <c r="E782" s="355"/>
      <c r="F782" s="355"/>
      <c r="G782" s="355"/>
      <c r="H782" s="355"/>
      <c r="I782" s="355"/>
      <c r="J782" s="355"/>
      <c r="K782" s="355"/>
      <c r="L782" s="355"/>
      <c r="M782" s="355"/>
      <c r="N782" s="355"/>
      <c r="O782" s="355"/>
      <c r="P782" s="355"/>
      <c r="Q782" s="355"/>
      <c r="R782" s="355"/>
      <c r="S782" s="355"/>
      <c r="T782" s="355"/>
      <c r="U782" s="355"/>
      <c r="V782" s="355"/>
      <c r="W782" s="355"/>
      <c r="X782" s="355"/>
    </row>
    <row r="783" spans="1:24" ht="18.75" customHeight="1">
      <c r="A783" s="355"/>
      <c r="B783" s="355"/>
      <c r="C783" s="384"/>
      <c r="D783" s="355"/>
      <c r="E783" s="355"/>
      <c r="F783" s="355"/>
      <c r="G783" s="355"/>
      <c r="H783" s="355"/>
      <c r="I783" s="355"/>
      <c r="J783" s="355"/>
      <c r="K783" s="355"/>
      <c r="L783" s="355"/>
      <c r="M783" s="355"/>
      <c r="N783" s="355"/>
      <c r="O783" s="355"/>
      <c r="P783" s="355"/>
      <c r="Q783" s="355"/>
      <c r="R783" s="355"/>
      <c r="S783" s="355"/>
      <c r="T783" s="355"/>
      <c r="U783" s="355"/>
      <c r="V783" s="355"/>
      <c r="W783" s="355"/>
      <c r="X783" s="355"/>
    </row>
    <row r="784" spans="1:24" ht="18.75" customHeight="1">
      <c r="A784" s="355"/>
      <c r="B784" s="355"/>
      <c r="C784" s="384"/>
      <c r="D784" s="355"/>
      <c r="E784" s="355"/>
      <c r="F784" s="355"/>
      <c r="G784" s="355"/>
      <c r="H784" s="355"/>
      <c r="I784" s="355"/>
      <c r="J784" s="355"/>
      <c r="K784" s="355"/>
      <c r="L784" s="355"/>
      <c r="M784" s="355"/>
      <c r="N784" s="355"/>
      <c r="O784" s="355"/>
      <c r="P784" s="355"/>
      <c r="Q784" s="355"/>
      <c r="R784" s="355"/>
      <c r="S784" s="355"/>
      <c r="T784" s="355"/>
      <c r="U784" s="355"/>
      <c r="V784" s="355"/>
      <c r="W784" s="355"/>
      <c r="X784" s="355"/>
    </row>
    <row r="785" spans="1:24" ht="18.75" customHeight="1">
      <c r="A785" s="355"/>
      <c r="B785" s="355"/>
      <c r="C785" s="384"/>
      <c r="D785" s="355"/>
      <c r="E785" s="355"/>
      <c r="F785" s="355"/>
      <c r="G785" s="355"/>
      <c r="H785" s="355"/>
      <c r="I785" s="355"/>
      <c r="J785" s="355"/>
      <c r="K785" s="355"/>
      <c r="L785" s="355"/>
      <c r="M785" s="355"/>
      <c r="N785" s="355"/>
      <c r="O785" s="355"/>
      <c r="P785" s="355"/>
      <c r="Q785" s="355"/>
      <c r="R785" s="355"/>
      <c r="S785" s="355"/>
      <c r="T785" s="355"/>
      <c r="U785" s="355"/>
      <c r="V785" s="355"/>
      <c r="W785" s="355"/>
      <c r="X785" s="355"/>
    </row>
    <row r="786" spans="1:24" ht="18.75" customHeight="1">
      <c r="A786" s="355"/>
      <c r="B786" s="355"/>
      <c r="C786" s="384"/>
      <c r="D786" s="355"/>
      <c r="E786" s="355"/>
      <c r="F786" s="355"/>
      <c r="G786" s="355"/>
      <c r="H786" s="355"/>
      <c r="I786" s="355"/>
      <c r="J786" s="355"/>
      <c r="K786" s="355"/>
      <c r="L786" s="355"/>
      <c r="M786" s="355"/>
      <c r="N786" s="355"/>
      <c r="O786" s="355"/>
      <c r="P786" s="355"/>
      <c r="Q786" s="355"/>
      <c r="R786" s="355"/>
      <c r="S786" s="355"/>
      <c r="T786" s="355"/>
      <c r="U786" s="355"/>
      <c r="V786" s="355"/>
      <c r="W786" s="355"/>
      <c r="X786" s="355"/>
    </row>
    <row r="787" spans="1:24" ht="18.75" customHeight="1">
      <c r="A787" s="355"/>
      <c r="B787" s="355"/>
      <c r="C787" s="384"/>
      <c r="D787" s="355"/>
      <c r="E787" s="355"/>
      <c r="F787" s="355"/>
      <c r="G787" s="355"/>
      <c r="H787" s="355"/>
      <c r="I787" s="355"/>
      <c r="J787" s="355"/>
      <c r="K787" s="355"/>
      <c r="L787" s="355"/>
      <c r="M787" s="355"/>
      <c r="N787" s="355"/>
      <c r="O787" s="355"/>
      <c r="P787" s="355"/>
      <c r="Q787" s="355"/>
      <c r="R787" s="355"/>
      <c r="S787" s="355"/>
      <c r="T787" s="355"/>
      <c r="U787" s="355"/>
      <c r="V787" s="355"/>
      <c r="W787" s="355"/>
      <c r="X787" s="355"/>
    </row>
    <row r="788" spans="1:24" ht="18.75" customHeight="1">
      <c r="A788" s="355"/>
      <c r="B788" s="355"/>
      <c r="C788" s="384"/>
      <c r="D788" s="355"/>
      <c r="E788" s="355"/>
      <c r="F788" s="355"/>
      <c r="G788" s="355"/>
      <c r="H788" s="355"/>
      <c r="I788" s="355"/>
      <c r="J788" s="355"/>
      <c r="K788" s="355"/>
      <c r="L788" s="355"/>
      <c r="M788" s="355"/>
      <c r="N788" s="355"/>
      <c r="O788" s="355"/>
      <c r="P788" s="355"/>
      <c r="Q788" s="355"/>
      <c r="R788" s="355"/>
      <c r="S788" s="355"/>
      <c r="T788" s="355"/>
      <c r="U788" s="355"/>
      <c r="V788" s="355"/>
      <c r="W788" s="355"/>
      <c r="X788" s="355"/>
    </row>
    <row r="789" spans="1:24" ht="18.75" customHeight="1">
      <c r="A789" s="355"/>
      <c r="B789" s="355"/>
      <c r="C789" s="384"/>
      <c r="D789" s="355"/>
      <c r="E789" s="355"/>
      <c r="F789" s="355"/>
      <c r="G789" s="355"/>
      <c r="H789" s="355"/>
      <c r="I789" s="355"/>
      <c r="J789" s="355"/>
      <c r="K789" s="355"/>
      <c r="L789" s="355"/>
      <c r="M789" s="355"/>
      <c r="N789" s="355"/>
      <c r="O789" s="355"/>
      <c r="P789" s="355"/>
      <c r="Q789" s="355"/>
      <c r="R789" s="355"/>
      <c r="S789" s="355"/>
      <c r="T789" s="355"/>
      <c r="U789" s="355"/>
      <c r="V789" s="355"/>
      <c r="W789" s="355"/>
      <c r="X789" s="355"/>
    </row>
    <row r="790" spans="1:24" ht="18.75" customHeight="1">
      <c r="A790" s="355"/>
      <c r="B790" s="355"/>
      <c r="C790" s="384"/>
      <c r="D790" s="355"/>
      <c r="E790" s="355"/>
      <c r="F790" s="355"/>
      <c r="G790" s="355"/>
      <c r="H790" s="355"/>
      <c r="I790" s="355"/>
      <c r="J790" s="355"/>
      <c r="K790" s="355"/>
      <c r="L790" s="355"/>
      <c r="M790" s="355"/>
      <c r="N790" s="355"/>
      <c r="O790" s="355"/>
      <c r="P790" s="355"/>
      <c r="Q790" s="355"/>
      <c r="R790" s="355"/>
      <c r="S790" s="355"/>
      <c r="T790" s="355"/>
      <c r="U790" s="355"/>
      <c r="V790" s="355"/>
      <c r="W790" s="355"/>
      <c r="X790" s="355"/>
    </row>
    <row r="791" spans="1:24" ht="18.75" customHeight="1">
      <c r="A791" s="355"/>
      <c r="B791" s="355"/>
      <c r="C791" s="384"/>
      <c r="D791" s="355"/>
      <c r="E791" s="355"/>
      <c r="F791" s="355"/>
      <c r="G791" s="355"/>
      <c r="H791" s="355"/>
      <c r="I791" s="355"/>
      <c r="J791" s="355"/>
      <c r="K791" s="355"/>
      <c r="L791" s="355"/>
      <c r="M791" s="355"/>
      <c r="N791" s="355"/>
      <c r="O791" s="355"/>
      <c r="P791" s="355"/>
      <c r="Q791" s="355"/>
      <c r="R791" s="355"/>
      <c r="S791" s="355"/>
      <c r="T791" s="355"/>
      <c r="U791" s="355"/>
      <c r="V791" s="355"/>
      <c r="W791" s="355"/>
      <c r="X791" s="355"/>
    </row>
    <row r="792" spans="1:24" ht="18.75" customHeight="1">
      <c r="A792" s="355"/>
      <c r="B792" s="355"/>
      <c r="C792" s="384"/>
      <c r="D792" s="355"/>
      <c r="E792" s="355"/>
      <c r="F792" s="355"/>
      <c r="G792" s="355"/>
      <c r="H792" s="355"/>
      <c r="I792" s="355"/>
      <c r="J792" s="355"/>
      <c r="K792" s="355"/>
      <c r="L792" s="355"/>
      <c r="M792" s="355"/>
      <c r="N792" s="355"/>
      <c r="O792" s="355"/>
      <c r="P792" s="355"/>
      <c r="Q792" s="355"/>
      <c r="R792" s="355"/>
      <c r="S792" s="355"/>
      <c r="T792" s="355"/>
      <c r="U792" s="355"/>
      <c r="V792" s="355"/>
      <c r="W792" s="355"/>
      <c r="X792" s="355"/>
    </row>
    <row r="793" spans="1:24" ht="18.75" customHeight="1">
      <c r="A793" s="355"/>
      <c r="B793" s="355"/>
      <c r="C793" s="384"/>
      <c r="D793" s="355"/>
      <c r="E793" s="355"/>
      <c r="F793" s="355"/>
      <c r="G793" s="355"/>
      <c r="H793" s="355"/>
      <c r="I793" s="355"/>
      <c r="J793" s="355"/>
      <c r="K793" s="355"/>
      <c r="L793" s="355"/>
      <c r="M793" s="355"/>
      <c r="N793" s="355"/>
      <c r="O793" s="355"/>
      <c r="P793" s="355"/>
      <c r="Q793" s="355"/>
      <c r="R793" s="355"/>
      <c r="S793" s="355"/>
      <c r="T793" s="355"/>
      <c r="U793" s="355"/>
      <c r="V793" s="355"/>
      <c r="W793" s="355"/>
      <c r="X793" s="355"/>
    </row>
    <row r="794" spans="1:24" ht="18.75" customHeight="1">
      <c r="A794" s="355"/>
      <c r="B794" s="355"/>
      <c r="C794" s="384"/>
      <c r="D794" s="355"/>
      <c r="E794" s="355"/>
      <c r="F794" s="355"/>
      <c r="G794" s="355"/>
      <c r="H794" s="355"/>
      <c r="I794" s="355"/>
      <c r="J794" s="355"/>
      <c r="K794" s="355"/>
      <c r="L794" s="355"/>
      <c r="M794" s="355"/>
      <c r="N794" s="355"/>
      <c r="O794" s="355"/>
      <c r="P794" s="355"/>
      <c r="Q794" s="355"/>
      <c r="R794" s="355"/>
      <c r="S794" s="355"/>
      <c r="T794" s="355"/>
      <c r="U794" s="355"/>
      <c r="V794" s="355"/>
      <c r="W794" s="355"/>
      <c r="X794" s="355"/>
    </row>
    <row r="795" spans="1:24" ht="18.75" customHeight="1">
      <c r="A795" s="355"/>
      <c r="B795" s="355"/>
      <c r="C795" s="384"/>
      <c r="D795" s="355"/>
      <c r="E795" s="355"/>
      <c r="F795" s="355"/>
      <c r="G795" s="355"/>
      <c r="H795" s="355"/>
      <c r="I795" s="355"/>
      <c r="J795" s="355"/>
      <c r="K795" s="355"/>
      <c r="L795" s="355"/>
      <c r="M795" s="355"/>
      <c r="N795" s="355"/>
      <c r="O795" s="355"/>
      <c r="P795" s="355"/>
      <c r="Q795" s="355"/>
      <c r="R795" s="355"/>
      <c r="S795" s="355"/>
      <c r="T795" s="355"/>
      <c r="U795" s="355"/>
      <c r="V795" s="355"/>
      <c r="W795" s="355"/>
      <c r="X795" s="355"/>
    </row>
    <row r="796" spans="1:24" ht="18.75" customHeight="1">
      <c r="A796" s="355"/>
      <c r="B796" s="355"/>
      <c r="C796" s="384"/>
      <c r="D796" s="355"/>
      <c r="E796" s="355"/>
      <c r="F796" s="355"/>
      <c r="G796" s="355"/>
      <c r="H796" s="355"/>
      <c r="I796" s="355"/>
      <c r="J796" s="355"/>
      <c r="K796" s="355"/>
      <c r="L796" s="355"/>
      <c r="M796" s="355"/>
      <c r="N796" s="355"/>
      <c r="O796" s="355"/>
      <c r="P796" s="355"/>
      <c r="Q796" s="355"/>
      <c r="R796" s="355"/>
      <c r="S796" s="355"/>
      <c r="T796" s="355"/>
      <c r="U796" s="355"/>
      <c r="V796" s="355"/>
      <c r="W796" s="355"/>
      <c r="X796" s="355"/>
    </row>
    <row r="797" spans="1:24" ht="18.75" customHeight="1">
      <c r="A797" s="355"/>
      <c r="B797" s="355"/>
      <c r="C797" s="384"/>
      <c r="D797" s="355"/>
      <c r="E797" s="355"/>
      <c r="F797" s="355"/>
      <c r="G797" s="355"/>
      <c r="H797" s="355"/>
      <c r="I797" s="355"/>
      <c r="J797" s="355"/>
      <c r="K797" s="355"/>
      <c r="L797" s="355"/>
      <c r="M797" s="355"/>
      <c r="N797" s="355"/>
      <c r="O797" s="355"/>
      <c r="P797" s="355"/>
      <c r="Q797" s="355"/>
      <c r="R797" s="355"/>
      <c r="S797" s="355"/>
      <c r="T797" s="355"/>
      <c r="U797" s="355"/>
      <c r="V797" s="355"/>
      <c r="W797" s="355"/>
      <c r="X797" s="355"/>
    </row>
    <row r="798" spans="1:24" ht="18.75" customHeight="1">
      <c r="A798" s="355"/>
      <c r="B798" s="355"/>
      <c r="C798" s="384"/>
      <c r="D798" s="355"/>
      <c r="E798" s="355"/>
      <c r="F798" s="355"/>
      <c r="G798" s="355"/>
      <c r="H798" s="355"/>
      <c r="I798" s="355"/>
      <c r="J798" s="355"/>
      <c r="K798" s="355"/>
      <c r="L798" s="355"/>
      <c r="M798" s="355"/>
      <c r="N798" s="355"/>
      <c r="O798" s="355"/>
      <c r="P798" s="355"/>
      <c r="Q798" s="355"/>
      <c r="R798" s="355"/>
      <c r="S798" s="355"/>
      <c r="T798" s="355"/>
      <c r="U798" s="355"/>
      <c r="V798" s="355"/>
      <c r="W798" s="355"/>
      <c r="X798" s="355"/>
    </row>
    <row r="799" spans="1:24" ht="18.75" customHeight="1">
      <c r="A799" s="355"/>
      <c r="B799" s="355"/>
      <c r="C799" s="384"/>
      <c r="D799" s="355"/>
      <c r="E799" s="355"/>
      <c r="F799" s="355"/>
      <c r="G799" s="355"/>
      <c r="H799" s="355"/>
      <c r="I799" s="355"/>
      <c r="J799" s="355"/>
      <c r="K799" s="355"/>
      <c r="L799" s="355"/>
      <c r="M799" s="355"/>
      <c r="N799" s="355"/>
      <c r="O799" s="355"/>
      <c r="P799" s="355"/>
      <c r="Q799" s="355"/>
      <c r="R799" s="355"/>
      <c r="S799" s="355"/>
      <c r="T799" s="355"/>
      <c r="U799" s="355"/>
      <c r="V799" s="355"/>
      <c r="W799" s="355"/>
      <c r="X799" s="355"/>
    </row>
    <row r="800" spans="1:24" ht="18.75" customHeight="1">
      <c r="A800" s="355"/>
      <c r="B800" s="355"/>
      <c r="C800" s="384"/>
      <c r="D800" s="355"/>
      <c r="E800" s="355"/>
      <c r="F800" s="355"/>
      <c r="G800" s="355"/>
      <c r="H800" s="355"/>
      <c r="I800" s="355"/>
      <c r="J800" s="355"/>
      <c r="K800" s="355"/>
      <c r="L800" s="355"/>
      <c r="M800" s="355"/>
      <c r="N800" s="355"/>
      <c r="O800" s="355"/>
      <c r="P800" s="355"/>
      <c r="Q800" s="355"/>
      <c r="R800" s="355"/>
      <c r="S800" s="355"/>
      <c r="T800" s="355"/>
      <c r="U800" s="355"/>
      <c r="V800" s="355"/>
      <c r="W800" s="355"/>
      <c r="X800" s="355"/>
    </row>
    <row r="801" spans="1:24" ht="18.75" customHeight="1">
      <c r="A801" s="355"/>
      <c r="B801" s="355"/>
      <c r="C801" s="384"/>
      <c r="D801" s="355"/>
      <c r="E801" s="355"/>
      <c r="F801" s="355"/>
      <c r="G801" s="355"/>
      <c r="H801" s="355"/>
      <c r="I801" s="355"/>
      <c r="J801" s="355"/>
      <c r="K801" s="355"/>
      <c r="L801" s="355"/>
      <c r="M801" s="355"/>
      <c r="N801" s="355"/>
      <c r="O801" s="355"/>
      <c r="P801" s="355"/>
      <c r="Q801" s="355"/>
      <c r="R801" s="355"/>
      <c r="S801" s="355"/>
      <c r="T801" s="355"/>
      <c r="U801" s="355"/>
      <c r="V801" s="355"/>
      <c r="W801" s="355"/>
      <c r="X801" s="355"/>
    </row>
    <row r="802" spans="1:24" ht="18.75" customHeight="1">
      <c r="A802" s="355"/>
      <c r="B802" s="355"/>
      <c r="C802" s="384"/>
      <c r="D802" s="355"/>
      <c r="E802" s="355"/>
      <c r="F802" s="355"/>
      <c r="G802" s="355"/>
      <c r="H802" s="355"/>
      <c r="I802" s="355"/>
      <c r="J802" s="355"/>
      <c r="K802" s="355"/>
      <c r="L802" s="355"/>
      <c r="M802" s="355"/>
      <c r="N802" s="355"/>
      <c r="O802" s="355"/>
      <c r="P802" s="355"/>
      <c r="Q802" s="355"/>
      <c r="R802" s="355"/>
      <c r="S802" s="355"/>
      <c r="T802" s="355"/>
      <c r="U802" s="355"/>
      <c r="V802" s="355"/>
      <c r="W802" s="355"/>
      <c r="X802" s="355"/>
    </row>
    <row r="803" spans="1:24" ht="18.75" customHeight="1">
      <c r="A803" s="355"/>
      <c r="B803" s="355"/>
      <c r="C803" s="384"/>
      <c r="D803" s="355"/>
      <c r="E803" s="355"/>
      <c r="F803" s="355"/>
      <c r="G803" s="355"/>
      <c r="H803" s="355"/>
      <c r="I803" s="355"/>
      <c r="J803" s="355"/>
      <c r="K803" s="355"/>
      <c r="L803" s="355"/>
      <c r="M803" s="355"/>
      <c r="N803" s="355"/>
      <c r="O803" s="355"/>
      <c r="P803" s="355"/>
      <c r="Q803" s="355"/>
      <c r="R803" s="355"/>
      <c r="S803" s="355"/>
      <c r="T803" s="355"/>
      <c r="U803" s="355"/>
      <c r="V803" s="355"/>
      <c r="W803" s="355"/>
      <c r="X803" s="355"/>
    </row>
    <row r="804" spans="1:24" ht="18.75" customHeight="1">
      <c r="A804" s="355"/>
      <c r="B804" s="355"/>
      <c r="C804" s="384"/>
      <c r="D804" s="355"/>
      <c r="E804" s="355"/>
      <c r="F804" s="355"/>
      <c r="G804" s="355"/>
      <c r="H804" s="355"/>
      <c r="I804" s="355"/>
      <c r="J804" s="355"/>
      <c r="K804" s="355"/>
      <c r="L804" s="355"/>
      <c r="M804" s="355"/>
      <c r="N804" s="355"/>
      <c r="O804" s="355"/>
      <c r="P804" s="355"/>
      <c r="Q804" s="355"/>
      <c r="R804" s="355"/>
      <c r="S804" s="355"/>
      <c r="T804" s="355"/>
      <c r="U804" s="355"/>
      <c r="V804" s="355"/>
      <c r="W804" s="355"/>
      <c r="X804" s="355"/>
    </row>
    <row r="805" spans="1:24" ht="18.75" customHeight="1">
      <c r="A805" s="355"/>
      <c r="B805" s="355"/>
      <c r="C805" s="384"/>
      <c r="D805" s="355"/>
      <c r="E805" s="355"/>
      <c r="F805" s="355"/>
      <c r="G805" s="355"/>
      <c r="H805" s="355"/>
      <c r="I805" s="355"/>
      <c r="J805" s="355"/>
      <c r="K805" s="355"/>
      <c r="L805" s="355"/>
      <c r="M805" s="355"/>
      <c r="N805" s="355"/>
      <c r="O805" s="355"/>
      <c r="P805" s="355"/>
      <c r="Q805" s="355"/>
      <c r="R805" s="355"/>
      <c r="S805" s="355"/>
      <c r="T805" s="355"/>
      <c r="U805" s="355"/>
      <c r="V805" s="355"/>
      <c r="W805" s="355"/>
      <c r="X805" s="355"/>
    </row>
    <row r="806" spans="1:24" ht="18.75" customHeight="1">
      <c r="A806" s="355"/>
      <c r="B806" s="355"/>
      <c r="C806" s="384"/>
      <c r="D806" s="355"/>
      <c r="E806" s="355"/>
      <c r="F806" s="355"/>
      <c r="G806" s="355"/>
      <c r="H806" s="355"/>
      <c r="I806" s="355"/>
      <c r="J806" s="355"/>
      <c r="K806" s="355"/>
      <c r="L806" s="355"/>
      <c r="M806" s="355"/>
      <c r="N806" s="355"/>
      <c r="O806" s="355"/>
      <c r="P806" s="355"/>
      <c r="Q806" s="355"/>
      <c r="R806" s="355"/>
      <c r="S806" s="355"/>
      <c r="T806" s="355"/>
      <c r="U806" s="355"/>
      <c r="V806" s="355"/>
      <c r="W806" s="355"/>
      <c r="X806" s="355"/>
    </row>
    <row r="807" spans="1:24" ht="18.75" customHeight="1">
      <c r="A807" s="355"/>
      <c r="B807" s="355"/>
      <c r="C807" s="384"/>
      <c r="D807" s="355"/>
      <c r="E807" s="355"/>
      <c r="F807" s="355"/>
      <c r="G807" s="355"/>
      <c r="H807" s="355"/>
      <c r="I807" s="355"/>
      <c r="J807" s="355"/>
      <c r="K807" s="355"/>
      <c r="L807" s="355"/>
      <c r="M807" s="355"/>
      <c r="N807" s="355"/>
      <c r="O807" s="355"/>
      <c r="P807" s="355"/>
      <c r="Q807" s="355"/>
      <c r="R807" s="355"/>
      <c r="S807" s="355"/>
      <c r="T807" s="355"/>
      <c r="U807" s="355"/>
      <c r="V807" s="355"/>
      <c r="W807" s="355"/>
      <c r="X807" s="355"/>
    </row>
    <row r="808" spans="1:24" ht="18.75" customHeight="1">
      <c r="A808" s="355"/>
      <c r="B808" s="355"/>
      <c r="C808" s="384"/>
      <c r="D808" s="355"/>
      <c r="E808" s="355"/>
      <c r="F808" s="355"/>
      <c r="G808" s="355"/>
      <c r="H808" s="355"/>
      <c r="I808" s="355"/>
      <c r="J808" s="355"/>
      <c r="K808" s="355"/>
      <c r="L808" s="355"/>
      <c r="M808" s="355"/>
      <c r="N808" s="355"/>
      <c r="O808" s="355"/>
      <c r="P808" s="355"/>
      <c r="Q808" s="355"/>
      <c r="R808" s="355"/>
      <c r="S808" s="355"/>
      <c r="T808" s="355"/>
      <c r="U808" s="355"/>
      <c r="V808" s="355"/>
      <c r="W808" s="355"/>
      <c r="X808" s="355"/>
    </row>
    <row r="809" spans="1:24" ht="18.75" customHeight="1">
      <c r="A809" s="355"/>
      <c r="B809" s="355"/>
      <c r="C809" s="384"/>
      <c r="D809" s="355"/>
      <c r="E809" s="355"/>
      <c r="F809" s="355"/>
      <c r="G809" s="355"/>
      <c r="H809" s="355"/>
      <c r="I809" s="355"/>
      <c r="J809" s="355"/>
      <c r="K809" s="355"/>
      <c r="L809" s="355"/>
      <c r="M809" s="355"/>
      <c r="N809" s="355"/>
      <c r="O809" s="355"/>
      <c r="P809" s="355"/>
      <c r="Q809" s="355"/>
      <c r="R809" s="355"/>
      <c r="S809" s="355"/>
      <c r="T809" s="355"/>
      <c r="U809" s="355"/>
      <c r="V809" s="355"/>
      <c r="W809" s="355"/>
      <c r="X809" s="355"/>
    </row>
    <row r="810" spans="1:24" ht="18.75" customHeight="1">
      <c r="A810" s="355"/>
      <c r="B810" s="355"/>
      <c r="C810" s="384"/>
      <c r="D810" s="355"/>
      <c r="E810" s="355"/>
      <c r="F810" s="355"/>
      <c r="G810" s="355"/>
      <c r="H810" s="355"/>
      <c r="I810" s="355"/>
      <c r="J810" s="355"/>
      <c r="K810" s="355"/>
      <c r="L810" s="355"/>
      <c r="M810" s="355"/>
      <c r="N810" s="355"/>
      <c r="O810" s="355"/>
      <c r="P810" s="355"/>
      <c r="Q810" s="355"/>
      <c r="R810" s="355"/>
      <c r="S810" s="355"/>
      <c r="T810" s="355"/>
      <c r="U810" s="355"/>
      <c r="V810" s="355"/>
      <c r="W810" s="355"/>
      <c r="X810" s="355"/>
    </row>
    <row r="811" spans="1:24" ht="18.75" customHeight="1">
      <c r="A811" s="355"/>
      <c r="B811" s="355"/>
      <c r="C811" s="384"/>
      <c r="D811" s="355"/>
      <c r="E811" s="355"/>
      <c r="F811" s="355"/>
      <c r="G811" s="355"/>
      <c r="H811" s="355"/>
      <c r="I811" s="355"/>
      <c r="J811" s="355"/>
      <c r="K811" s="355"/>
      <c r="L811" s="355"/>
      <c r="M811" s="355"/>
      <c r="N811" s="355"/>
      <c r="O811" s="355"/>
      <c r="P811" s="355"/>
      <c r="Q811" s="355"/>
      <c r="R811" s="355"/>
      <c r="S811" s="355"/>
      <c r="T811" s="355"/>
      <c r="U811" s="355"/>
      <c r="V811" s="355"/>
      <c r="W811" s="355"/>
      <c r="X811" s="355"/>
    </row>
    <row r="812" spans="1:24" ht="18.75" customHeight="1">
      <c r="A812" s="355"/>
      <c r="B812" s="355"/>
      <c r="C812" s="384"/>
      <c r="D812" s="355"/>
      <c r="E812" s="355"/>
      <c r="F812" s="355"/>
      <c r="G812" s="355"/>
      <c r="H812" s="355"/>
      <c r="I812" s="355"/>
      <c r="J812" s="355"/>
      <c r="K812" s="355"/>
      <c r="L812" s="355"/>
      <c r="M812" s="355"/>
      <c r="N812" s="355"/>
      <c r="O812" s="355"/>
      <c r="P812" s="355"/>
      <c r="Q812" s="355"/>
      <c r="R812" s="355"/>
      <c r="S812" s="355"/>
      <c r="T812" s="355"/>
      <c r="U812" s="355"/>
      <c r="V812" s="355"/>
      <c r="W812" s="355"/>
      <c r="X812" s="355"/>
    </row>
    <row r="813" spans="1:24" ht="18.75" customHeight="1">
      <c r="A813" s="355"/>
      <c r="B813" s="355"/>
      <c r="C813" s="384"/>
      <c r="D813" s="355"/>
      <c r="E813" s="355"/>
      <c r="F813" s="355"/>
      <c r="G813" s="355"/>
      <c r="H813" s="355"/>
      <c r="I813" s="355"/>
      <c r="J813" s="355"/>
      <c r="K813" s="355"/>
      <c r="L813" s="355"/>
      <c r="M813" s="355"/>
      <c r="N813" s="355"/>
      <c r="O813" s="355"/>
      <c r="P813" s="355"/>
      <c r="Q813" s="355"/>
      <c r="R813" s="355"/>
      <c r="S813" s="355"/>
      <c r="T813" s="355"/>
      <c r="U813" s="355"/>
      <c r="V813" s="355"/>
      <c r="W813" s="355"/>
      <c r="X813" s="355"/>
    </row>
    <row r="814" spans="1:24" ht="18.75" customHeight="1">
      <c r="A814" s="355"/>
      <c r="B814" s="355"/>
      <c r="C814" s="384"/>
      <c r="D814" s="355"/>
      <c r="E814" s="355"/>
      <c r="F814" s="355"/>
      <c r="G814" s="355"/>
      <c r="H814" s="355"/>
      <c r="I814" s="355"/>
      <c r="J814" s="355"/>
      <c r="K814" s="355"/>
      <c r="L814" s="355"/>
      <c r="M814" s="355"/>
      <c r="N814" s="355"/>
      <c r="O814" s="355"/>
      <c r="P814" s="355"/>
      <c r="Q814" s="355"/>
      <c r="R814" s="355"/>
      <c r="S814" s="355"/>
      <c r="T814" s="355"/>
      <c r="U814" s="355"/>
      <c r="V814" s="355"/>
      <c r="W814" s="355"/>
      <c r="X814" s="355"/>
    </row>
    <row r="815" spans="1:24" ht="18.75" customHeight="1">
      <c r="A815" s="355"/>
      <c r="B815" s="355"/>
      <c r="C815" s="384"/>
      <c r="D815" s="355"/>
      <c r="E815" s="355"/>
      <c r="F815" s="355"/>
      <c r="G815" s="355"/>
      <c r="H815" s="355"/>
      <c r="I815" s="355"/>
      <c r="J815" s="355"/>
      <c r="K815" s="355"/>
      <c r="L815" s="355"/>
      <c r="M815" s="355"/>
      <c r="N815" s="355"/>
      <c r="O815" s="355"/>
      <c r="P815" s="355"/>
      <c r="Q815" s="355"/>
      <c r="R815" s="355"/>
      <c r="S815" s="355"/>
      <c r="T815" s="355"/>
      <c r="U815" s="355"/>
      <c r="V815" s="355"/>
      <c r="W815" s="355"/>
      <c r="X815" s="355"/>
    </row>
    <row r="816" spans="1:24" ht="18.75" customHeight="1">
      <c r="A816" s="355"/>
      <c r="B816" s="355"/>
      <c r="C816" s="384"/>
      <c r="D816" s="355"/>
      <c r="E816" s="355"/>
      <c r="F816" s="355"/>
      <c r="G816" s="355"/>
      <c r="H816" s="355"/>
      <c r="I816" s="355"/>
      <c r="J816" s="355"/>
      <c r="K816" s="355"/>
      <c r="L816" s="355"/>
      <c r="M816" s="355"/>
      <c r="N816" s="355"/>
      <c r="O816" s="355"/>
      <c r="P816" s="355"/>
      <c r="Q816" s="355"/>
      <c r="R816" s="355"/>
      <c r="S816" s="355"/>
      <c r="T816" s="355"/>
      <c r="U816" s="355"/>
      <c r="V816" s="355"/>
      <c r="W816" s="355"/>
      <c r="X816" s="355"/>
    </row>
    <row r="817" spans="1:24" ht="18.75" customHeight="1">
      <c r="A817" s="355"/>
      <c r="B817" s="355"/>
      <c r="C817" s="384"/>
      <c r="D817" s="355"/>
      <c r="E817" s="355"/>
      <c r="F817" s="355"/>
      <c r="G817" s="355"/>
      <c r="H817" s="355"/>
      <c r="I817" s="355"/>
      <c r="J817" s="355"/>
      <c r="K817" s="355"/>
      <c r="L817" s="355"/>
      <c r="M817" s="355"/>
      <c r="N817" s="355"/>
      <c r="O817" s="355"/>
      <c r="P817" s="355"/>
      <c r="Q817" s="355"/>
      <c r="R817" s="355"/>
      <c r="S817" s="355"/>
      <c r="T817" s="355"/>
      <c r="U817" s="355"/>
      <c r="V817" s="355"/>
      <c r="W817" s="355"/>
      <c r="X817" s="355"/>
    </row>
    <row r="818" spans="1:24" ht="18.75" customHeight="1">
      <c r="A818" s="355"/>
      <c r="B818" s="355"/>
      <c r="C818" s="384"/>
      <c r="D818" s="355"/>
      <c r="E818" s="355"/>
      <c r="F818" s="355"/>
      <c r="G818" s="355"/>
      <c r="H818" s="355"/>
      <c r="I818" s="355"/>
      <c r="J818" s="355"/>
      <c r="K818" s="355"/>
      <c r="L818" s="355"/>
      <c r="M818" s="355"/>
      <c r="N818" s="355"/>
      <c r="O818" s="355"/>
      <c r="P818" s="355"/>
      <c r="Q818" s="355"/>
      <c r="R818" s="355"/>
      <c r="S818" s="355"/>
      <c r="T818" s="355"/>
      <c r="U818" s="355"/>
      <c r="V818" s="355"/>
      <c r="W818" s="355"/>
      <c r="X818" s="355"/>
    </row>
    <row r="819" spans="1:24" ht="18.75" customHeight="1">
      <c r="A819" s="355"/>
      <c r="B819" s="355"/>
      <c r="C819" s="384"/>
      <c r="D819" s="355"/>
      <c r="E819" s="355"/>
      <c r="F819" s="355"/>
      <c r="G819" s="355"/>
      <c r="H819" s="355"/>
      <c r="I819" s="355"/>
      <c r="J819" s="355"/>
      <c r="K819" s="355"/>
      <c r="L819" s="355"/>
      <c r="M819" s="355"/>
      <c r="N819" s="355"/>
      <c r="O819" s="355"/>
      <c r="P819" s="355"/>
      <c r="Q819" s="355"/>
      <c r="R819" s="355"/>
      <c r="S819" s="355"/>
      <c r="T819" s="355"/>
      <c r="U819" s="355"/>
      <c r="V819" s="355"/>
      <c r="W819" s="355"/>
      <c r="X819" s="355"/>
    </row>
    <row r="820" spans="1:24" ht="18.75" customHeight="1">
      <c r="A820" s="355"/>
      <c r="B820" s="355"/>
      <c r="C820" s="384"/>
      <c r="D820" s="355"/>
      <c r="E820" s="355"/>
      <c r="F820" s="355"/>
      <c r="G820" s="355"/>
      <c r="H820" s="355"/>
      <c r="I820" s="355"/>
      <c r="J820" s="355"/>
      <c r="K820" s="355"/>
      <c r="L820" s="355"/>
      <c r="M820" s="355"/>
      <c r="N820" s="355"/>
      <c r="O820" s="355"/>
      <c r="P820" s="355"/>
      <c r="Q820" s="355"/>
      <c r="R820" s="355"/>
      <c r="S820" s="355"/>
      <c r="T820" s="355"/>
      <c r="U820" s="355"/>
      <c r="V820" s="355"/>
      <c r="W820" s="355"/>
      <c r="X820" s="355"/>
    </row>
    <row r="821" spans="1:24" ht="18.75" customHeight="1">
      <c r="A821" s="355"/>
      <c r="B821" s="355"/>
      <c r="C821" s="384"/>
      <c r="D821" s="355"/>
      <c r="E821" s="355"/>
      <c r="F821" s="355"/>
      <c r="G821" s="355"/>
      <c r="H821" s="355"/>
      <c r="I821" s="355"/>
      <c r="J821" s="355"/>
      <c r="K821" s="355"/>
      <c r="L821" s="355"/>
      <c r="M821" s="355"/>
      <c r="N821" s="355"/>
      <c r="O821" s="355"/>
      <c r="P821" s="355"/>
      <c r="Q821" s="355"/>
      <c r="R821" s="355"/>
      <c r="S821" s="355"/>
      <c r="T821" s="355"/>
      <c r="U821" s="355"/>
      <c r="V821" s="355"/>
      <c r="W821" s="355"/>
      <c r="X821" s="355"/>
    </row>
    <row r="822" spans="1:24" ht="18.75" customHeight="1">
      <c r="A822" s="355"/>
      <c r="B822" s="355"/>
      <c r="C822" s="384"/>
      <c r="D822" s="355"/>
      <c r="E822" s="355"/>
      <c r="F822" s="355"/>
      <c r="G822" s="355"/>
      <c r="H822" s="355"/>
      <c r="I822" s="355"/>
      <c r="J822" s="355"/>
      <c r="K822" s="355"/>
      <c r="L822" s="355"/>
      <c r="M822" s="355"/>
      <c r="N822" s="355"/>
      <c r="O822" s="355"/>
      <c r="P822" s="355"/>
      <c r="Q822" s="355"/>
      <c r="R822" s="355"/>
      <c r="S822" s="355"/>
      <c r="T822" s="355"/>
      <c r="U822" s="355"/>
      <c r="V822" s="355"/>
      <c r="W822" s="355"/>
      <c r="X822" s="355"/>
    </row>
    <row r="823" spans="1:24" ht="18.75" customHeight="1">
      <c r="A823" s="355"/>
      <c r="B823" s="355"/>
      <c r="C823" s="384"/>
      <c r="D823" s="355"/>
      <c r="E823" s="355"/>
      <c r="F823" s="355"/>
      <c r="G823" s="355"/>
      <c r="H823" s="355"/>
      <c r="I823" s="355"/>
      <c r="J823" s="355"/>
      <c r="K823" s="355"/>
      <c r="L823" s="355"/>
      <c r="M823" s="355"/>
      <c r="N823" s="355"/>
      <c r="O823" s="355"/>
      <c r="P823" s="355"/>
      <c r="Q823" s="355"/>
      <c r="R823" s="355"/>
      <c r="S823" s="355"/>
      <c r="T823" s="355"/>
      <c r="U823" s="355"/>
      <c r="V823" s="355"/>
      <c r="W823" s="355"/>
      <c r="X823" s="355"/>
    </row>
    <row r="824" spans="1:24" ht="18.75" customHeight="1">
      <c r="A824" s="355"/>
      <c r="B824" s="355"/>
      <c r="C824" s="384"/>
      <c r="D824" s="355"/>
      <c r="E824" s="355"/>
      <c r="F824" s="355"/>
      <c r="G824" s="355"/>
      <c r="H824" s="355"/>
      <c r="I824" s="355"/>
      <c r="J824" s="355"/>
      <c r="K824" s="355"/>
      <c r="L824" s="355"/>
      <c r="M824" s="355"/>
      <c r="N824" s="355"/>
      <c r="O824" s="355"/>
      <c r="P824" s="355"/>
      <c r="Q824" s="355"/>
      <c r="R824" s="355"/>
      <c r="S824" s="355"/>
      <c r="T824" s="355"/>
      <c r="U824" s="355"/>
      <c r="V824" s="355"/>
      <c r="W824" s="355"/>
      <c r="X824" s="355"/>
    </row>
    <row r="825" spans="1:24" ht="18.75" customHeight="1">
      <c r="A825" s="355"/>
      <c r="B825" s="355"/>
      <c r="C825" s="384"/>
      <c r="D825" s="355"/>
      <c r="E825" s="355"/>
      <c r="F825" s="355"/>
      <c r="G825" s="355"/>
      <c r="H825" s="355"/>
      <c r="I825" s="355"/>
      <c r="J825" s="355"/>
      <c r="K825" s="355"/>
      <c r="L825" s="355"/>
      <c r="M825" s="355"/>
      <c r="N825" s="355"/>
      <c r="O825" s="355"/>
      <c r="P825" s="355"/>
      <c r="Q825" s="355"/>
      <c r="R825" s="355"/>
      <c r="S825" s="355"/>
      <c r="T825" s="355"/>
      <c r="U825" s="355"/>
      <c r="V825" s="355"/>
      <c r="W825" s="355"/>
      <c r="X825" s="355"/>
    </row>
    <row r="826" spans="1:24" ht="18.75" customHeight="1">
      <c r="A826" s="355"/>
      <c r="B826" s="355"/>
      <c r="C826" s="384"/>
      <c r="D826" s="355"/>
      <c r="E826" s="355"/>
      <c r="F826" s="355"/>
      <c r="G826" s="355"/>
      <c r="H826" s="355"/>
      <c r="I826" s="355"/>
      <c r="J826" s="355"/>
      <c r="K826" s="355"/>
      <c r="L826" s="355"/>
      <c r="M826" s="355"/>
      <c r="N826" s="355"/>
      <c r="O826" s="355"/>
      <c r="P826" s="355"/>
      <c r="Q826" s="355"/>
      <c r="R826" s="355"/>
      <c r="S826" s="355"/>
      <c r="T826" s="355"/>
      <c r="U826" s="355"/>
      <c r="V826" s="355"/>
      <c r="W826" s="355"/>
      <c r="X826" s="355"/>
    </row>
    <row r="827" spans="1:24" ht="18.75" customHeight="1">
      <c r="A827" s="355"/>
      <c r="B827" s="355"/>
      <c r="C827" s="384"/>
      <c r="D827" s="355"/>
      <c r="E827" s="355"/>
      <c r="F827" s="355"/>
      <c r="G827" s="355"/>
      <c r="H827" s="355"/>
      <c r="I827" s="355"/>
      <c r="J827" s="355"/>
      <c r="K827" s="355"/>
      <c r="L827" s="355"/>
      <c r="M827" s="355"/>
      <c r="N827" s="355"/>
      <c r="O827" s="355"/>
      <c r="P827" s="355"/>
      <c r="Q827" s="355"/>
      <c r="R827" s="355"/>
      <c r="S827" s="355"/>
      <c r="T827" s="355"/>
      <c r="U827" s="355"/>
      <c r="V827" s="355"/>
      <c r="W827" s="355"/>
      <c r="X827" s="355"/>
    </row>
    <row r="828" spans="1:24" ht="18.75" customHeight="1">
      <c r="A828" s="355"/>
      <c r="B828" s="355"/>
      <c r="C828" s="384"/>
      <c r="D828" s="355"/>
      <c r="E828" s="355"/>
      <c r="F828" s="355"/>
      <c r="G828" s="355"/>
      <c r="H828" s="355"/>
      <c r="I828" s="355"/>
      <c r="J828" s="355"/>
      <c r="K828" s="355"/>
      <c r="L828" s="355"/>
      <c r="M828" s="355"/>
      <c r="N828" s="355"/>
      <c r="O828" s="355"/>
      <c r="P828" s="355"/>
      <c r="Q828" s="355"/>
      <c r="R828" s="355"/>
      <c r="S828" s="355"/>
      <c r="T828" s="355"/>
      <c r="U828" s="355"/>
      <c r="V828" s="355"/>
      <c r="W828" s="355"/>
      <c r="X828" s="355"/>
    </row>
    <row r="829" spans="1:24" ht="18.75" customHeight="1">
      <c r="A829" s="355"/>
      <c r="B829" s="355"/>
      <c r="C829" s="384"/>
      <c r="D829" s="355"/>
      <c r="E829" s="355"/>
      <c r="F829" s="355"/>
      <c r="G829" s="355"/>
      <c r="H829" s="355"/>
      <c r="I829" s="355"/>
      <c r="J829" s="355"/>
      <c r="K829" s="355"/>
      <c r="L829" s="355"/>
      <c r="M829" s="355"/>
      <c r="N829" s="355"/>
      <c r="O829" s="355"/>
      <c r="P829" s="355"/>
      <c r="Q829" s="355"/>
      <c r="R829" s="355"/>
      <c r="S829" s="355"/>
      <c r="T829" s="355"/>
      <c r="U829" s="355"/>
      <c r="V829" s="355"/>
      <c r="W829" s="355"/>
      <c r="X829" s="355"/>
    </row>
    <row r="830" spans="1:24" ht="18.75" customHeight="1">
      <c r="A830" s="355"/>
      <c r="B830" s="355"/>
      <c r="C830" s="384"/>
      <c r="D830" s="355"/>
      <c r="E830" s="355"/>
      <c r="F830" s="355"/>
      <c r="G830" s="355"/>
      <c r="H830" s="355"/>
      <c r="I830" s="355"/>
      <c r="J830" s="355"/>
      <c r="K830" s="355"/>
      <c r="L830" s="355"/>
      <c r="M830" s="355"/>
      <c r="N830" s="355"/>
      <c r="O830" s="355"/>
      <c r="P830" s="355"/>
      <c r="Q830" s="355"/>
      <c r="R830" s="355"/>
      <c r="S830" s="355"/>
      <c r="T830" s="355"/>
      <c r="U830" s="355"/>
      <c r="V830" s="355"/>
      <c r="W830" s="355"/>
      <c r="X830" s="355"/>
    </row>
    <row r="831" spans="1:24" ht="18.75" customHeight="1">
      <c r="A831" s="355"/>
      <c r="B831" s="355"/>
      <c r="C831" s="384"/>
      <c r="D831" s="355"/>
      <c r="E831" s="355"/>
      <c r="F831" s="355"/>
      <c r="G831" s="355"/>
      <c r="H831" s="355"/>
      <c r="I831" s="355"/>
      <c r="J831" s="355"/>
      <c r="K831" s="355"/>
      <c r="L831" s="355"/>
      <c r="M831" s="355"/>
      <c r="N831" s="355"/>
      <c r="O831" s="355"/>
      <c r="P831" s="355"/>
      <c r="Q831" s="355"/>
      <c r="R831" s="355"/>
      <c r="S831" s="355"/>
      <c r="T831" s="355"/>
      <c r="U831" s="355"/>
      <c r="V831" s="355"/>
      <c r="W831" s="355"/>
      <c r="X831" s="355"/>
    </row>
    <row r="832" spans="1:24" ht="18.75" customHeight="1">
      <c r="A832" s="355"/>
      <c r="B832" s="355"/>
      <c r="C832" s="384"/>
      <c r="D832" s="355"/>
      <c r="E832" s="355"/>
      <c r="F832" s="355"/>
      <c r="G832" s="355"/>
      <c r="H832" s="355"/>
      <c r="I832" s="355"/>
      <c r="J832" s="355"/>
      <c r="K832" s="355"/>
      <c r="L832" s="355"/>
      <c r="M832" s="355"/>
      <c r="N832" s="355"/>
      <c r="O832" s="355"/>
      <c r="P832" s="355"/>
      <c r="Q832" s="355"/>
      <c r="R832" s="355"/>
      <c r="S832" s="355"/>
      <c r="T832" s="355"/>
      <c r="U832" s="355"/>
      <c r="V832" s="355"/>
      <c r="W832" s="355"/>
      <c r="X832" s="355"/>
    </row>
    <row r="833" spans="1:24" ht="18.75" customHeight="1">
      <c r="A833" s="355"/>
      <c r="B833" s="355"/>
      <c r="C833" s="384"/>
      <c r="D833" s="355"/>
      <c r="E833" s="355"/>
      <c r="F833" s="355"/>
      <c r="G833" s="355"/>
      <c r="H833" s="355"/>
      <c r="I833" s="355"/>
      <c r="J833" s="355"/>
      <c r="K833" s="355"/>
      <c r="L833" s="355"/>
      <c r="M833" s="355"/>
      <c r="N833" s="355"/>
      <c r="O833" s="355"/>
      <c r="P833" s="355"/>
      <c r="Q833" s="355"/>
      <c r="R833" s="355"/>
      <c r="S833" s="355"/>
      <c r="T833" s="355"/>
      <c r="U833" s="355"/>
      <c r="V833" s="355"/>
      <c r="W833" s="355"/>
      <c r="X833" s="355"/>
    </row>
    <row r="834" spans="1:24" ht="18.75" customHeight="1">
      <c r="A834" s="355"/>
      <c r="B834" s="355"/>
      <c r="C834" s="384"/>
      <c r="D834" s="355"/>
      <c r="E834" s="355"/>
      <c r="F834" s="355"/>
      <c r="G834" s="355"/>
      <c r="H834" s="355"/>
      <c r="I834" s="355"/>
      <c r="J834" s="355"/>
      <c r="K834" s="355"/>
      <c r="L834" s="355"/>
      <c r="M834" s="355"/>
      <c r="N834" s="355"/>
      <c r="O834" s="355"/>
      <c r="P834" s="355"/>
      <c r="Q834" s="355"/>
      <c r="R834" s="355"/>
      <c r="S834" s="355"/>
      <c r="T834" s="355"/>
      <c r="U834" s="355"/>
      <c r="V834" s="355"/>
      <c r="W834" s="355"/>
      <c r="X834" s="355"/>
    </row>
    <row r="835" spans="1:24" ht="18.75" customHeight="1">
      <c r="A835" s="355"/>
      <c r="B835" s="355"/>
      <c r="C835" s="384"/>
      <c r="D835" s="355"/>
      <c r="E835" s="355"/>
      <c r="F835" s="355"/>
      <c r="G835" s="355"/>
      <c r="H835" s="355"/>
      <c r="I835" s="355"/>
      <c r="J835" s="355"/>
      <c r="K835" s="355"/>
      <c r="L835" s="355"/>
      <c r="M835" s="355"/>
      <c r="N835" s="355"/>
      <c r="O835" s="355"/>
      <c r="P835" s="355"/>
      <c r="Q835" s="355"/>
      <c r="R835" s="355"/>
      <c r="S835" s="355"/>
      <c r="T835" s="355"/>
      <c r="U835" s="355"/>
      <c r="V835" s="355"/>
      <c r="W835" s="355"/>
      <c r="X835" s="355"/>
    </row>
    <row r="836" spans="1:24" ht="18.75" customHeight="1">
      <c r="A836" s="355"/>
      <c r="B836" s="355"/>
      <c r="C836" s="384"/>
      <c r="D836" s="355"/>
      <c r="E836" s="355"/>
      <c r="F836" s="355"/>
      <c r="G836" s="355"/>
      <c r="H836" s="355"/>
      <c r="I836" s="355"/>
      <c r="J836" s="355"/>
      <c r="K836" s="355"/>
      <c r="L836" s="355"/>
      <c r="M836" s="355"/>
      <c r="N836" s="355"/>
      <c r="O836" s="355"/>
      <c r="P836" s="355"/>
      <c r="Q836" s="355"/>
      <c r="R836" s="355"/>
      <c r="S836" s="355"/>
      <c r="T836" s="355"/>
      <c r="U836" s="355"/>
      <c r="V836" s="355"/>
      <c r="W836" s="355"/>
      <c r="X836" s="355"/>
    </row>
    <row r="837" spans="1:24" ht="18.75" customHeight="1">
      <c r="A837" s="355"/>
      <c r="B837" s="355"/>
      <c r="C837" s="384"/>
      <c r="D837" s="355"/>
      <c r="E837" s="355"/>
      <c r="F837" s="355"/>
      <c r="G837" s="355"/>
      <c r="H837" s="355"/>
      <c r="I837" s="355"/>
      <c r="J837" s="355"/>
      <c r="K837" s="355"/>
      <c r="L837" s="355"/>
      <c r="M837" s="355"/>
      <c r="N837" s="355"/>
      <c r="O837" s="355"/>
      <c r="P837" s="355"/>
      <c r="Q837" s="355"/>
      <c r="R837" s="355"/>
      <c r="S837" s="355"/>
      <c r="T837" s="355"/>
      <c r="U837" s="355"/>
      <c r="V837" s="355"/>
      <c r="W837" s="355"/>
      <c r="X837" s="355"/>
    </row>
    <row r="838" spans="1:24" ht="18.75" customHeight="1">
      <c r="A838" s="355"/>
      <c r="B838" s="355"/>
      <c r="C838" s="384"/>
      <c r="D838" s="355"/>
      <c r="E838" s="355"/>
      <c r="F838" s="355"/>
      <c r="G838" s="355"/>
      <c r="H838" s="355"/>
      <c r="I838" s="355"/>
      <c r="J838" s="355"/>
      <c r="K838" s="355"/>
      <c r="L838" s="355"/>
      <c r="M838" s="355"/>
      <c r="N838" s="355"/>
      <c r="O838" s="355"/>
      <c r="P838" s="355"/>
      <c r="Q838" s="355"/>
      <c r="R838" s="355"/>
      <c r="S838" s="355"/>
      <c r="T838" s="355"/>
      <c r="U838" s="355"/>
      <c r="V838" s="355"/>
      <c r="W838" s="355"/>
      <c r="X838" s="355"/>
    </row>
    <row r="839" spans="1:24" ht="18.75" customHeight="1">
      <c r="A839" s="355"/>
      <c r="B839" s="355"/>
      <c r="C839" s="384"/>
      <c r="D839" s="355"/>
      <c r="E839" s="355"/>
      <c r="F839" s="355"/>
      <c r="G839" s="355"/>
      <c r="H839" s="355"/>
      <c r="I839" s="355"/>
      <c r="J839" s="355"/>
      <c r="K839" s="355"/>
      <c r="L839" s="355"/>
      <c r="M839" s="355"/>
      <c r="N839" s="355"/>
      <c r="O839" s="355"/>
      <c r="P839" s="355"/>
      <c r="Q839" s="355"/>
      <c r="R839" s="355"/>
      <c r="S839" s="355"/>
      <c r="T839" s="355"/>
      <c r="U839" s="355"/>
      <c r="V839" s="355"/>
      <c r="W839" s="355"/>
      <c r="X839" s="355"/>
    </row>
    <row r="840" spans="1:24" ht="18.75" customHeight="1">
      <c r="A840" s="355"/>
      <c r="B840" s="355"/>
      <c r="C840" s="384"/>
      <c r="D840" s="355"/>
      <c r="E840" s="355"/>
      <c r="F840" s="355"/>
      <c r="G840" s="355"/>
      <c r="H840" s="355"/>
      <c r="I840" s="355"/>
      <c r="J840" s="355"/>
      <c r="K840" s="355"/>
      <c r="L840" s="355"/>
      <c r="M840" s="355"/>
      <c r="N840" s="355"/>
      <c r="O840" s="355"/>
      <c r="P840" s="355"/>
      <c r="Q840" s="355"/>
      <c r="R840" s="355"/>
      <c r="S840" s="355"/>
      <c r="T840" s="355"/>
      <c r="U840" s="355"/>
      <c r="V840" s="355"/>
      <c r="W840" s="355"/>
      <c r="X840" s="355"/>
    </row>
    <row r="841" spans="1:24" ht="18.75" customHeight="1">
      <c r="A841" s="355"/>
      <c r="B841" s="355"/>
      <c r="C841" s="384"/>
      <c r="D841" s="355"/>
      <c r="E841" s="355"/>
      <c r="F841" s="355"/>
      <c r="G841" s="355"/>
      <c r="H841" s="355"/>
      <c r="I841" s="355"/>
      <c r="J841" s="355"/>
      <c r="K841" s="355"/>
      <c r="L841" s="355"/>
      <c r="M841" s="355"/>
      <c r="N841" s="355"/>
      <c r="O841" s="355"/>
      <c r="P841" s="355"/>
      <c r="Q841" s="355"/>
      <c r="R841" s="355"/>
      <c r="S841" s="355"/>
      <c r="T841" s="355"/>
      <c r="U841" s="355"/>
      <c r="V841" s="355"/>
      <c r="W841" s="355"/>
      <c r="X841" s="355"/>
    </row>
    <row r="842" spans="1:24" ht="18.75" customHeight="1">
      <c r="A842" s="355"/>
      <c r="B842" s="355"/>
      <c r="C842" s="384"/>
      <c r="D842" s="355"/>
      <c r="E842" s="355"/>
      <c r="F842" s="355"/>
      <c r="G842" s="355"/>
      <c r="H842" s="355"/>
      <c r="I842" s="355"/>
      <c r="J842" s="355"/>
      <c r="K842" s="355"/>
      <c r="L842" s="355"/>
      <c r="M842" s="355"/>
      <c r="N842" s="355"/>
      <c r="O842" s="355"/>
      <c r="P842" s="355"/>
      <c r="Q842" s="355"/>
      <c r="R842" s="355"/>
      <c r="S842" s="355"/>
      <c r="T842" s="355"/>
      <c r="U842" s="355"/>
      <c r="V842" s="355"/>
      <c r="W842" s="355"/>
      <c r="X842" s="355"/>
    </row>
    <row r="843" spans="1:24" ht="18.75" customHeight="1">
      <c r="A843" s="355"/>
      <c r="B843" s="355"/>
      <c r="C843" s="384"/>
      <c r="D843" s="355"/>
      <c r="E843" s="355"/>
      <c r="F843" s="355"/>
      <c r="G843" s="355"/>
      <c r="H843" s="355"/>
      <c r="I843" s="355"/>
      <c r="J843" s="355"/>
      <c r="K843" s="355"/>
      <c r="L843" s="355"/>
      <c r="M843" s="355"/>
      <c r="N843" s="355"/>
      <c r="O843" s="355"/>
      <c r="P843" s="355"/>
      <c r="Q843" s="355"/>
      <c r="R843" s="355"/>
      <c r="S843" s="355"/>
      <c r="T843" s="355"/>
      <c r="U843" s="355"/>
      <c r="V843" s="355"/>
      <c r="W843" s="355"/>
      <c r="X843" s="355"/>
    </row>
    <row r="844" spans="1:24" ht="18.75" customHeight="1">
      <c r="A844" s="355"/>
      <c r="B844" s="355"/>
      <c r="C844" s="384"/>
      <c r="D844" s="355"/>
      <c r="E844" s="355"/>
      <c r="F844" s="355"/>
      <c r="G844" s="355"/>
      <c r="H844" s="355"/>
      <c r="I844" s="355"/>
      <c r="J844" s="355"/>
      <c r="K844" s="355"/>
      <c r="L844" s="355"/>
      <c r="M844" s="355"/>
      <c r="N844" s="355"/>
      <c r="O844" s="355"/>
      <c r="P844" s="355"/>
      <c r="Q844" s="355"/>
      <c r="R844" s="355"/>
      <c r="S844" s="355"/>
      <c r="T844" s="355"/>
      <c r="U844" s="355"/>
      <c r="V844" s="355"/>
      <c r="W844" s="355"/>
      <c r="X844" s="355"/>
    </row>
    <row r="845" spans="1:24" ht="18.75" customHeight="1">
      <c r="A845" s="355"/>
      <c r="B845" s="355"/>
      <c r="C845" s="384"/>
      <c r="D845" s="355"/>
      <c r="E845" s="355"/>
      <c r="F845" s="355"/>
      <c r="G845" s="355"/>
      <c r="H845" s="355"/>
      <c r="I845" s="355"/>
      <c r="J845" s="355"/>
      <c r="K845" s="355"/>
      <c r="L845" s="355"/>
      <c r="M845" s="355"/>
      <c r="N845" s="355"/>
      <c r="O845" s="355"/>
      <c r="P845" s="355"/>
      <c r="Q845" s="355"/>
      <c r="R845" s="355"/>
      <c r="S845" s="355"/>
      <c r="T845" s="355"/>
      <c r="U845" s="355"/>
      <c r="V845" s="355"/>
      <c r="W845" s="355"/>
      <c r="X845" s="355"/>
    </row>
    <row r="846" spans="1:24" ht="18.75" customHeight="1">
      <c r="A846" s="355"/>
      <c r="B846" s="355"/>
      <c r="C846" s="384"/>
      <c r="D846" s="355"/>
      <c r="E846" s="355"/>
      <c r="F846" s="355"/>
      <c r="G846" s="355"/>
      <c r="H846" s="355"/>
      <c r="I846" s="355"/>
      <c r="J846" s="355"/>
      <c r="K846" s="355"/>
      <c r="L846" s="355"/>
      <c r="M846" s="355"/>
      <c r="N846" s="355"/>
      <c r="O846" s="355"/>
      <c r="P846" s="355"/>
      <c r="Q846" s="355"/>
      <c r="R846" s="355"/>
      <c r="S846" s="355"/>
      <c r="T846" s="355"/>
      <c r="U846" s="355"/>
      <c r="V846" s="355"/>
      <c r="W846" s="355"/>
      <c r="X846" s="355"/>
    </row>
    <row r="847" spans="1:24" ht="18.75" customHeight="1">
      <c r="A847" s="355"/>
      <c r="B847" s="355"/>
      <c r="C847" s="384"/>
      <c r="D847" s="355"/>
      <c r="E847" s="355"/>
      <c r="F847" s="355"/>
      <c r="G847" s="355"/>
      <c r="H847" s="355"/>
      <c r="I847" s="355"/>
      <c r="J847" s="355"/>
      <c r="K847" s="355"/>
      <c r="L847" s="355"/>
      <c r="M847" s="355"/>
      <c r="N847" s="355"/>
      <c r="O847" s="355"/>
      <c r="P847" s="355"/>
      <c r="Q847" s="355"/>
      <c r="R847" s="355"/>
      <c r="S847" s="355"/>
      <c r="T847" s="355"/>
      <c r="U847" s="355"/>
      <c r="V847" s="355"/>
      <c r="W847" s="355"/>
      <c r="X847" s="355"/>
    </row>
    <row r="848" spans="1:24" ht="18.75" customHeight="1">
      <c r="A848" s="355"/>
      <c r="B848" s="355"/>
      <c r="C848" s="384"/>
      <c r="D848" s="355"/>
      <c r="E848" s="355"/>
      <c r="F848" s="355"/>
      <c r="G848" s="355"/>
      <c r="H848" s="355"/>
      <c r="I848" s="355"/>
      <c r="J848" s="355"/>
      <c r="K848" s="355"/>
      <c r="L848" s="355"/>
      <c r="M848" s="355"/>
      <c r="N848" s="355"/>
      <c r="O848" s="355"/>
      <c r="P848" s="355"/>
      <c r="Q848" s="355"/>
      <c r="R848" s="355"/>
      <c r="S848" s="355"/>
      <c r="T848" s="355"/>
      <c r="U848" s="355"/>
      <c r="V848" s="355"/>
      <c r="W848" s="355"/>
      <c r="X848" s="355"/>
    </row>
    <row r="849" spans="1:24" ht="18.75" customHeight="1">
      <c r="A849" s="355"/>
      <c r="B849" s="355"/>
      <c r="C849" s="384"/>
      <c r="D849" s="355"/>
      <c r="E849" s="355"/>
      <c r="F849" s="355"/>
      <c r="G849" s="355"/>
      <c r="H849" s="355"/>
      <c r="I849" s="355"/>
      <c r="J849" s="355"/>
      <c r="K849" s="355"/>
      <c r="L849" s="355"/>
      <c r="M849" s="355"/>
      <c r="N849" s="355"/>
      <c r="O849" s="355"/>
      <c r="P849" s="355"/>
      <c r="Q849" s="355"/>
      <c r="R849" s="355"/>
      <c r="S849" s="355"/>
      <c r="T849" s="355"/>
      <c r="U849" s="355"/>
      <c r="V849" s="355"/>
      <c r="W849" s="355"/>
      <c r="X849" s="355"/>
    </row>
    <row r="850" spans="1:24" ht="18.75" customHeight="1">
      <c r="A850" s="355"/>
      <c r="B850" s="355"/>
      <c r="C850" s="384"/>
      <c r="D850" s="355"/>
      <c r="E850" s="355"/>
      <c r="F850" s="355"/>
      <c r="G850" s="355"/>
      <c r="H850" s="355"/>
      <c r="I850" s="355"/>
      <c r="J850" s="355"/>
      <c r="K850" s="355"/>
      <c r="L850" s="355"/>
      <c r="M850" s="355"/>
      <c r="N850" s="355"/>
      <c r="O850" s="355"/>
      <c r="P850" s="355"/>
      <c r="Q850" s="355"/>
      <c r="R850" s="355"/>
      <c r="S850" s="355"/>
      <c r="T850" s="355"/>
      <c r="U850" s="355"/>
      <c r="V850" s="355"/>
      <c r="W850" s="355"/>
      <c r="X850" s="355"/>
    </row>
    <row r="851" spans="1:24" ht="18.75" customHeight="1">
      <c r="A851" s="355"/>
      <c r="B851" s="355"/>
      <c r="C851" s="384"/>
      <c r="D851" s="355"/>
      <c r="E851" s="355"/>
      <c r="F851" s="355"/>
      <c r="G851" s="355"/>
      <c r="H851" s="355"/>
      <c r="I851" s="355"/>
      <c r="J851" s="355"/>
      <c r="K851" s="355"/>
      <c r="L851" s="355"/>
      <c r="M851" s="355"/>
      <c r="N851" s="355"/>
      <c r="O851" s="355"/>
      <c r="P851" s="355"/>
      <c r="Q851" s="355"/>
      <c r="R851" s="355"/>
      <c r="S851" s="355"/>
      <c r="T851" s="355"/>
      <c r="U851" s="355"/>
      <c r="V851" s="355"/>
      <c r="W851" s="355"/>
      <c r="X851" s="355"/>
    </row>
    <row r="852" spans="1:24" ht="18.75" customHeight="1">
      <c r="A852" s="355"/>
      <c r="B852" s="355"/>
      <c r="C852" s="384"/>
      <c r="D852" s="355"/>
      <c r="E852" s="355"/>
      <c r="F852" s="355"/>
      <c r="G852" s="355"/>
      <c r="H852" s="355"/>
      <c r="I852" s="355"/>
      <c r="J852" s="355"/>
      <c r="K852" s="355"/>
      <c r="L852" s="355"/>
      <c r="M852" s="355"/>
      <c r="N852" s="355"/>
      <c r="O852" s="355"/>
      <c r="P852" s="355"/>
      <c r="Q852" s="355"/>
      <c r="R852" s="355"/>
      <c r="S852" s="355"/>
      <c r="T852" s="355"/>
      <c r="U852" s="355"/>
      <c r="V852" s="355"/>
      <c r="W852" s="355"/>
      <c r="X852" s="355"/>
    </row>
    <row r="853" spans="1:24" ht="18.75" customHeight="1">
      <c r="A853" s="355"/>
      <c r="B853" s="355"/>
      <c r="C853" s="384"/>
      <c r="D853" s="355"/>
      <c r="E853" s="355"/>
      <c r="F853" s="355"/>
      <c r="G853" s="355"/>
      <c r="H853" s="355"/>
      <c r="I853" s="355"/>
      <c r="J853" s="355"/>
      <c r="K853" s="355"/>
      <c r="L853" s="355"/>
      <c r="M853" s="355"/>
      <c r="N853" s="355"/>
      <c r="O853" s="355"/>
      <c r="P853" s="355"/>
      <c r="Q853" s="355"/>
      <c r="R853" s="355"/>
      <c r="S853" s="355"/>
      <c r="T853" s="355"/>
      <c r="U853" s="355"/>
      <c r="V853" s="355"/>
      <c r="W853" s="355"/>
      <c r="X853" s="355"/>
    </row>
    <row r="854" spans="1:24" ht="18.75" customHeight="1">
      <c r="A854" s="355"/>
      <c r="B854" s="355"/>
      <c r="C854" s="384"/>
      <c r="D854" s="355"/>
      <c r="E854" s="355"/>
      <c r="F854" s="355"/>
      <c r="G854" s="355"/>
      <c r="H854" s="355"/>
      <c r="I854" s="355"/>
      <c r="J854" s="355"/>
      <c r="K854" s="355"/>
      <c r="L854" s="355"/>
      <c r="M854" s="355"/>
      <c r="N854" s="355"/>
      <c r="O854" s="355"/>
      <c r="P854" s="355"/>
      <c r="Q854" s="355"/>
      <c r="R854" s="355"/>
      <c r="S854" s="355"/>
      <c r="T854" s="355"/>
      <c r="U854" s="355"/>
      <c r="V854" s="355"/>
      <c r="W854" s="355"/>
      <c r="X854" s="355"/>
    </row>
    <row r="855" spans="1:24" ht="18.75" customHeight="1">
      <c r="A855" s="355"/>
      <c r="B855" s="355"/>
      <c r="C855" s="384"/>
      <c r="D855" s="355"/>
      <c r="E855" s="355"/>
      <c r="F855" s="355"/>
      <c r="G855" s="355"/>
      <c r="H855" s="355"/>
      <c r="I855" s="355"/>
      <c r="J855" s="355"/>
      <c r="K855" s="355"/>
      <c r="L855" s="355"/>
      <c r="M855" s="355"/>
      <c r="N855" s="355"/>
      <c r="O855" s="355"/>
      <c r="P855" s="355"/>
      <c r="Q855" s="355"/>
      <c r="R855" s="355"/>
      <c r="S855" s="355"/>
      <c r="T855" s="355"/>
      <c r="U855" s="355"/>
      <c r="V855" s="355"/>
      <c r="W855" s="355"/>
      <c r="X855" s="355"/>
    </row>
    <row r="856" spans="1:24" ht="18.75" customHeight="1">
      <c r="A856" s="355"/>
      <c r="B856" s="355"/>
      <c r="C856" s="384"/>
      <c r="D856" s="355"/>
      <c r="E856" s="355"/>
      <c r="F856" s="355"/>
      <c r="G856" s="355"/>
      <c r="H856" s="355"/>
      <c r="I856" s="355"/>
      <c r="J856" s="355"/>
      <c r="K856" s="355"/>
      <c r="L856" s="355"/>
      <c r="M856" s="355"/>
      <c r="N856" s="355"/>
      <c r="O856" s="355"/>
      <c r="P856" s="355"/>
      <c r="Q856" s="355"/>
      <c r="R856" s="355"/>
      <c r="S856" s="355"/>
      <c r="T856" s="355"/>
      <c r="U856" s="355"/>
      <c r="V856" s="355"/>
      <c r="W856" s="355"/>
      <c r="X856" s="355"/>
    </row>
    <row r="857" spans="1:24" ht="18.75" customHeight="1">
      <c r="A857" s="355"/>
      <c r="B857" s="355"/>
      <c r="C857" s="384"/>
      <c r="D857" s="355"/>
      <c r="E857" s="355"/>
      <c r="F857" s="355"/>
      <c r="G857" s="355"/>
      <c r="H857" s="355"/>
      <c r="I857" s="355"/>
      <c r="J857" s="355"/>
      <c r="K857" s="355"/>
      <c r="L857" s="355"/>
      <c r="M857" s="355"/>
      <c r="N857" s="355"/>
      <c r="O857" s="355"/>
      <c r="P857" s="355"/>
      <c r="Q857" s="355"/>
      <c r="R857" s="355"/>
      <c r="S857" s="355"/>
      <c r="T857" s="355"/>
      <c r="U857" s="355"/>
      <c r="V857" s="355"/>
      <c r="W857" s="355"/>
      <c r="X857" s="355"/>
    </row>
    <row r="858" spans="1:24" ht="18.75" customHeight="1">
      <c r="A858" s="355"/>
      <c r="B858" s="355"/>
      <c r="C858" s="384"/>
      <c r="D858" s="355"/>
      <c r="E858" s="355"/>
      <c r="F858" s="355"/>
      <c r="G858" s="355"/>
      <c r="H858" s="355"/>
      <c r="I858" s="355"/>
      <c r="J858" s="355"/>
      <c r="K858" s="355"/>
      <c r="L858" s="355"/>
      <c r="M858" s="355"/>
      <c r="N858" s="355"/>
      <c r="O858" s="355"/>
      <c r="P858" s="355"/>
      <c r="Q858" s="355"/>
      <c r="R858" s="355"/>
      <c r="S858" s="355"/>
      <c r="T858" s="355"/>
      <c r="U858" s="355"/>
      <c r="V858" s="355"/>
      <c r="W858" s="355"/>
      <c r="X858" s="355"/>
    </row>
    <row r="859" spans="1:24" ht="18.75" customHeight="1">
      <c r="A859" s="355"/>
      <c r="B859" s="355"/>
      <c r="C859" s="384"/>
      <c r="D859" s="355"/>
      <c r="E859" s="355"/>
      <c r="F859" s="355"/>
      <c r="G859" s="355"/>
      <c r="H859" s="355"/>
      <c r="I859" s="355"/>
      <c r="J859" s="355"/>
      <c r="K859" s="355"/>
      <c r="L859" s="355"/>
      <c r="M859" s="355"/>
      <c r="N859" s="355"/>
      <c r="O859" s="355"/>
      <c r="P859" s="355"/>
      <c r="Q859" s="355"/>
      <c r="R859" s="355"/>
      <c r="S859" s="355"/>
      <c r="T859" s="355"/>
      <c r="U859" s="355"/>
      <c r="V859" s="355"/>
      <c r="W859" s="355"/>
      <c r="X859" s="355"/>
    </row>
    <row r="860" spans="1:24" ht="18.75" customHeight="1">
      <c r="A860" s="355"/>
      <c r="B860" s="355"/>
      <c r="C860" s="384"/>
      <c r="D860" s="355"/>
      <c r="E860" s="355"/>
      <c r="F860" s="355"/>
      <c r="G860" s="355"/>
      <c r="H860" s="355"/>
      <c r="I860" s="355"/>
      <c r="J860" s="355"/>
      <c r="K860" s="355"/>
      <c r="L860" s="355"/>
      <c r="M860" s="355"/>
      <c r="N860" s="355"/>
      <c r="O860" s="355"/>
      <c r="P860" s="355"/>
      <c r="Q860" s="355"/>
      <c r="R860" s="355"/>
      <c r="S860" s="355"/>
      <c r="T860" s="355"/>
      <c r="U860" s="355"/>
      <c r="V860" s="355"/>
      <c r="W860" s="355"/>
      <c r="X860" s="355"/>
    </row>
    <row r="861" spans="1:24" ht="18.75" customHeight="1">
      <c r="A861" s="355"/>
      <c r="B861" s="355"/>
      <c r="C861" s="384"/>
      <c r="D861" s="355"/>
      <c r="E861" s="355"/>
      <c r="F861" s="355"/>
      <c r="G861" s="355"/>
      <c r="H861" s="355"/>
      <c r="I861" s="355"/>
      <c r="J861" s="355"/>
      <c r="K861" s="355"/>
      <c r="L861" s="355"/>
      <c r="M861" s="355"/>
      <c r="N861" s="355"/>
      <c r="O861" s="355"/>
      <c r="P861" s="355"/>
      <c r="Q861" s="355"/>
      <c r="R861" s="355"/>
      <c r="S861" s="355"/>
      <c r="T861" s="355"/>
      <c r="U861" s="355"/>
      <c r="V861" s="355"/>
      <c r="W861" s="355"/>
      <c r="X861" s="355"/>
    </row>
    <row r="862" spans="1:24" ht="18.75" customHeight="1">
      <c r="A862" s="355"/>
      <c r="B862" s="355"/>
      <c r="C862" s="384"/>
      <c r="D862" s="355"/>
      <c r="E862" s="355"/>
      <c r="F862" s="355"/>
      <c r="G862" s="355"/>
      <c r="H862" s="355"/>
      <c r="I862" s="355"/>
      <c r="J862" s="355"/>
      <c r="K862" s="355"/>
      <c r="L862" s="355"/>
      <c r="M862" s="355"/>
      <c r="N862" s="355"/>
      <c r="O862" s="355"/>
      <c r="P862" s="355"/>
      <c r="Q862" s="355"/>
      <c r="R862" s="355"/>
      <c r="S862" s="355"/>
      <c r="T862" s="355"/>
      <c r="U862" s="355"/>
      <c r="V862" s="355"/>
      <c r="W862" s="355"/>
      <c r="X862" s="355"/>
    </row>
    <row r="863" spans="1:24" ht="18.75" customHeight="1">
      <c r="A863" s="355"/>
      <c r="B863" s="355"/>
      <c r="C863" s="384"/>
      <c r="D863" s="355"/>
      <c r="E863" s="355"/>
      <c r="F863" s="355"/>
      <c r="G863" s="355"/>
      <c r="H863" s="355"/>
      <c r="I863" s="355"/>
      <c r="J863" s="355"/>
      <c r="K863" s="355"/>
      <c r="L863" s="355"/>
      <c r="M863" s="355"/>
      <c r="N863" s="355"/>
      <c r="O863" s="355"/>
      <c r="P863" s="355"/>
      <c r="Q863" s="355"/>
      <c r="R863" s="355"/>
      <c r="S863" s="355"/>
      <c r="T863" s="355"/>
      <c r="U863" s="355"/>
      <c r="V863" s="355"/>
      <c r="W863" s="355"/>
      <c r="X863" s="355"/>
    </row>
    <row r="864" spans="1:24" ht="18.75" customHeight="1">
      <c r="A864" s="355"/>
      <c r="B864" s="355"/>
      <c r="C864" s="384"/>
      <c r="D864" s="355"/>
      <c r="E864" s="355"/>
      <c r="F864" s="355"/>
      <c r="G864" s="355"/>
      <c r="H864" s="355"/>
      <c r="I864" s="355"/>
      <c r="J864" s="355"/>
      <c r="K864" s="355"/>
      <c r="L864" s="355"/>
      <c r="M864" s="355"/>
      <c r="N864" s="355"/>
      <c r="O864" s="355"/>
      <c r="P864" s="355"/>
      <c r="Q864" s="355"/>
      <c r="R864" s="355"/>
      <c r="S864" s="355"/>
      <c r="T864" s="355"/>
      <c r="U864" s="355"/>
      <c r="V864" s="355"/>
      <c r="W864" s="355"/>
      <c r="X864" s="355"/>
    </row>
    <row r="865" spans="1:24" ht="18.75" customHeight="1">
      <c r="A865" s="355"/>
      <c r="B865" s="355"/>
      <c r="C865" s="384"/>
      <c r="D865" s="355"/>
      <c r="E865" s="355"/>
      <c r="F865" s="355"/>
      <c r="G865" s="355"/>
      <c r="H865" s="355"/>
      <c r="I865" s="355"/>
      <c r="J865" s="355"/>
      <c r="K865" s="355"/>
      <c r="L865" s="355"/>
      <c r="M865" s="355"/>
      <c r="N865" s="355"/>
      <c r="O865" s="355"/>
      <c r="P865" s="355"/>
      <c r="Q865" s="355"/>
      <c r="R865" s="355"/>
      <c r="S865" s="355"/>
      <c r="T865" s="355"/>
      <c r="U865" s="355"/>
      <c r="V865" s="355"/>
      <c r="W865" s="355"/>
      <c r="X865" s="355"/>
    </row>
    <row r="866" spans="1:24" ht="18.75" customHeight="1">
      <c r="A866" s="355"/>
      <c r="B866" s="355"/>
      <c r="C866" s="384"/>
      <c r="D866" s="355"/>
      <c r="E866" s="355"/>
      <c r="F866" s="355"/>
      <c r="G866" s="355"/>
      <c r="H866" s="355"/>
      <c r="I866" s="355"/>
      <c r="J866" s="355"/>
      <c r="K866" s="355"/>
      <c r="L866" s="355"/>
      <c r="M866" s="355"/>
      <c r="N866" s="355"/>
      <c r="O866" s="355"/>
      <c r="P866" s="355"/>
      <c r="Q866" s="355"/>
      <c r="R866" s="355"/>
      <c r="S866" s="355"/>
      <c r="T866" s="355"/>
      <c r="U866" s="355"/>
      <c r="V866" s="355"/>
      <c r="W866" s="355"/>
      <c r="X866" s="355"/>
    </row>
    <row r="867" spans="1:24" ht="18.75" customHeight="1">
      <c r="A867" s="355"/>
      <c r="B867" s="355"/>
      <c r="C867" s="384"/>
      <c r="D867" s="355"/>
      <c r="E867" s="355"/>
      <c r="F867" s="355"/>
      <c r="G867" s="355"/>
      <c r="H867" s="355"/>
      <c r="I867" s="355"/>
      <c r="J867" s="355"/>
      <c r="K867" s="355"/>
      <c r="L867" s="355"/>
      <c r="M867" s="355"/>
      <c r="N867" s="355"/>
      <c r="O867" s="355"/>
      <c r="P867" s="355"/>
      <c r="Q867" s="355"/>
      <c r="R867" s="355"/>
      <c r="S867" s="355"/>
      <c r="T867" s="355"/>
      <c r="U867" s="355"/>
      <c r="V867" s="355"/>
      <c r="W867" s="355"/>
      <c r="X867" s="355"/>
    </row>
    <row r="868" spans="1:24" ht="18.75" customHeight="1">
      <c r="A868" s="355"/>
      <c r="B868" s="355"/>
      <c r="C868" s="384"/>
      <c r="D868" s="355"/>
      <c r="E868" s="355"/>
      <c r="F868" s="355"/>
      <c r="G868" s="355"/>
      <c r="H868" s="355"/>
      <c r="I868" s="355"/>
      <c r="J868" s="355"/>
      <c r="K868" s="355"/>
      <c r="L868" s="355"/>
      <c r="M868" s="355"/>
      <c r="N868" s="355"/>
      <c r="O868" s="355"/>
      <c r="P868" s="355"/>
      <c r="Q868" s="355"/>
      <c r="R868" s="355"/>
      <c r="S868" s="355"/>
      <c r="T868" s="355"/>
      <c r="U868" s="355"/>
      <c r="V868" s="355"/>
      <c r="W868" s="355"/>
      <c r="X868" s="355"/>
    </row>
    <row r="869" spans="1:24" ht="18.75" customHeight="1">
      <c r="A869" s="355"/>
      <c r="B869" s="355"/>
      <c r="C869" s="384"/>
      <c r="D869" s="355"/>
      <c r="E869" s="355"/>
      <c r="F869" s="355"/>
      <c r="G869" s="355"/>
      <c r="H869" s="355"/>
      <c r="I869" s="355"/>
      <c r="J869" s="355"/>
      <c r="K869" s="355"/>
      <c r="L869" s="355"/>
      <c r="M869" s="355"/>
      <c r="N869" s="355"/>
      <c r="O869" s="355"/>
      <c r="P869" s="355"/>
      <c r="Q869" s="355"/>
      <c r="R869" s="355"/>
      <c r="S869" s="355"/>
      <c r="T869" s="355"/>
      <c r="U869" s="355"/>
      <c r="V869" s="355"/>
      <c r="W869" s="355"/>
      <c r="X869" s="355"/>
    </row>
    <row r="870" spans="1:24" ht="18.75" customHeight="1">
      <c r="A870" s="355"/>
      <c r="B870" s="355"/>
      <c r="C870" s="384"/>
      <c r="D870" s="355"/>
      <c r="E870" s="355"/>
      <c r="F870" s="355"/>
      <c r="G870" s="355"/>
      <c r="H870" s="355"/>
      <c r="I870" s="355"/>
      <c r="J870" s="355"/>
      <c r="K870" s="355"/>
      <c r="L870" s="355"/>
      <c r="M870" s="355"/>
      <c r="N870" s="355"/>
      <c r="O870" s="355"/>
      <c r="P870" s="355"/>
      <c r="Q870" s="355"/>
      <c r="R870" s="355"/>
      <c r="S870" s="355"/>
      <c r="T870" s="355"/>
      <c r="U870" s="355"/>
      <c r="V870" s="355"/>
      <c r="W870" s="355"/>
      <c r="X870" s="355"/>
    </row>
    <row r="871" spans="1:24" ht="18.75" customHeight="1">
      <c r="A871" s="355"/>
      <c r="B871" s="355"/>
      <c r="C871" s="384"/>
      <c r="D871" s="355"/>
      <c r="E871" s="355"/>
      <c r="F871" s="355"/>
      <c r="G871" s="355"/>
      <c r="H871" s="355"/>
      <c r="I871" s="355"/>
      <c r="J871" s="355"/>
      <c r="K871" s="355"/>
      <c r="L871" s="355"/>
      <c r="M871" s="355"/>
      <c r="N871" s="355"/>
      <c r="O871" s="355"/>
      <c r="P871" s="355"/>
      <c r="Q871" s="355"/>
      <c r="R871" s="355"/>
      <c r="S871" s="355"/>
      <c r="T871" s="355"/>
      <c r="U871" s="355"/>
      <c r="V871" s="355"/>
      <c r="W871" s="355"/>
      <c r="X871" s="355"/>
    </row>
    <row r="872" spans="1:24" ht="18.75" customHeight="1">
      <c r="A872" s="355"/>
      <c r="B872" s="355"/>
      <c r="C872" s="384"/>
      <c r="D872" s="355"/>
      <c r="E872" s="355"/>
      <c r="F872" s="355"/>
      <c r="G872" s="355"/>
      <c r="H872" s="355"/>
      <c r="I872" s="355"/>
      <c r="J872" s="355"/>
      <c r="K872" s="355"/>
      <c r="L872" s="355"/>
      <c r="M872" s="355"/>
      <c r="N872" s="355"/>
      <c r="O872" s="355"/>
      <c r="P872" s="355"/>
      <c r="Q872" s="355"/>
      <c r="R872" s="355"/>
      <c r="S872" s="355"/>
      <c r="T872" s="355"/>
      <c r="U872" s="355"/>
      <c r="V872" s="355"/>
      <c r="W872" s="355"/>
      <c r="X872" s="355"/>
    </row>
    <row r="873" spans="1:24" ht="18.75" customHeight="1">
      <c r="A873" s="355"/>
      <c r="B873" s="355"/>
      <c r="C873" s="384"/>
      <c r="D873" s="355"/>
      <c r="E873" s="355"/>
      <c r="F873" s="355"/>
      <c r="G873" s="355"/>
      <c r="H873" s="355"/>
      <c r="I873" s="355"/>
      <c r="J873" s="355"/>
      <c r="K873" s="355"/>
      <c r="L873" s="355"/>
      <c r="M873" s="355"/>
      <c r="N873" s="355"/>
      <c r="O873" s="355"/>
      <c r="P873" s="355"/>
      <c r="Q873" s="355"/>
      <c r="R873" s="355"/>
      <c r="S873" s="355"/>
      <c r="T873" s="355"/>
      <c r="U873" s="355"/>
      <c r="V873" s="355"/>
      <c r="W873" s="355"/>
      <c r="X873" s="355"/>
    </row>
    <row r="874" spans="1:24" ht="18.75" customHeight="1">
      <c r="A874" s="355"/>
      <c r="B874" s="355"/>
      <c r="C874" s="384"/>
      <c r="D874" s="355"/>
      <c r="E874" s="355"/>
      <c r="F874" s="355"/>
      <c r="G874" s="355"/>
      <c r="H874" s="355"/>
      <c r="I874" s="355"/>
      <c r="J874" s="355"/>
      <c r="K874" s="355"/>
      <c r="L874" s="355"/>
      <c r="M874" s="355"/>
      <c r="N874" s="355"/>
      <c r="O874" s="355"/>
      <c r="P874" s="355"/>
      <c r="Q874" s="355"/>
      <c r="R874" s="355"/>
      <c r="S874" s="355"/>
      <c r="T874" s="355"/>
      <c r="U874" s="355"/>
      <c r="V874" s="355"/>
      <c r="W874" s="355"/>
      <c r="X874" s="355"/>
    </row>
    <row r="875" spans="1:24" ht="18.75" customHeight="1">
      <c r="A875" s="355"/>
      <c r="B875" s="355"/>
      <c r="C875" s="384"/>
      <c r="D875" s="355"/>
      <c r="E875" s="355"/>
      <c r="F875" s="355"/>
      <c r="G875" s="355"/>
      <c r="H875" s="355"/>
      <c r="I875" s="355"/>
      <c r="J875" s="355"/>
      <c r="K875" s="355"/>
      <c r="L875" s="355"/>
      <c r="M875" s="355"/>
      <c r="N875" s="355"/>
      <c r="O875" s="355"/>
      <c r="P875" s="355"/>
      <c r="Q875" s="355"/>
      <c r="R875" s="355"/>
      <c r="S875" s="355"/>
      <c r="T875" s="355"/>
      <c r="U875" s="355"/>
      <c r="V875" s="355"/>
      <c r="W875" s="355"/>
      <c r="X875" s="355"/>
    </row>
    <row r="876" spans="1:24" ht="18.75" customHeight="1">
      <c r="A876" s="355"/>
      <c r="B876" s="355"/>
      <c r="C876" s="384"/>
      <c r="D876" s="355"/>
      <c r="E876" s="355"/>
      <c r="F876" s="355"/>
      <c r="G876" s="355"/>
      <c r="H876" s="355"/>
      <c r="I876" s="355"/>
      <c r="J876" s="355"/>
      <c r="K876" s="355"/>
      <c r="L876" s="355"/>
      <c r="M876" s="355"/>
      <c r="N876" s="355"/>
      <c r="O876" s="355"/>
      <c r="P876" s="355"/>
      <c r="Q876" s="355"/>
      <c r="R876" s="355"/>
      <c r="S876" s="355"/>
      <c r="T876" s="355"/>
      <c r="U876" s="355"/>
      <c r="V876" s="355"/>
      <c r="W876" s="355"/>
      <c r="X876" s="355"/>
    </row>
    <row r="877" spans="1:24" ht="18.75" customHeight="1">
      <c r="A877" s="355"/>
      <c r="B877" s="355"/>
      <c r="C877" s="384"/>
      <c r="D877" s="355"/>
      <c r="E877" s="355"/>
      <c r="F877" s="355"/>
      <c r="G877" s="355"/>
      <c r="H877" s="355"/>
      <c r="I877" s="355"/>
      <c r="J877" s="355"/>
      <c r="K877" s="355"/>
      <c r="L877" s="355"/>
      <c r="M877" s="355"/>
      <c r="N877" s="355"/>
      <c r="O877" s="355"/>
      <c r="P877" s="355"/>
      <c r="Q877" s="355"/>
      <c r="R877" s="355"/>
      <c r="S877" s="355"/>
      <c r="T877" s="355"/>
      <c r="U877" s="355"/>
      <c r="V877" s="355"/>
      <c r="W877" s="355"/>
      <c r="X877" s="355"/>
    </row>
    <row r="878" spans="1:24" ht="18.75" customHeight="1">
      <c r="A878" s="355"/>
      <c r="B878" s="355"/>
      <c r="C878" s="384"/>
      <c r="D878" s="355"/>
      <c r="E878" s="355"/>
      <c r="F878" s="355"/>
      <c r="G878" s="355"/>
      <c r="H878" s="355"/>
      <c r="I878" s="355"/>
      <c r="J878" s="355"/>
      <c r="K878" s="355"/>
      <c r="L878" s="355"/>
      <c r="M878" s="355"/>
      <c r="N878" s="355"/>
      <c r="O878" s="355"/>
      <c r="P878" s="355"/>
      <c r="Q878" s="355"/>
      <c r="R878" s="355"/>
      <c r="S878" s="355"/>
      <c r="T878" s="355"/>
      <c r="U878" s="355"/>
      <c r="V878" s="355"/>
      <c r="W878" s="355"/>
      <c r="X878" s="355"/>
    </row>
    <row r="879" spans="1:24" ht="18.75" customHeight="1">
      <c r="A879" s="355"/>
      <c r="B879" s="355"/>
      <c r="C879" s="384"/>
      <c r="D879" s="355"/>
      <c r="E879" s="355"/>
      <c r="F879" s="355"/>
      <c r="G879" s="355"/>
      <c r="H879" s="355"/>
      <c r="I879" s="355"/>
      <c r="J879" s="355"/>
      <c r="K879" s="355"/>
      <c r="L879" s="355"/>
      <c r="M879" s="355"/>
      <c r="N879" s="355"/>
      <c r="O879" s="355"/>
      <c r="P879" s="355"/>
      <c r="Q879" s="355"/>
      <c r="R879" s="355"/>
      <c r="S879" s="355"/>
      <c r="T879" s="355"/>
      <c r="U879" s="355"/>
      <c r="V879" s="355"/>
      <c r="W879" s="355"/>
      <c r="X879" s="355"/>
    </row>
    <row r="880" spans="1:24" ht="18.75" customHeight="1">
      <c r="A880" s="355"/>
      <c r="B880" s="355"/>
      <c r="C880" s="384"/>
      <c r="D880" s="355"/>
      <c r="E880" s="355"/>
      <c r="F880" s="355"/>
      <c r="G880" s="355"/>
      <c r="H880" s="355"/>
      <c r="I880" s="355"/>
      <c r="J880" s="355"/>
      <c r="K880" s="355"/>
      <c r="L880" s="355"/>
      <c r="M880" s="355"/>
      <c r="N880" s="355"/>
      <c r="O880" s="355"/>
      <c r="P880" s="355"/>
      <c r="Q880" s="355"/>
      <c r="R880" s="355"/>
      <c r="S880" s="355"/>
      <c r="T880" s="355"/>
      <c r="U880" s="355"/>
      <c r="V880" s="355"/>
      <c r="W880" s="355"/>
      <c r="X880" s="355"/>
    </row>
    <row r="881" spans="1:24" ht="18.75" customHeight="1">
      <c r="A881" s="355"/>
      <c r="B881" s="355"/>
      <c r="C881" s="384"/>
      <c r="D881" s="355"/>
      <c r="E881" s="355"/>
      <c r="F881" s="355"/>
      <c r="G881" s="355"/>
      <c r="H881" s="355"/>
      <c r="I881" s="355"/>
      <c r="J881" s="355"/>
      <c r="K881" s="355"/>
      <c r="L881" s="355"/>
      <c r="M881" s="355"/>
      <c r="N881" s="355"/>
      <c r="O881" s="355"/>
      <c r="P881" s="355"/>
      <c r="Q881" s="355"/>
      <c r="R881" s="355"/>
      <c r="S881" s="355"/>
      <c r="T881" s="355"/>
      <c r="U881" s="355"/>
      <c r="V881" s="355"/>
      <c r="W881" s="355"/>
      <c r="X881" s="355"/>
    </row>
    <row r="882" spans="1:24" ht="18.75" customHeight="1">
      <c r="A882" s="355"/>
      <c r="B882" s="355"/>
      <c r="C882" s="384"/>
      <c r="D882" s="355"/>
      <c r="E882" s="355"/>
      <c r="F882" s="355"/>
      <c r="G882" s="355"/>
      <c r="H882" s="355"/>
      <c r="I882" s="355"/>
      <c r="J882" s="355"/>
      <c r="K882" s="355"/>
      <c r="L882" s="355"/>
      <c r="M882" s="355"/>
      <c r="N882" s="355"/>
      <c r="O882" s="355"/>
      <c r="P882" s="355"/>
      <c r="Q882" s="355"/>
      <c r="R882" s="355"/>
      <c r="S882" s="355"/>
      <c r="T882" s="355"/>
      <c r="U882" s="355"/>
      <c r="V882" s="355"/>
      <c r="W882" s="355"/>
      <c r="X882" s="355"/>
    </row>
    <row r="883" spans="1:24" ht="18.75" customHeight="1">
      <c r="A883" s="355"/>
      <c r="B883" s="355"/>
      <c r="C883" s="384"/>
      <c r="D883" s="355"/>
      <c r="E883" s="355"/>
      <c r="F883" s="355"/>
      <c r="G883" s="355"/>
      <c r="H883" s="355"/>
      <c r="I883" s="355"/>
      <c r="J883" s="355"/>
      <c r="K883" s="355"/>
      <c r="L883" s="355"/>
      <c r="M883" s="355"/>
      <c r="N883" s="355"/>
      <c r="O883" s="355"/>
      <c r="P883" s="355"/>
      <c r="Q883" s="355"/>
      <c r="R883" s="355"/>
      <c r="S883" s="355"/>
      <c r="T883" s="355"/>
      <c r="U883" s="355"/>
      <c r="V883" s="355"/>
      <c r="W883" s="355"/>
      <c r="X883" s="355"/>
    </row>
    <row r="884" spans="1:24" ht="18.75" customHeight="1">
      <c r="A884" s="355"/>
      <c r="B884" s="355"/>
      <c r="C884" s="384"/>
      <c r="D884" s="355"/>
      <c r="E884" s="355"/>
      <c r="F884" s="355"/>
      <c r="G884" s="355"/>
      <c r="H884" s="355"/>
      <c r="I884" s="355"/>
      <c r="J884" s="355"/>
      <c r="K884" s="355"/>
      <c r="L884" s="355"/>
      <c r="M884" s="355"/>
      <c r="N884" s="355"/>
      <c r="O884" s="355"/>
      <c r="P884" s="355"/>
      <c r="Q884" s="355"/>
      <c r="R884" s="355"/>
      <c r="S884" s="355"/>
      <c r="T884" s="355"/>
      <c r="U884" s="355"/>
      <c r="V884" s="355"/>
      <c r="W884" s="355"/>
      <c r="X884" s="355"/>
    </row>
    <row r="885" spans="1:24" ht="18.75" customHeight="1">
      <c r="A885" s="355"/>
      <c r="B885" s="355"/>
      <c r="C885" s="384"/>
      <c r="D885" s="355"/>
      <c r="E885" s="355"/>
      <c r="F885" s="355"/>
      <c r="G885" s="355"/>
      <c r="H885" s="355"/>
      <c r="I885" s="355"/>
      <c r="J885" s="355"/>
      <c r="K885" s="355"/>
      <c r="L885" s="355"/>
      <c r="M885" s="355"/>
      <c r="N885" s="355"/>
      <c r="O885" s="355"/>
      <c r="P885" s="355"/>
      <c r="Q885" s="355"/>
      <c r="R885" s="355"/>
      <c r="S885" s="355"/>
      <c r="T885" s="355"/>
      <c r="U885" s="355"/>
      <c r="V885" s="355"/>
      <c r="W885" s="355"/>
      <c r="X885" s="355"/>
    </row>
    <row r="886" spans="1:24" ht="18.75" customHeight="1">
      <c r="A886" s="355"/>
      <c r="B886" s="355"/>
      <c r="C886" s="384"/>
      <c r="D886" s="355"/>
      <c r="E886" s="355"/>
      <c r="F886" s="355"/>
      <c r="G886" s="355"/>
      <c r="H886" s="355"/>
      <c r="I886" s="355"/>
      <c r="J886" s="355"/>
      <c r="K886" s="355"/>
      <c r="L886" s="355"/>
      <c r="M886" s="355"/>
      <c r="N886" s="355"/>
      <c r="O886" s="355"/>
      <c r="P886" s="355"/>
      <c r="Q886" s="355"/>
      <c r="R886" s="355"/>
      <c r="S886" s="355"/>
      <c r="T886" s="355"/>
      <c r="U886" s="355"/>
      <c r="V886" s="355"/>
      <c r="W886" s="355"/>
      <c r="X886" s="355"/>
    </row>
    <row r="887" spans="1:24" ht="18.75" customHeight="1">
      <c r="A887" s="355"/>
      <c r="B887" s="355"/>
      <c r="C887" s="384"/>
      <c r="D887" s="355"/>
      <c r="E887" s="355"/>
      <c r="F887" s="355"/>
      <c r="G887" s="355"/>
      <c r="H887" s="355"/>
      <c r="I887" s="355"/>
      <c r="J887" s="355"/>
      <c r="K887" s="355"/>
      <c r="L887" s="355"/>
      <c r="M887" s="355"/>
      <c r="N887" s="355"/>
      <c r="O887" s="355"/>
      <c r="P887" s="355"/>
      <c r="Q887" s="355"/>
      <c r="R887" s="355"/>
      <c r="S887" s="355"/>
      <c r="T887" s="355"/>
      <c r="U887" s="355"/>
      <c r="V887" s="355"/>
      <c r="W887" s="355"/>
      <c r="X887" s="355"/>
    </row>
    <row r="888" spans="1:24" ht="18.75" customHeight="1">
      <c r="A888" s="355"/>
      <c r="B888" s="355"/>
      <c r="C888" s="384"/>
      <c r="D888" s="355"/>
      <c r="E888" s="355"/>
      <c r="F888" s="355"/>
      <c r="G888" s="355"/>
      <c r="H888" s="355"/>
      <c r="I888" s="355"/>
      <c r="J888" s="355"/>
      <c r="K888" s="355"/>
      <c r="L888" s="355"/>
      <c r="M888" s="355"/>
      <c r="N888" s="355"/>
      <c r="O888" s="355"/>
      <c r="P888" s="355"/>
      <c r="Q888" s="355"/>
      <c r="R888" s="355"/>
      <c r="S888" s="355"/>
      <c r="T888" s="355"/>
      <c r="U888" s="355"/>
      <c r="V888" s="355"/>
      <c r="W888" s="355"/>
      <c r="X888" s="355"/>
    </row>
    <row r="889" spans="1:24" ht="18.75" customHeight="1">
      <c r="A889" s="355"/>
      <c r="B889" s="355"/>
      <c r="C889" s="384"/>
      <c r="D889" s="355"/>
      <c r="E889" s="355"/>
      <c r="F889" s="355"/>
      <c r="G889" s="355"/>
      <c r="H889" s="355"/>
      <c r="I889" s="355"/>
      <c r="J889" s="355"/>
      <c r="K889" s="355"/>
      <c r="L889" s="355"/>
      <c r="M889" s="355"/>
      <c r="N889" s="355"/>
      <c r="O889" s="355"/>
      <c r="P889" s="355"/>
      <c r="Q889" s="355"/>
      <c r="R889" s="355"/>
      <c r="S889" s="355"/>
      <c r="T889" s="355"/>
      <c r="U889" s="355"/>
      <c r="V889" s="355"/>
      <c r="W889" s="355"/>
      <c r="X889" s="355"/>
    </row>
    <row r="890" spans="1:24" ht="18.75" customHeight="1">
      <c r="A890" s="355"/>
      <c r="B890" s="355"/>
      <c r="C890" s="384"/>
      <c r="D890" s="355"/>
      <c r="E890" s="355"/>
      <c r="F890" s="355"/>
      <c r="G890" s="355"/>
      <c r="H890" s="355"/>
      <c r="I890" s="355"/>
      <c r="J890" s="355"/>
      <c r="K890" s="355"/>
      <c r="L890" s="355"/>
      <c r="M890" s="355"/>
      <c r="N890" s="355"/>
      <c r="O890" s="355"/>
      <c r="P890" s="355"/>
      <c r="Q890" s="355"/>
      <c r="R890" s="355"/>
      <c r="S890" s="355"/>
      <c r="T890" s="355"/>
      <c r="U890" s="355"/>
      <c r="V890" s="355"/>
      <c r="W890" s="355"/>
      <c r="X890" s="355"/>
    </row>
    <row r="891" spans="1:24" ht="18.75" customHeight="1">
      <c r="A891" s="355"/>
      <c r="B891" s="355"/>
      <c r="C891" s="384"/>
      <c r="D891" s="355"/>
      <c r="E891" s="355"/>
      <c r="F891" s="355"/>
      <c r="G891" s="355"/>
      <c r="H891" s="355"/>
      <c r="I891" s="355"/>
      <c r="J891" s="355"/>
      <c r="K891" s="355"/>
      <c r="L891" s="355"/>
      <c r="M891" s="355"/>
      <c r="N891" s="355"/>
      <c r="O891" s="355"/>
      <c r="P891" s="355"/>
      <c r="Q891" s="355"/>
      <c r="R891" s="355"/>
      <c r="S891" s="355"/>
      <c r="T891" s="355"/>
      <c r="U891" s="355"/>
      <c r="V891" s="355"/>
      <c r="W891" s="355"/>
      <c r="X891" s="355"/>
    </row>
    <row r="892" spans="1:24" ht="18.75" customHeight="1">
      <c r="A892" s="355"/>
      <c r="B892" s="355"/>
      <c r="C892" s="384"/>
      <c r="D892" s="355"/>
      <c r="E892" s="355"/>
      <c r="F892" s="355"/>
      <c r="G892" s="355"/>
      <c r="H892" s="355"/>
      <c r="I892" s="355"/>
      <c r="J892" s="355"/>
      <c r="K892" s="355"/>
      <c r="L892" s="355"/>
      <c r="M892" s="355"/>
      <c r="N892" s="355"/>
      <c r="O892" s="355"/>
      <c r="P892" s="355"/>
      <c r="Q892" s="355"/>
      <c r="R892" s="355"/>
      <c r="S892" s="355"/>
      <c r="T892" s="355"/>
      <c r="U892" s="355"/>
      <c r="V892" s="355"/>
      <c r="W892" s="355"/>
      <c r="X892" s="355"/>
    </row>
    <row r="893" spans="1:24" ht="18.75" customHeight="1">
      <c r="A893" s="355"/>
      <c r="B893" s="355"/>
      <c r="C893" s="384"/>
      <c r="D893" s="355"/>
      <c r="E893" s="355"/>
      <c r="F893" s="355"/>
      <c r="G893" s="355"/>
      <c r="H893" s="355"/>
      <c r="I893" s="355"/>
      <c r="J893" s="355"/>
      <c r="K893" s="355"/>
      <c r="L893" s="355"/>
      <c r="M893" s="355"/>
      <c r="N893" s="355"/>
      <c r="O893" s="355"/>
      <c r="P893" s="355"/>
      <c r="Q893" s="355"/>
      <c r="R893" s="355"/>
      <c r="S893" s="355"/>
      <c r="T893" s="355"/>
      <c r="U893" s="355"/>
      <c r="V893" s="355"/>
      <c r="W893" s="355"/>
      <c r="X893" s="355"/>
    </row>
    <row r="894" spans="1:24" ht="18.75" customHeight="1">
      <c r="A894" s="355"/>
      <c r="B894" s="355"/>
      <c r="C894" s="384"/>
      <c r="D894" s="355"/>
      <c r="E894" s="355"/>
      <c r="F894" s="355"/>
      <c r="G894" s="355"/>
      <c r="H894" s="355"/>
      <c r="I894" s="355"/>
      <c r="J894" s="355"/>
      <c r="K894" s="355"/>
      <c r="L894" s="355"/>
      <c r="M894" s="355"/>
      <c r="N894" s="355"/>
      <c r="O894" s="355"/>
      <c r="P894" s="355"/>
      <c r="Q894" s="355"/>
      <c r="R894" s="355"/>
      <c r="S894" s="355"/>
      <c r="T894" s="355"/>
      <c r="U894" s="355"/>
      <c r="V894" s="355"/>
      <c r="W894" s="355"/>
      <c r="X894" s="355"/>
    </row>
    <row r="895" spans="1:24" ht="18.75" customHeight="1">
      <c r="A895" s="355"/>
      <c r="B895" s="355"/>
      <c r="C895" s="384"/>
      <c r="D895" s="355"/>
      <c r="E895" s="355"/>
      <c r="F895" s="355"/>
      <c r="G895" s="355"/>
      <c r="H895" s="355"/>
      <c r="I895" s="355"/>
      <c r="J895" s="355"/>
      <c r="K895" s="355"/>
      <c r="L895" s="355"/>
      <c r="M895" s="355"/>
      <c r="N895" s="355"/>
      <c r="O895" s="355"/>
      <c r="P895" s="355"/>
      <c r="Q895" s="355"/>
      <c r="R895" s="355"/>
      <c r="S895" s="355"/>
      <c r="T895" s="355"/>
      <c r="U895" s="355"/>
      <c r="V895" s="355"/>
      <c r="W895" s="355"/>
      <c r="X895" s="355"/>
    </row>
    <row r="896" spans="1:24" ht="18.75" customHeight="1">
      <c r="A896" s="355"/>
      <c r="B896" s="355"/>
      <c r="C896" s="384"/>
      <c r="D896" s="355"/>
      <c r="E896" s="355"/>
      <c r="F896" s="355"/>
      <c r="G896" s="355"/>
      <c r="H896" s="355"/>
      <c r="I896" s="355"/>
      <c r="J896" s="355"/>
      <c r="K896" s="355"/>
      <c r="L896" s="355"/>
      <c r="M896" s="355"/>
      <c r="N896" s="355"/>
      <c r="O896" s="355"/>
      <c r="P896" s="355"/>
      <c r="Q896" s="355"/>
      <c r="R896" s="355"/>
      <c r="S896" s="355"/>
      <c r="T896" s="355"/>
      <c r="U896" s="355"/>
      <c r="V896" s="355"/>
      <c r="W896" s="355"/>
      <c r="X896" s="355"/>
    </row>
    <row r="897" spans="1:24" ht="18.75" customHeight="1">
      <c r="A897" s="355"/>
      <c r="B897" s="355"/>
      <c r="C897" s="384"/>
      <c r="D897" s="355"/>
      <c r="E897" s="355"/>
      <c r="F897" s="355"/>
      <c r="G897" s="355"/>
      <c r="H897" s="355"/>
      <c r="I897" s="355"/>
      <c r="J897" s="355"/>
      <c r="K897" s="355"/>
      <c r="L897" s="355"/>
      <c r="M897" s="355"/>
      <c r="N897" s="355"/>
      <c r="O897" s="355"/>
      <c r="P897" s="355"/>
      <c r="Q897" s="355"/>
      <c r="R897" s="355"/>
      <c r="S897" s="355"/>
      <c r="T897" s="355"/>
      <c r="U897" s="355"/>
      <c r="V897" s="355"/>
      <c r="W897" s="355"/>
      <c r="X897" s="355"/>
    </row>
    <row r="898" spans="1:24" ht="18.75" customHeight="1">
      <c r="A898" s="355"/>
      <c r="B898" s="355"/>
      <c r="C898" s="384"/>
      <c r="D898" s="355"/>
      <c r="E898" s="355"/>
      <c r="F898" s="355"/>
      <c r="G898" s="355"/>
      <c r="H898" s="355"/>
      <c r="I898" s="355"/>
      <c r="J898" s="355"/>
      <c r="K898" s="355"/>
      <c r="L898" s="355"/>
      <c r="M898" s="355"/>
      <c r="N898" s="355"/>
      <c r="O898" s="355"/>
      <c r="P898" s="355"/>
      <c r="Q898" s="355"/>
      <c r="R898" s="355"/>
      <c r="S898" s="355"/>
      <c r="T898" s="355"/>
      <c r="U898" s="355"/>
      <c r="V898" s="355"/>
      <c r="W898" s="355"/>
      <c r="X898" s="355"/>
    </row>
    <row r="899" spans="1:24" ht="18.75" customHeight="1">
      <c r="A899" s="355"/>
      <c r="B899" s="355"/>
      <c r="C899" s="384"/>
      <c r="D899" s="355"/>
      <c r="E899" s="355"/>
      <c r="F899" s="355"/>
      <c r="G899" s="355"/>
      <c r="H899" s="355"/>
      <c r="I899" s="355"/>
      <c r="J899" s="355"/>
      <c r="K899" s="355"/>
      <c r="L899" s="355"/>
      <c r="M899" s="355"/>
      <c r="N899" s="355"/>
      <c r="O899" s="355"/>
      <c r="P899" s="355"/>
      <c r="Q899" s="355"/>
      <c r="R899" s="355"/>
      <c r="S899" s="355"/>
      <c r="T899" s="355"/>
      <c r="U899" s="355"/>
      <c r="V899" s="355"/>
      <c r="W899" s="355"/>
      <c r="X899" s="355"/>
    </row>
    <row r="900" spans="1:24" ht="18.75" customHeight="1">
      <c r="A900" s="355"/>
      <c r="B900" s="355"/>
      <c r="C900" s="384"/>
      <c r="D900" s="355"/>
      <c r="E900" s="355"/>
      <c r="F900" s="355"/>
      <c r="G900" s="355"/>
      <c r="H900" s="355"/>
      <c r="I900" s="355"/>
      <c r="J900" s="355"/>
      <c r="K900" s="355"/>
      <c r="L900" s="355"/>
      <c r="M900" s="355"/>
      <c r="N900" s="355"/>
      <c r="O900" s="355"/>
      <c r="P900" s="355"/>
      <c r="Q900" s="355"/>
      <c r="R900" s="355"/>
      <c r="S900" s="355"/>
      <c r="T900" s="355"/>
      <c r="U900" s="355"/>
      <c r="V900" s="355"/>
      <c r="W900" s="355"/>
      <c r="X900" s="355"/>
    </row>
    <row r="901" spans="1:24" ht="18.75" customHeight="1">
      <c r="A901" s="355"/>
      <c r="B901" s="355"/>
      <c r="C901" s="384"/>
      <c r="D901" s="355"/>
      <c r="E901" s="355"/>
      <c r="F901" s="355"/>
      <c r="G901" s="355"/>
      <c r="H901" s="355"/>
      <c r="I901" s="355"/>
      <c r="J901" s="355"/>
      <c r="K901" s="355"/>
      <c r="L901" s="355"/>
      <c r="M901" s="355"/>
      <c r="N901" s="355"/>
      <c r="O901" s="355"/>
      <c r="P901" s="355"/>
      <c r="Q901" s="355"/>
      <c r="R901" s="355"/>
      <c r="S901" s="355"/>
      <c r="T901" s="355"/>
      <c r="U901" s="355"/>
      <c r="V901" s="355"/>
      <c r="W901" s="355"/>
      <c r="X901" s="355"/>
    </row>
    <row r="902" spans="1:24" ht="18.75" customHeight="1">
      <c r="A902" s="355"/>
      <c r="B902" s="355"/>
      <c r="C902" s="384"/>
      <c r="D902" s="355"/>
      <c r="E902" s="355"/>
      <c r="F902" s="355"/>
      <c r="G902" s="355"/>
      <c r="H902" s="355"/>
      <c r="I902" s="355"/>
      <c r="J902" s="355"/>
      <c r="K902" s="355"/>
      <c r="L902" s="355"/>
      <c r="M902" s="355"/>
      <c r="N902" s="355"/>
      <c r="O902" s="355"/>
      <c r="P902" s="355"/>
      <c r="Q902" s="355"/>
      <c r="R902" s="355"/>
      <c r="S902" s="355"/>
      <c r="T902" s="355"/>
      <c r="U902" s="355"/>
      <c r="V902" s="355"/>
      <c r="W902" s="355"/>
      <c r="X902" s="355"/>
    </row>
    <row r="903" spans="1:24" ht="18.75" customHeight="1">
      <c r="A903" s="355"/>
      <c r="B903" s="355"/>
      <c r="C903" s="384"/>
      <c r="D903" s="355"/>
      <c r="E903" s="355"/>
      <c r="F903" s="355"/>
      <c r="G903" s="355"/>
      <c r="H903" s="355"/>
      <c r="I903" s="355"/>
      <c r="J903" s="355"/>
      <c r="K903" s="355"/>
      <c r="L903" s="355"/>
      <c r="M903" s="355"/>
      <c r="N903" s="355"/>
      <c r="O903" s="355"/>
      <c r="P903" s="355"/>
      <c r="Q903" s="355"/>
      <c r="R903" s="355"/>
      <c r="S903" s="355"/>
      <c r="T903" s="355"/>
      <c r="U903" s="355"/>
      <c r="V903" s="355"/>
      <c r="W903" s="355"/>
      <c r="X903" s="355"/>
    </row>
    <row r="904" spans="1:24" ht="18.75" customHeight="1">
      <c r="A904" s="355"/>
      <c r="B904" s="355"/>
      <c r="C904" s="384"/>
      <c r="D904" s="355"/>
      <c r="E904" s="355"/>
      <c r="F904" s="355"/>
      <c r="G904" s="355"/>
      <c r="H904" s="355"/>
      <c r="I904" s="355"/>
      <c r="J904" s="355"/>
      <c r="K904" s="355"/>
      <c r="L904" s="355"/>
      <c r="M904" s="355"/>
      <c r="N904" s="355"/>
      <c r="O904" s="355"/>
      <c r="P904" s="355"/>
      <c r="Q904" s="355"/>
      <c r="R904" s="355"/>
      <c r="S904" s="355"/>
      <c r="T904" s="355"/>
      <c r="U904" s="355"/>
      <c r="V904" s="355"/>
      <c r="W904" s="355"/>
      <c r="X904" s="355"/>
    </row>
    <row r="905" spans="1:24" ht="18.75" customHeight="1">
      <c r="A905" s="355"/>
      <c r="B905" s="355"/>
      <c r="C905" s="384"/>
      <c r="D905" s="355"/>
      <c r="E905" s="355"/>
      <c r="F905" s="355"/>
      <c r="G905" s="355"/>
      <c r="H905" s="355"/>
      <c r="I905" s="355"/>
      <c r="J905" s="355"/>
      <c r="K905" s="355"/>
      <c r="L905" s="355"/>
      <c r="M905" s="355"/>
      <c r="N905" s="355"/>
      <c r="O905" s="355"/>
      <c r="P905" s="355"/>
      <c r="Q905" s="355"/>
      <c r="R905" s="355"/>
      <c r="S905" s="355"/>
      <c r="T905" s="355"/>
      <c r="U905" s="355"/>
      <c r="V905" s="355"/>
      <c r="W905" s="355"/>
      <c r="X905" s="355"/>
    </row>
    <row r="906" spans="1:24" ht="18.75" customHeight="1">
      <c r="A906" s="355"/>
      <c r="B906" s="355"/>
      <c r="C906" s="384"/>
      <c r="D906" s="355"/>
      <c r="E906" s="355"/>
      <c r="F906" s="355"/>
      <c r="G906" s="355"/>
      <c r="H906" s="355"/>
      <c r="I906" s="355"/>
      <c r="J906" s="355"/>
      <c r="K906" s="355"/>
      <c r="L906" s="355"/>
      <c r="M906" s="355"/>
      <c r="N906" s="355"/>
      <c r="O906" s="355"/>
      <c r="P906" s="355"/>
      <c r="Q906" s="355"/>
      <c r="R906" s="355"/>
      <c r="S906" s="355"/>
      <c r="T906" s="355"/>
      <c r="U906" s="355"/>
      <c r="V906" s="355"/>
      <c r="W906" s="355"/>
      <c r="X906" s="355"/>
    </row>
    <row r="907" spans="1:24" ht="18.75" customHeight="1">
      <c r="A907" s="355"/>
      <c r="B907" s="355"/>
      <c r="C907" s="384"/>
      <c r="D907" s="355"/>
      <c r="E907" s="355"/>
      <c r="F907" s="355"/>
      <c r="G907" s="355"/>
      <c r="H907" s="355"/>
      <c r="I907" s="355"/>
      <c r="J907" s="355"/>
      <c r="K907" s="355"/>
      <c r="L907" s="355"/>
      <c r="M907" s="355"/>
      <c r="N907" s="355"/>
      <c r="O907" s="355"/>
      <c r="P907" s="355"/>
      <c r="Q907" s="355"/>
      <c r="R907" s="355"/>
      <c r="S907" s="355"/>
      <c r="T907" s="355"/>
      <c r="U907" s="355"/>
      <c r="V907" s="355"/>
      <c r="W907" s="355"/>
      <c r="X907" s="355"/>
    </row>
    <row r="908" spans="1:24" ht="18.75" customHeight="1">
      <c r="A908" s="355"/>
      <c r="B908" s="355"/>
      <c r="C908" s="384"/>
      <c r="D908" s="355"/>
      <c r="E908" s="355"/>
      <c r="F908" s="355"/>
      <c r="G908" s="355"/>
      <c r="H908" s="355"/>
      <c r="I908" s="355"/>
      <c r="J908" s="355"/>
      <c r="K908" s="355"/>
      <c r="L908" s="355"/>
      <c r="M908" s="355"/>
      <c r="N908" s="355"/>
      <c r="O908" s="355"/>
      <c r="P908" s="355"/>
      <c r="Q908" s="355"/>
      <c r="R908" s="355"/>
      <c r="S908" s="355"/>
      <c r="T908" s="355"/>
      <c r="U908" s="355"/>
      <c r="V908" s="355"/>
      <c r="W908" s="355"/>
      <c r="X908" s="355"/>
    </row>
    <row r="909" spans="1:24" ht="18.75" customHeight="1">
      <c r="A909" s="355"/>
      <c r="B909" s="355"/>
      <c r="C909" s="384"/>
      <c r="D909" s="355"/>
      <c r="E909" s="355"/>
      <c r="F909" s="355"/>
      <c r="G909" s="355"/>
      <c r="H909" s="355"/>
      <c r="I909" s="355"/>
      <c r="J909" s="355"/>
      <c r="K909" s="355"/>
      <c r="L909" s="355"/>
      <c r="M909" s="355"/>
      <c r="N909" s="355"/>
      <c r="O909" s="355"/>
      <c r="P909" s="355"/>
      <c r="Q909" s="355"/>
      <c r="R909" s="355"/>
      <c r="S909" s="355"/>
      <c r="T909" s="355"/>
      <c r="U909" s="355"/>
      <c r="V909" s="355"/>
      <c r="W909" s="355"/>
      <c r="X909" s="355"/>
    </row>
    <row r="910" spans="1:24" ht="18.75" customHeight="1">
      <c r="A910" s="355"/>
      <c r="B910" s="355"/>
      <c r="C910" s="384"/>
      <c r="D910" s="355"/>
      <c r="E910" s="355"/>
      <c r="F910" s="355"/>
      <c r="G910" s="355"/>
      <c r="H910" s="355"/>
      <c r="I910" s="355"/>
      <c r="J910" s="355"/>
      <c r="K910" s="355"/>
      <c r="L910" s="355"/>
      <c r="M910" s="355"/>
      <c r="N910" s="355"/>
      <c r="O910" s="355"/>
      <c r="P910" s="355"/>
      <c r="Q910" s="355"/>
      <c r="R910" s="355"/>
      <c r="S910" s="355"/>
      <c r="T910" s="355"/>
      <c r="U910" s="355"/>
      <c r="V910" s="355"/>
      <c r="W910" s="355"/>
      <c r="X910" s="355"/>
    </row>
    <row r="911" spans="1:24" ht="18.75" customHeight="1">
      <c r="A911" s="355"/>
      <c r="B911" s="355"/>
      <c r="C911" s="384"/>
      <c r="D911" s="355"/>
      <c r="E911" s="355"/>
      <c r="F911" s="355"/>
      <c r="G911" s="355"/>
      <c r="H911" s="355"/>
      <c r="I911" s="355"/>
      <c r="J911" s="355"/>
      <c r="K911" s="355"/>
      <c r="L911" s="355"/>
      <c r="M911" s="355"/>
      <c r="N911" s="355"/>
      <c r="O911" s="355"/>
      <c r="P911" s="355"/>
      <c r="Q911" s="355"/>
      <c r="R911" s="355"/>
      <c r="S911" s="355"/>
      <c r="T911" s="355"/>
      <c r="U911" s="355"/>
      <c r="V911" s="355"/>
      <c r="W911" s="355"/>
      <c r="X911" s="355"/>
    </row>
    <row r="912" spans="1:24" ht="18.75" customHeight="1">
      <c r="A912" s="355"/>
      <c r="B912" s="355"/>
      <c r="C912" s="384"/>
      <c r="D912" s="355"/>
      <c r="E912" s="355"/>
      <c r="F912" s="355"/>
      <c r="G912" s="355"/>
      <c r="H912" s="355"/>
      <c r="I912" s="355"/>
      <c r="J912" s="355"/>
      <c r="K912" s="355"/>
      <c r="L912" s="355"/>
      <c r="M912" s="355"/>
      <c r="N912" s="355"/>
      <c r="O912" s="355"/>
      <c r="P912" s="355"/>
      <c r="Q912" s="355"/>
      <c r="R912" s="355"/>
      <c r="S912" s="355"/>
      <c r="T912" s="355"/>
      <c r="U912" s="355"/>
      <c r="V912" s="355"/>
      <c r="W912" s="355"/>
      <c r="X912" s="355"/>
    </row>
    <row r="913" spans="1:24" ht="18.75" customHeight="1">
      <c r="A913" s="355"/>
      <c r="B913" s="355"/>
      <c r="C913" s="384"/>
      <c r="D913" s="355"/>
      <c r="E913" s="355"/>
      <c r="F913" s="355"/>
      <c r="G913" s="355"/>
      <c r="H913" s="355"/>
      <c r="I913" s="355"/>
      <c r="J913" s="355"/>
      <c r="K913" s="355"/>
      <c r="L913" s="355"/>
      <c r="M913" s="355"/>
      <c r="N913" s="355"/>
      <c r="O913" s="355"/>
      <c r="P913" s="355"/>
      <c r="Q913" s="355"/>
      <c r="R913" s="355"/>
      <c r="S913" s="355"/>
      <c r="T913" s="355"/>
      <c r="U913" s="355"/>
      <c r="V913" s="355"/>
      <c r="W913" s="355"/>
      <c r="X913" s="355"/>
    </row>
    <row r="914" spans="1:24" ht="18.75" customHeight="1">
      <c r="A914" s="355"/>
      <c r="B914" s="355"/>
      <c r="C914" s="384"/>
      <c r="D914" s="355"/>
      <c r="E914" s="355"/>
      <c r="F914" s="355"/>
      <c r="G914" s="355"/>
      <c r="H914" s="355"/>
      <c r="I914" s="355"/>
      <c r="J914" s="355"/>
      <c r="K914" s="355"/>
      <c r="L914" s="355"/>
      <c r="M914" s="355"/>
      <c r="N914" s="355"/>
      <c r="O914" s="355"/>
      <c r="P914" s="355"/>
      <c r="Q914" s="355"/>
      <c r="R914" s="355"/>
      <c r="S914" s="355"/>
      <c r="T914" s="355"/>
      <c r="U914" s="355"/>
      <c r="V914" s="355"/>
      <c r="W914" s="355"/>
      <c r="X914" s="355"/>
    </row>
    <row r="915" spans="1:24" ht="18.75" customHeight="1">
      <c r="A915" s="355"/>
      <c r="B915" s="355"/>
      <c r="C915" s="384"/>
      <c r="D915" s="355"/>
      <c r="E915" s="355"/>
      <c r="F915" s="355"/>
      <c r="G915" s="355"/>
      <c r="H915" s="355"/>
      <c r="I915" s="355"/>
      <c r="J915" s="355"/>
      <c r="K915" s="355"/>
      <c r="L915" s="355"/>
      <c r="M915" s="355"/>
      <c r="N915" s="355"/>
      <c r="O915" s="355"/>
      <c r="P915" s="355"/>
      <c r="Q915" s="355"/>
      <c r="R915" s="355"/>
      <c r="S915" s="355"/>
      <c r="T915" s="355"/>
      <c r="U915" s="355"/>
      <c r="V915" s="355"/>
      <c r="W915" s="355"/>
      <c r="X915" s="355"/>
    </row>
    <row r="916" spans="1:24" ht="18.75" customHeight="1">
      <c r="A916" s="355"/>
      <c r="B916" s="355"/>
      <c r="C916" s="384"/>
      <c r="D916" s="355"/>
      <c r="E916" s="355"/>
      <c r="F916" s="355"/>
      <c r="G916" s="355"/>
      <c r="H916" s="355"/>
      <c r="I916" s="355"/>
      <c r="J916" s="355"/>
      <c r="K916" s="355"/>
      <c r="L916" s="355"/>
      <c r="M916" s="355"/>
      <c r="N916" s="355"/>
      <c r="O916" s="355"/>
      <c r="P916" s="355"/>
      <c r="Q916" s="355"/>
      <c r="R916" s="355"/>
      <c r="S916" s="355"/>
      <c r="T916" s="355"/>
      <c r="U916" s="355"/>
      <c r="V916" s="355"/>
      <c r="W916" s="355"/>
      <c r="X916" s="355"/>
    </row>
    <row r="917" spans="1:24" ht="18.75" customHeight="1">
      <c r="A917" s="355"/>
      <c r="B917" s="355"/>
      <c r="C917" s="384"/>
      <c r="D917" s="355"/>
      <c r="E917" s="355"/>
      <c r="F917" s="355"/>
      <c r="G917" s="355"/>
      <c r="H917" s="355"/>
      <c r="I917" s="355"/>
      <c r="J917" s="355"/>
      <c r="K917" s="355"/>
      <c r="L917" s="355"/>
      <c r="M917" s="355"/>
      <c r="N917" s="355"/>
      <c r="O917" s="355"/>
      <c r="P917" s="355"/>
      <c r="Q917" s="355"/>
      <c r="R917" s="355"/>
      <c r="S917" s="355"/>
      <c r="T917" s="355"/>
      <c r="U917" s="355"/>
      <c r="V917" s="355"/>
      <c r="W917" s="355"/>
      <c r="X917" s="355"/>
    </row>
    <row r="918" spans="1:24" ht="18.75" customHeight="1">
      <c r="A918" s="355"/>
      <c r="B918" s="355"/>
      <c r="C918" s="384"/>
      <c r="D918" s="355"/>
      <c r="E918" s="355"/>
      <c r="F918" s="355"/>
      <c r="G918" s="355"/>
      <c r="H918" s="355"/>
      <c r="I918" s="355"/>
      <c r="J918" s="355"/>
      <c r="K918" s="355"/>
      <c r="L918" s="355"/>
      <c r="M918" s="355"/>
      <c r="N918" s="355"/>
      <c r="O918" s="355"/>
      <c r="P918" s="355"/>
      <c r="Q918" s="355"/>
      <c r="R918" s="355"/>
      <c r="S918" s="355"/>
      <c r="T918" s="355"/>
      <c r="U918" s="355"/>
      <c r="V918" s="355"/>
      <c r="W918" s="355"/>
      <c r="X918" s="355"/>
    </row>
    <row r="919" spans="1:24" ht="18.75" customHeight="1">
      <c r="A919" s="355"/>
      <c r="B919" s="355"/>
      <c r="C919" s="384"/>
      <c r="D919" s="355"/>
      <c r="E919" s="355"/>
      <c r="F919" s="355"/>
      <c r="G919" s="355"/>
      <c r="H919" s="355"/>
      <c r="I919" s="355"/>
      <c r="J919" s="355"/>
      <c r="K919" s="355"/>
      <c r="L919" s="355"/>
      <c r="M919" s="355"/>
      <c r="N919" s="355"/>
      <c r="O919" s="355"/>
      <c r="P919" s="355"/>
      <c r="Q919" s="355"/>
      <c r="R919" s="355"/>
      <c r="S919" s="355"/>
      <c r="T919" s="355"/>
      <c r="U919" s="355"/>
      <c r="V919" s="355"/>
      <c r="W919" s="355"/>
      <c r="X919" s="355"/>
    </row>
    <row r="920" spans="1:24" ht="18.75" customHeight="1">
      <c r="A920" s="355"/>
      <c r="B920" s="355"/>
      <c r="C920" s="384"/>
      <c r="D920" s="355"/>
      <c r="E920" s="355"/>
      <c r="F920" s="355"/>
      <c r="G920" s="355"/>
      <c r="H920" s="355"/>
      <c r="I920" s="355"/>
      <c r="J920" s="355"/>
      <c r="K920" s="355"/>
      <c r="L920" s="355"/>
      <c r="M920" s="355"/>
      <c r="N920" s="355"/>
      <c r="O920" s="355"/>
      <c r="P920" s="355"/>
      <c r="Q920" s="355"/>
      <c r="R920" s="355"/>
      <c r="S920" s="355"/>
      <c r="T920" s="355"/>
      <c r="U920" s="355"/>
      <c r="V920" s="355"/>
      <c r="W920" s="355"/>
      <c r="X920" s="355"/>
    </row>
    <row r="921" spans="1:24" ht="18.75" customHeight="1">
      <c r="A921" s="355"/>
      <c r="B921" s="355"/>
      <c r="C921" s="384"/>
      <c r="D921" s="355"/>
      <c r="E921" s="355"/>
      <c r="F921" s="355"/>
      <c r="G921" s="355"/>
      <c r="H921" s="355"/>
      <c r="I921" s="355"/>
      <c r="J921" s="355"/>
      <c r="K921" s="355"/>
      <c r="L921" s="355"/>
      <c r="M921" s="355"/>
      <c r="N921" s="355"/>
      <c r="O921" s="355"/>
      <c r="P921" s="355"/>
      <c r="Q921" s="355"/>
      <c r="R921" s="355"/>
      <c r="S921" s="355"/>
      <c r="T921" s="355"/>
      <c r="U921" s="355"/>
      <c r="V921" s="355"/>
      <c r="W921" s="355"/>
      <c r="X921" s="355"/>
    </row>
    <row r="922" spans="1:24" ht="18.75" customHeight="1">
      <c r="A922" s="355"/>
      <c r="B922" s="355"/>
      <c r="C922" s="384"/>
      <c r="D922" s="355"/>
      <c r="E922" s="355"/>
      <c r="F922" s="355"/>
      <c r="G922" s="355"/>
      <c r="H922" s="355"/>
      <c r="I922" s="355"/>
      <c r="J922" s="355"/>
      <c r="K922" s="355"/>
      <c r="L922" s="355"/>
      <c r="M922" s="355"/>
      <c r="N922" s="355"/>
      <c r="O922" s="355"/>
      <c r="P922" s="355"/>
      <c r="Q922" s="355"/>
      <c r="R922" s="355"/>
      <c r="S922" s="355"/>
      <c r="T922" s="355"/>
      <c r="U922" s="355"/>
      <c r="V922" s="355"/>
      <c r="W922" s="355"/>
      <c r="X922" s="355"/>
    </row>
    <row r="923" spans="1:24" ht="18.75" customHeight="1">
      <c r="A923" s="355"/>
      <c r="B923" s="355"/>
      <c r="C923" s="384"/>
      <c r="D923" s="355"/>
      <c r="E923" s="355"/>
      <c r="F923" s="355"/>
      <c r="G923" s="355"/>
      <c r="H923" s="355"/>
      <c r="I923" s="355"/>
      <c r="J923" s="355"/>
      <c r="K923" s="355"/>
      <c r="L923" s="355"/>
      <c r="M923" s="355"/>
      <c r="N923" s="355"/>
      <c r="O923" s="355"/>
      <c r="P923" s="355"/>
      <c r="Q923" s="355"/>
      <c r="R923" s="355"/>
      <c r="S923" s="355"/>
      <c r="T923" s="355"/>
      <c r="U923" s="355"/>
      <c r="V923" s="355"/>
      <c r="W923" s="355"/>
      <c r="X923" s="355"/>
    </row>
    <row r="924" spans="1:24" ht="18.75" customHeight="1">
      <c r="A924" s="355"/>
      <c r="B924" s="355"/>
      <c r="C924" s="384"/>
      <c r="D924" s="355"/>
      <c r="E924" s="355"/>
      <c r="F924" s="355"/>
      <c r="G924" s="355"/>
      <c r="H924" s="355"/>
      <c r="I924" s="355"/>
      <c r="J924" s="355"/>
      <c r="K924" s="355"/>
      <c r="L924" s="355"/>
      <c r="M924" s="355"/>
      <c r="N924" s="355"/>
      <c r="O924" s="355"/>
      <c r="P924" s="355"/>
      <c r="Q924" s="355"/>
      <c r="R924" s="355"/>
      <c r="S924" s="355"/>
      <c r="T924" s="355"/>
      <c r="U924" s="355"/>
      <c r="V924" s="355"/>
      <c r="W924" s="355"/>
      <c r="X924" s="355"/>
    </row>
    <row r="925" spans="1:24" ht="18.75" customHeight="1">
      <c r="A925" s="355"/>
      <c r="B925" s="355"/>
      <c r="C925" s="384"/>
      <c r="D925" s="355"/>
      <c r="E925" s="355"/>
      <c r="F925" s="355"/>
      <c r="G925" s="355"/>
      <c r="H925" s="355"/>
      <c r="I925" s="355"/>
      <c r="J925" s="355"/>
      <c r="K925" s="355"/>
      <c r="L925" s="355"/>
      <c r="M925" s="355"/>
      <c r="N925" s="355"/>
      <c r="O925" s="355"/>
      <c r="P925" s="355"/>
      <c r="Q925" s="355"/>
      <c r="R925" s="355"/>
      <c r="S925" s="355"/>
      <c r="T925" s="355"/>
      <c r="U925" s="355"/>
      <c r="V925" s="355"/>
      <c r="W925" s="355"/>
      <c r="X925" s="355"/>
    </row>
    <row r="926" spans="1:24" ht="18.75" customHeight="1">
      <c r="A926" s="355"/>
      <c r="B926" s="355"/>
      <c r="C926" s="384"/>
      <c r="D926" s="355"/>
      <c r="E926" s="355"/>
      <c r="F926" s="355"/>
      <c r="G926" s="355"/>
      <c r="H926" s="355"/>
      <c r="I926" s="355"/>
      <c r="J926" s="355"/>
      <c r="K926" s="355"/>
      <c r="L926" s="355"/>
      <c r="M926" s="355"/>
      <c r="N926" s="355"/>
      <c r="O926" s="355"/>
      <c r="P926" s="355"/>
      <c r="Q926" s="355"/>
      <c r="R926" s="355"/>
      <c r="S926" s="355"/>
      <c r="T926" s="355"/>
      <c r="U926" s="355"/>
      <c r="V926" s="355"/>
      <c r="W926" s="355"/>
      <c r="X926" s="355"/>
    </row>
    <row r="927" spans="1:24" ht="18.75" customHeight="1">
      <c r="A927" s="355"/>
      <c r="B927" s="355"/>
      <c r="C927" s="384"/>
      <c r="D927" s="355"/>
      <c r="E927" s="355"/>
      <c r="F927" s="355"/>
      <c r="G927" s="355"/>
      <c r="H927" s="355"/>
      <c r="I927" s="355"/>
      <c r="J927" s="355"/>
      <c r="K927" s="355"/>
      <c r="L927" s="355"/>
      <c r="M927" s="355"/>
      <c r="N927" s="355"/>
      <c r="O927" s="355"/>
      <c r="P927" s="355"/>
      <c r="Q927" s="355"/>
      <c r="R927" s="355"/>
      <c r="S927" s="355"/>
      <c r="T927" s="355"/>
      <c r="U927" s="355"/>
      <c r="V927" s="355"/>
      <c r="W927" s="355"/>
      <c r="X927" s="355"/>
    </row>
    <row r="928" spans="1:24" ht="18.75" customHeight="1">
      <c r="A928" s="355"/>
      <c r="B928" s="355"/>
      <c r="C928" s="384"/>
      <c r="D928" s="355"/>
      <c r="E928" s="355"/>
      <c r="F928" s="355"/>
      <c r="G928" s="355"/>
      <c r="H928" s="355"/>
      <c r="I928" s="355"/>
      <c r="J928" s="355"/>
      <c r="K928" s="355"/>
      <c r="L928" s="355"/>
      <c r="M928" s="355"/>
      <c r="N928" s="355"/>
      <c r="O928" s="355"/>
      <c r="P928" s="355"/>
      <c r="Q928" s="355"/>
      <c r="R928" s="355"/>
      <c r="S928" s="355"/>
      <c r="T928" s="355"/>
      <c r="U928" s="355"/>
      <c r="V928" s="355"/>
      <c r="W928" s="355"/>
      <c r="X928" s="355"/>
    </row>
    <row r="929" spans="1:24" ht="18.75" customHeight="1">
      <c r="A929" s="355"/>
      <c r="B929" s="355"/>
      <c r="C929" s="384"/>
      <c r="D929" s="355"/>
      <c r="E929" s="355"/>
      <c r="F929" s="355"/>
      <c r="G929" s="355"/>
      <c r="H929" s="355"/>
      <c r="I929" s="355"/>
      <c r="J929" s="355"/>
      <c r="K929" s="355"/>
      <c r="L929" s="355"/>
      <c r="M929" s="355"/>
      <c r="N929" s="355"/>
      <c r="O929" s="355"/>
      <c r="P929" s="355"/>
      <c r="Q929" s="355"/>
      <c r="R929" s="355"/>
      <c r="S929" s="355"/>
      <c r="T929" s="355"/>
      <c r="U929" s="355"/>
      <c r="V929" s="355"/>
      <c r="W929" s="355"/>
      <c r="X929" s="355"/>
    </row>
    <row r="930" spans="1:24" ht="18.75" customHeight="1">
      <c r="A930" s="355"/>
      <c r="B930" s="355"/>
      <c r="C930" s="384"/>
      <c r="D930" s="355"/>
      <c r="E930" s="355"/>
      <c r="F930" s="355"/>
      <c r="G930" s="355"/>
      <c r="H930" s="355"/>
      <c r="I930" s="355"/>
      <c r="J930" s="355"/>
      <c r="K930" s="355"/>
      <c r="L930" s="355"/>
      <c r="M930" s="355"/>
      <c r="N930" s="355"/>
      <c r="O930" s="355"/>
      <c r="P930" s="355"/>
      <c r="Q930" s="355"/>
      <c r="R930" s="355"/>
      <c r="S930" s="355"/>
      <c r="T930" s="355"/>
      <c r="U930" s="355"/>
      <c r="V930" s="355"/>
      <c r="W930" s="355"/>
      <c r="X930" s="355"/>
    </row>
    <row r="931" spans="1:24" ht="18.75" customHeight="1">
      <c r="A931" s="355"/>
      <c r="B931" s="355"/>
      <c r="C931" s="384"/>
      <c r="D931" s="355"/>
      <c r="E931" s="355"/>
      <c r="F931" s="355"/>
      <c r="G931" s="355"/>
      <c r="H931" s="355"/>
      <c r="I931" s="355"/>
      <c r="J931" s="355"/>
      <c r="K931" s="355"/>
      <c r="L931" s="355"/>
      <c r="M931" s="355"/>
      <c r="N931" s="355"/>
      <c r="O931" s="355"/>
      <c r="P931" s="355"/>
      <c r="Q931" s="355"/>
      <c r="R931" s="355"/>
      <c r="S931" s="355"/>
      <c r="T931" s="355"/>
      <c r="U931" s="355"/>
      <c r="V931" s="355"/>
      <c r="W931" s="355"/>
      <c r="X931" s="355"/>
    </row>
    <row r="932" spans="1:24" ht="18.75" customHeight="1">
      <c r="A932" s="355"/>
      <c r="B932" s="355"/>
      <c r="C932" s="384"/>
      <c r="D932" s="355"/>
      <c r="E932" s="355"/>
      <c r="F932" s="355"/>
      <c r="G932" s="355"/>
      <c r="H932" s="355"/>
      <c r="I932" s="355"/>
      <c r="J932" s="355"/>
      <c r="K932" s="355"/>
      <c r="L932" s="355"/>
      <c r="M932" s="355"/>
      <c r="N932" s="355"/>
      <c r="O932" s="355"/>
      <c r="P932" s="355"/>
      <c r="Q932" s="355"/>
      <c r="R932" s="355"/>
      <c r="S932" s="355"/>
      <c r="T932" s="355"/>
      <c r="U932" s="355"/>
      <c r="V932" s="355"/>
      <c r="W932" s="355"/>
      <c r="X932" s="355"/>
    </row>
    <row r="933" spans="1:24" ht="18.75" customHeight="1">
      <c r="A933" s="355"/>
      <c r="B933" s="355"/>
      <c r="C933" s="384"/>
      <c r="D933" s="355"/>
      <c r="E933" s="355"/>
      <c r="F933" s="355"/>
      <c r="G933" s="355"/>
      <c r="H933" s="355"/>
      <c r="I933" s="355"/>
      <c r="J933" s="355"/>
      <c r="K933" s="355"/>
      <c r="L933" s="355"/>
      <c r="M933" s="355"/>
      <c r="N933" s="355"/>
      <c r="O933" s="355"/>
      <c r="P933" s="355"/>
      <c r="Q933" s="355"/>
      <c r="R933" s="355"/>
      <c r="S933" s="355"/>
      <c r="T933" s="355"/>
      <c r="U933" s="355"/>
      <c r="V933" s="355"/>
      <c r="W933" s="355"/>
      <c r="X933" s="355"/>
    </row>
    <row r="934" spans="1:24" ht="18.75" customHeight="1">
      <c r="A934" s="355"/>
      <c r="B934" s="355"/>
      <c r="C934" s="384"/>
      <c r="D934" s="355"/>
      <c r="E934" s="355"/>
      <c r="F934" s="355"/>
      <c r="G934" s="355"/>
      <c r="H934" s="355"/>
      <c r="I934" s="355"/>
      <c r="J934" s="355"/>
      <c r="K934" s="355"/>
      <c r="L934" s="355"/>
      <c r="M934" s="355"/>
      <c r="N934" s="355"/>
      <c r="O934" s="355"/>
      <c r="P934" s="355"/>
      <c r="Q934" s="355"/>
      <c r="R934" s="355"/>
      <c r="S934" s="355"/>
      <c r="T934" s="355"/>
      <c r="U934" s="355"/>
      <c r="V934" s="355"/>
      <c r="W934" s="355"/>
      <c r="X934" s="355"/>
    </row>
    <row r="935" spans="1:24" ht="18.75" customHeight="1">
      <c r="A935" s="355"/>
      <c r="B935" s="355"/>
      <c r="C935" s="384"/>
      <c r="D935" s="355"/>
      <c r="E935" s="355"/>
      <c r="F935" s="355"/>
      <c r="G935" s="355"/>
      <c r="H935" s="355"/>
      <c r="I935" s="355"/>
      <c r="J935" s="355"/>
      <c r="K935" s="355"/>
      <c r="L935" s="355"/>
      <c r="M935" s="355"/>
      <c r="N935" s="355"/>
      <c r="O935" s="355"/>
      <c r="P935" s="355"/>
      <c r="Q935" s="355"/>
      <c r="R935" s="355"/>
      <c r="S935" s="355"/>
      <c r="T935" s="355"/>
      <c r="U935" s="355"/>
      <c r="V935" s="355"/>
      <c r="W935" s="355"/>
      <c r="X935" s="355"/>
    </row>
    <row r="936" spans="1:24" ht="18.75" customHeight="1">
      <c r="A936" s="355"/>
      <c r="B936" s="355"/>
      <c r="C936" s="384"/>
      <c r="D936" s="355"/>
      <c r="E936" s="355"/>
      <c r="F936" s="355"/>
      <c r="G936" s="355"/>
      <c r="H936" s="355"/>
      <c r="I936" s="355"/>
      <c r="J936" s="355"/>
      <c r="K936" s="355"/>
      <c r="L936" s="355"/>
      <c r="M936" s="355"/>
      <c r="N936" s="355"/>
      <c r="O936" s="355"/>
      <c r="P936" s="355"/>
      <c r="Q936" s="355"/>
      <c r="R936" s="355"/>
      <c r="S936" s="355"/>
      <c r="T936" s="355"/>
      <c r="U936" s="355"/>
      <c r="V936" s="355"/>
      <c r="W936" s="355"/>
      <c r="X936" s="355"/>
    </row>
    <row r="937" spans="1:24" ht="18.75" customHeight="1">
      <c r="A937" s="355"/>
      <c r="B937" s="355"/>
      <c r="C937" s="384"/>
      <c r="D937" s="355"/>
      <c r="E937" s="355"/>
      <c r="F937" s="355"/>
      <c r="G937" s="355"/>
      <c r="H937" s="355"/>
      <c r="I937" s="355"/>
      <c r="J937" s="355"/>
      <c r="K937" s="355"/>
      <c r="L937" s="355"/>
      <c r="M937" s="355"/>
      <c r="N937" s="355"/>
      <c r="O937" s="355"/>
      <c r="P937" s="355"/>
      <c r="Q937" s="355"/>
      <c r="R937" s="355"/>
      <c r="S937" s="355"/>
      <c r="T937" s="355"/>
      <c r="U937" s="355"/>
      <c r="V937" s="355"/>
      <c r="W937" s="355"/>
      <c r="X937" s="355"/>
    </row>
    <row r="938" spans="1:24" ht="18.75" customHeight="1">
      <c r="A938" s="355"/>
      <c r="B938" s="355"/>
      <c r="C938" s="384"/>
      <c r="D938" s="355"/>
      <c r="E938" s="355"/>
      <c r="F938" s="355"/>
      <c r="G938" s="355"/>
      <c r="H938" s="355"/>
      <c r="I938" s="355"/>
      <c r="J938" s="355"/>
      <c r="K938" s="355"/>
      <c r="L938" s="355"/>
      <c r="M938" s="355"/>
      <c r="N938" s="355"/>
      <c r="O938" s="355"/>
      <c r="P938" s="355"/>
      <c r="Q938" s="355"/>
      <c r="R938" s="355"/>
      <c r="S938" s="355"/>
      <c r="T938" s="355"/>
      <c r="U938" s="355"/>
      <c r="V938" s="355"/>
      <c r="W938" s="355"/>
      <c r="X938" s="355"/>
    </row>
    <row r="939" spans="1:24" ht="18.75" customHeight="1">
      <c r="A939" s="355"/>
      <c r="B939" s="355"/>
      <c r="C939" s="384"/>
      <c r="D939" s="355"/>
      <c r="E939" s="355"/>
      <c r="F939" s="355"/>
      <c r="G939" s="355"/>
      <c r="H939" s="355"/>
      <c r="I939" s="355"/>
      <c r="J939" s="355"/>
      <c r="K939" s="355"/>
      <c r="L939" s="355"/>
      <c r="M939" s="355"/>
      <c r="N939" s="355"/>
      <c r="O939" s="355"/>
      <c r="P939" s="355"/>
      <c r="Q939" s="355"/>
      <c r="R939" s="355"/>
      <c r="S939" s="355"/>
      <c r="T939" s="355"/>
      <c r="U939" s="355"/>
      <c r="V939" s="355"/>
      <c r="W939" s="355"/>
      <c r="X939" s="355"/>
    </row>
    <row r="940" spans="1:24" ht="18.75" customHeight="1">
      <c r="A940" s="355"/>
      <c r="B940" s="355"/>
      <c r="C940" s="384"/>
      <c r="D940" s="355"/>
      <c r="E940" s="355"/>
      <c r="F940" s="355"/>
      <c r="G940" s="355"/>
      <c r="H940" s="355"/>
      <c r="I940" s="355"/>
      <c r="J940" s="355"/>
      <c r="K940" s="355"/>
      <c r="L940" s="355"/>
      <c r="M940" s="355"/>
      <c r="N940" s="355"/>
      <c r="O940" s="355"/>
      <c r="P940" s="355"/>
      <c r="Q940" s="355"/>
      <c r="R940" s="355"/>
      <c r="S940" s="355"/>
      <c r="T940" s="355"/>
      <c r="U940" s="355"/>
      <c r="V940" s="355"/>
      <c r="W940" s="355"/>
      <c r="X940" s="355"/>
    </row>
    <row r="941" spans="1:24" ht="18.75" customHeight="1">
      <c r="A941" s="355"/>
      <c r="B941" s="355"/>
      <c r="C941" s="384"/>
      <c r="D941" s="355"/>
      <c r="E941" s="355"/>
      <c r="F941" s="355"/>
      <c r="G941" s="355"/>
      <c r="H941" s="355"/>
      <c r="I941" s="355"/>
      <c r="J941" s="355"/>
      <c r="K941" s="355"/>
      <c r="L941" s="355"/>
      <c r="M941" s="355"/>
      <c r="N941" s="355"/>
      <c r="O941" s="355"/>
      <c r="P941" s="355"/>
      <c r="Q941" s="355"/>
      <c r="R941" s="355"/>
      <c r="S941" s="355"/>
      <c r="T941" s="355"/>
      <c r="U941" s="355"/>
      <c r="V941" s="355"/>
      <c r="W941" s="355"/>
      <c r="X941" s="355"/>
    </row>
    <row r="942" spans="1:24" ht="18.75" customHeight="1">
      <c r="A942" s="355"/>
      <c r="B942" s="355"/>
      <c r="C942" s="384"/>
      <c r="D942" s="355"/>
      <c r="E942" s="355"/>
      <c r="F942" s="355"/>
      <c r="G942" s="355"/>
      <c r="H942" s="355"/>
      <c r="I942" s="355"/>
      <c r="J942" s="355"/>
      <c r="K942" s="355"/>
      <c r="L942" s="355"/>
      <c r="M942" s="355"/>
      <c r="N942" s="355"/>
      <c r="O942" s="355"/>
      <c r="P942" s="355"/>
      <c r="Q942" s="355"/>
      <c r="R942" s="355"/>
      <c r="S942" s="355"/>
      <c r="T942" s="355"/>
      <c r="U942" s="355"/>
      <c r="V942" s="355"/>
      <c r="W942" s="355"/>
      <c r="X942" s="355"/>
    </row>
    <row r="943" spans="1:24" ht="18.75" customHeight="1">
      <c r="A943" s="355"/>
      <c r="B943" s="355"/>
      <c r="C943" s="384"/>
      <c r="D943" s="355"/>
      <c r="E943" s="355"/>
      <c r="F943" s="355"/>
      <c r="G943" s="355"/>
      <c r="H943" s="355"/>
      <c r="I943" s="355"/>
      <c r="J943" s="355"/>
      <c r="K943" s="355"/>
      <c r="L943" s="355"/>
      <c r="M943" s="355"/>
      <c r="N943" s="355"/>
      <c r="O943" s="355"/>
      <c r="P943" s="355"/>
      <c r="Q943" s="355"/>
      <c r="R943" s="355"/>
      <c r="S943" s="355"/>
      <c r="T943" s="355"/>
      <c r="U943" s="355"/>
      <c r="V943" s="355"/>
      <c r="W943" s="355"/>
      <c r="X943" s="355"/>
    </row>
    <row r="944" spans="1:24" ht="18.75" customHeight="1">
      <c r="A944" s="355"/>
      <c r="B944" s="355"/>
      <c r="C944" s="384"/>
      <c r="D944" s="355"/>
      <c r="E944" s="355"/>
      <c r="F944" s="355"/>
      <c r="G944" s="355"/>
      <c r="H944" s="355"/>
      <c r="I944" s="355"/>
      <c r="J944" s="355"/>
      <c r="K944" s="355"/>
      <c r="L944" s="355"/>
      <c r="M944" s="355"/>
      <c r="N944" s="355"/>
      <c r="O944" s="355"/>
      <c r="P944" s="355"/>
      <c r="Q944" s="355"/>
      <c r="R944" s="355"/>
      <c r="S944" s="355"/>
      <c r="T944" s="355"/>
      <c r="U944" s="355"/>
      <c r="V944" s="355"/>
      <c r="W944" s="355"/>
      <c r="X944" s="355"/>
    </row>
    <row r="945" spans="1:24" ht="18.75" customHeight="1">
      <c r="A945" s="355"/>
      <c r="B945" s="355"/>
      <c r="C945" s="384"/>
      <c r="D945" s="355"/>
      <c r="E945" s="355"/>
      <c r="F945" s="355"/>
      <c r="G945" s="355"/>
      <c r="H945" s="355"/>
      <c r="I945" s="355"/>
      <c r="J945" s="355"/>
      <c r="K945" s="355"/>
      <c r="L945" s="355"/>
      <c r="M945" s="355"/>
      <c r="N945" s="355"/>
      <c r="O945" s="355"/>
      <c r="P945" s="355"/>
      <c r="Q945" s="355"/>
      <c r="R945" s="355"/>
      <c r="S945" s="355"/>
      <c r="T945" s="355"/>
      <c r="U945" s="355"/>
      <c r="V945" s="355"/>
      <c r="W945" s="355"/>
      <c r="X945" s="355"/>
    </row>
    <row r="946" spans="1:24" ht="18.75" customHeight="1">
      <c r="A946" s="355"/>
      <c r="B946" s="355"/>
      <c r="C946" s="384"/>
      <c r="D946" s="355"/>
      <c r="E946" s="355"/>
      <c r="F946" s="355"/>
      <c r="G946" s="355"/>
      <c r="H946" s="355"/>
      <c r="I946" s="355"/>
      <c r="J946" s="355"/>
      <c r="K946" s="355"/>
      <c r="L946" s="355"/>
      <c r="M946" s="355"/>
      <c r="N946" s="355"/>
      <c r="O946" s="355"/>
      <c r="P946" s="355"/>
      <c r="Q946" s="355"/>
      <c r="R946" s="355"/>
      <c r="S946" s="355"/>
      <c r="T946" s="355"/>
      <c r="U946" s="355"/>
      <c r="V946" s="355"/>
      <c r="W946" s="355"/>
      <c r="X946" s="355"/>
    </row>
    <row r="947" spans="1:24" ht="18.75" customHeight="1">
      <c r="A947" s="355"/>
      <c r="B947" s="355"/>
      <c r="C947" s="384"/>
      <c r="D947" s="355"/>
      <c r="E947" s="355"/>
      <c r="F947" s="355"/>
      <c r="G947" s="355"/>
      <c r="H947" s="355"/>
      <c r="I947" s="355"/>
      <c r="J947" s="355"/>
      <c r="K947" s="355"/>
      <c r="L947" s="355"/>
      <c r="M947" s="355"/>
      <c r="N947" s="355"/>
      <c r="O947" s="355"/>
      <c r="P947" s="355"/>
      <c r="Q947" s="355"/>
      <c r="R947" s="355"/>
      <c r="S947" s="355"/>
      <c r="T947" s="355"/>
      <c r="U947" s="355"/>
      <c r="V947" s="355"/>
      <c r="W947" s="355"/>
      <c r="X947" s="355"/>
    </row>
    <row r="948" spans="1:24" ht="18.75" customHeight="1">
      <c r="A948" s="355"/>
      <c r="B948" s="355"/>
      <c r="C948" s="384"/>
      <c r="D948" s="355"/>
      <c r="E948" s="355"/>
      <c r="F948" s="355"/>
      <c r="G948" s="355"/>
      <c r="H948" s="355"/>
      <c r="I948" s="355"/>
      <c r="J948" s="355"/>
      <c r="K948" s="355"/>
      <c r="L948" s="355"/>
      <c r="M948" s="355"/>
      <c r="N948" s="355"/>
      <c r="O948" s="355"/>
      <c r="P948" s="355"/>
      <c r="Q948" s="355"/>
      <c r="R948" s="355"/>
      <c r="S948" s="355"/>
      <c r="T948" s="355"/>
      <c r="U948" s="355"/>
      <c r="V948" s="355"/>
      <c r="W948" s="355"/>
      <c r="X948" s="355"/>
    </row>
    <row r="949" spans="1:24" ht="18.75" customHeight="1">
      <c r="A949" s="355"/>
      <c r="B949" s="355"/>
      <c r="C949" s="384"/>
      <c r="D949" s="355"/>
      <c r="E949" s="355"/>
      <c r="F949" s="355"/>
      <c r="G949" s="355"/>
      <c r="H949" s="355"/>
      <c r="I949" s="355"/>
      <c r="J949" s="355"/>
      <c r="K949" s="355"/>
      <c r="L949" s="355"/>
      <c r="M949" s="355"/>
      <c r="N949" s="355"/>
      <c r="O949" s="355"/>
      <c r="P949" s="355"/>
      <c r="Q949" s="355"/>
      <c r="R949" s="355"/>
      <c r="S949" s="355"/>
      <c r="T949" s="355"/>
      <c r="U949" s="355"/>
      <c r="V949" s="355"/>
      <c r="W949" s="355"/>
      <c r="X949" s="355"/>
    </row>
    <row r="950" spans="1:24" ht="18.75" customHeight="1">
      <c r="A950" s="355"/>
      <c r="B950" s="355"/>
      <c r="C950" s="384"/>
      <c r="D950" s="355"/>
      <c r="E950" s="355"/>
      <c r="F950" s="355"/>
      <c r="G950" s="355"/>
      <c r="H950" s="355"/>
      <c r="I950" s="355"/>
      <c r="J950" s="355"/>
      <c r="K950" s="355"/>
      <c r="L950" s="355"/>
      <c r="M950" s="355"/>
      <c r="N950" s="355"/>
      <c r="O950" s="355"/>
      <c r="P950" s="355"/>
      <c r="Q950" s="355"/>
      <c r="R950" s="355"/>
      <c r="S950" s="355"/>
      <c r="T950" s="355"/>
      <c r="U950" s="355"/>
      <c r="V950" s="355"/>
      <c r="W950" s="355"/>
      <c r="X950" s="355"/>
    </row>
    <row r="951" spans="1:24" ht="18.75" customHeight="1">
      <c r="A951" s="355"/>
      <c r="B951" s="355"/>
      <c r="C951" s="384"/>
      <c r="D951" s="355"/>
      <c r="E951" s="355"/>
      <c r="F951" s="355"/>
      <c r="G951" s="355"/>
      <c r="H951" s="355"/>
      <c r="I951" s="355"/>
      <c r="J951" s="355"/>
      <c r="K951" s="355"/>
      <c r="L951" s="355"/>
      <c r="M951" s="355"/>
      <c r="N951" s="355"/>
      <c r="O951" s="355"/>
      <c r="P951" s="355"/>
      <c r="Q951" s="355"/>
      <c r="R951" s="355"/>
      <c r="S951" s="355"/>
      <c r="T951" s="355"/>
      <c r="U951" s="355"/>
      <c r="V951" s="355"/>
      <c r="W951" s="355"/>
      <c r="X951" s="355"/>
    </row>
    <row r="952" spans="1:24" ht="18.75" customHeight="1">
      <c r="A952" s="355"/>
      <c r="B952" s="355"/>
      <c r="C952" s="384"/>
      <c r="D952" s="355"/>
      <c r="E952" s="355"/>
      <c r="F952" s="355"/>
      <c r="G952" s="355"/>
      <c r="H952" s="355"/>
      <c r="I952" s="355"/>
      <c r="J952" s="355"/>
      <c r="K952" s="355"/>
      <c r="L952" s="355"/>
      <c r="M952" s="355"/>
      <c r="N952" s="355"/>
      <c r="O952" s="355"/>
      <c r="P952" s="355"/>
      <c r="Q952" s="355"/>
      <c r="R952" s="355"/>
      <c r="S952" s="355"/>
      <c r="T952" s="355"/>
      <c r="U952" s="355"/>
      <c r="V952" s="355"/>
      <c r="W952" s="355"/>
      <c r="X952" s="355"/>
    </row>
    <row r="953" spans="1:24" ht="18.75" customHeight="1">
      <c r="A953" s="355"/>
      <c r="B953" s="355"/>
      <c r="C953" s="384"/>
      <c r="D953" s="355"/>
      <c r="E953" s="355"/>
      <c r="F953" s="355"/>
      <c r="G953" s="355"/>
      <c r="H953" s="355"/>
      <c r="I953" s="355"/>
      <c r="J953" s="355"/>
      <c r="K953" s="355"/>
      <c r="L953" s="355"/>
      <c r="M953" s="355"/>
      <c r="N953" s="355"/>
      <c r="O953" s="355"/>
      <c r="P953" s="355"/>
      <c r="Q953" s="355"/>
      <c r="R953" s="355"/>
      <c r="S953" s="355"/>
      <c r="T953" s="355"/>
      <c r="U953" s="355"/>
      <c r="V953" s="355"/>
      <c r="W953" s="355"/>
      <c r="X953" s="355"/>
    </row>
    <row r="954" spans="1:24" ht="18.75" customHeight="1">
      <c r="A954" s="355"/>
      <c r="B954" s="355"/>
      <c r="C954" s="384"/>
      <c r="D954" s="355"/>
      <c r="E954" s="355"/>
      <c r="F954" s="355"/>
      <c r="G954" s="355"/>
      <c r="H954" s="355"/>
      <c r="I954" s="355"/>
      <c r="J954" s="355"/>
      <c r="K954" s="355"/>
      <c r="L954" s="355"/>
      <c r="M954" s="355"/>
      <c r="N954" s="355"/>
      <c r="O954" s="355"/>
      <c r="P954" s="355"/>
      <c r="Q954" s="355"/>
      <c r="R954" s="355"/>
      <c r="S954" s="355"/>
      <c r="T954" s="355"/>
      <c r="U954" s="355"/>
      <c r="V954" s="355"/>
      <c r="W954" s="355"/>
      <c r="X954" s="355"/>
    </row>
    <row r="955" spans="1:24" ht="18.75" customHeight="1">
      <c r="A955" s="355"/>
      <c r="B955" s="355"/>
      <c r="C955" s="384"/>
      <c r="D955" s="355"/>
      <c r="E955" s="355"/>
      <c r="F955" s="355"/>
      <c r="G955" s="355"/>
      <c r="H955" s="355"/>
      <c r="I955" s="355"/>
      <c r="J955" s="355"/>
      <c r="K955" s="355"/>
      <c r="L955" s="355"/>
      <c r="M955" s="355"/>
      <c r="N955" s="355"/>
      <c r="O955" s="355"/>
      <c r="P955" s="355"/>
      <c r="Q955" s="355"/>
      <c r="R955" s="355"/>
      <c r="S955" s="355"/>
      <c r="T955" s="355"/>
      <c r="U955" s="355"/>
      <c r="V955" s="355"/>
      <c r="W955" s="355"/>
      <c r="X955" s="355"/>
    </row>
    <row r="956" spans="1:24" ht="18.75" customHeight="1">
      <c r="A956" s="355"/>
      <c r="B956" s="355"/>
      <c r="C956" s="384"/>
      <c r="D956" s="355"/>
      <c r="E956" s="355"/>
      <c r="F956" s="355"/>
      <c r="G956" s="355"/>
      <c r="H956" s="355"/>
      <c r="I956" s="355"/>
      <c r="J956" s="355"/>
      <c r="K956" s="355"/>
      <c r="L956" s="355"/>
      <c r="M956" s="355"/>
      <c r="N956" s="355"/>
      <c r="O956" s="355"/>
      <c r="P956" s="355"/>
      <c r="Q956" s="355"/>
      <c r="R956" s="355"/>
      <c r="S956" s="355"/>
      <c r="T956" s="355"/>
      <c r="U956" s="355"/>
      <c r="V956" s="355"/>
      <c r="W956" s="355"/>
      <c r="X956" s="355"/>
    </row>
    <row r="957" spans="1:24" ht="18.75" customHeight="1">
      <c r="A957" s="355"/>
      <c r="B957" s="355"/>
      <c r="C957" s="384"/>
      <c r="D957" s="355"/>
      <c r="E957" s="355"/>
      <c r="F957" s="355"/>
      <c r="G957" s="355"/>
      <c r="H957" s="355"/>
      <c r="I957" s="355"/>
      <c r="J957" s="355"/>
      <c r="K957" s="355"/>
      <c r="L957" s="355"/>
      <c r="M957" s="355"/>
      <c r="N957" s="355"/>
      <c r="O957" s="355"/>
      <c r="P957" s="355"/>
      <c r="Q957" s="355"/>
      <c r="R957" s="355"/>
      <c r="S957" s="355"/>
      <c r="T957" s="355"/>
      <c r="U957" s="355"/>
      <c r="V957" s="355"/>
      <c r="W957" s="355"/>
      <c r="X957" s="355"/>
    </row>
    <row r="958" spans="1:24" ht="18.75" customHeight="1">
      <c r="A958" s="355"/>
      <c r="B958" s="355"/>
      <c r="C958" s="384"/>
      <c r="D958" s="355"/>
      <c r="E958" s="355"/>
      <c r="F958" s="355"/>
      <c r="G958" s="355"/>
      <c r="H958" s="355"/>
      <c r="I958" s="355"/>
      <c r="J958" s="355"/>
      <c r="K958" s="355"/>
      <c r="L958" s="355"/>
      <c r="M958" s="355"/>
      <c r="N958" s="355"/>
      <c r="O958" s="355"/>
      <c r="P958" s="355"/>
      <c r="Q958" s="355"/>
      <c r="R958" s="355"/>
      <c r="S958" s="355"/>
      <c r="T958" s="355"/>
      <c r="U958" s="355"/>
      <c r="V958" s="355"/>
      <c r="W958" s="355"/>
      <c r="X958" s="355"/>
    </row>
    <row r="959" spans="1:24" ht="18.75" customHeight="1">
      <c r="A959" s="355"/>
      <c r="B959" s="355"/>
      <c r="C959" s="384"/>
      <c r="D959" s="355"/>
      <c r="E959" s="355"/>
      <c r="F959" s="355"/>
      <c r="G959" s="355"/>
      <c r="H959" s="355"/>
      <c r="I959" s="355"/>
      <c r="J959" s="355"/>
      <c r="K959" s="355"/>
      <c r="L959" s="355"/>
      <c r="M959" s="355"/>
      <c r="N959" s="355"/>
      <c r="O959" s="355"/>
      <c r="P959" s="355"/>
      <c r="Q959" s="355"/>
      <c r="R959" s="355"/>
      <c r="S959" s="355"/>
      <c r="T959" s="355"/>
      <c r="U959" s="355"/>
      <c r="V959" s="355"/>
      <c r="W959" s="355"/>
      <c r="X959" s="355"/>
    </row>
    <row r="960" spans="1:24" ht="18.75" customHeight="1">
      <c r="A960" s="355"/>
      <c r="B960" s="355"/>
      <c r="C960" s="384"/>
      <c r="D960" s="355"/>
      <c r="E960" s="355"/>
      <c r="F960" s="355"/>
      <c r="G960" s="355"/>
      <c r="H960" s="355"/>
      <c r="I960" s="355"/>
      <c r="J960" s="355"/>
      <c r="K960" s="355"/>
      <c r="L960" s="355"/>
      <c r="M960" s="355"/>
      <c r="N960" s="355"/>
      <c r="O960" s="355"/>
      <c r="P960" s="355"/>
      <c r="Q960" s="355"/>
      <c r="R960" s="355"/>
      <c r="S960" s="355"/>
      <c r="T960" s="355"/>
      <c r="U960" s="355"/>
      <c r="V960" s="355"/>
      <c r="W960" s="355"/>
      <c r="X960" s="355"/>
    </row>
    <row r="961" spans="1:24" ht="18.75" customHeight="1">
      <c r="A961" s="355"/>
      <c r="B961" s="355"/>
      <c r="C961" s="384"/>
      <c r="D961" s="355"/>
      <c r="E961" s="355"/>
      <c r="F961" s="355"/>
      <c r="G961" s="355"/>
      <c r="H961" s="355"/>
      <c r="I961" s="355"/>
      <c r="J961" s="355"/>
      <c r="K961" s="355"/>
      <c r="L961" s="355"/>
      <c r="M961" s="355"/>
      <c r="N961" s="355"/>
      <c r="O961" s="355"/>
      <c r="P961" s="355"/>
      <c r="Q961" s="355"/>
      <c r="R961" s="355"/>
      <c r="S961" s="355"/>
      <c r="T961" s="355"/>
      <c r="U961" s="355"/>
      <c r="V961" s="355"/>
      <c r="W961" s="355"/>
      <c r="X961" s="355"/>
    </row>
    <row r="962" spans="1:24" ht="18.75" customHeight="1">
      <c r="A962" s="355"/>
      <c r="B962" s="355"/>
      <c r="C962" s="384"/>
      <c r="D962" s="355"/>
      <c r="E962" s="355"/>
      <c r="F962" s="355"/>
      <c r="G962" s="355"/>
      <c r="H962" s="355"/>
      <c r="I962" s="355"/>
      <c r="J962" s="355"/>
      <c r="K962" s="355"/>
      <c r="L962" s="355"/>
      <c r="M962" s="355"/>
      <c r="N962" s="355"/>
      <c r="O962" s="355"/>
      <c r="P962" s="355"/>
      <c r="Q962" s="355"/>
      <c r="R962" s="355"/>
      <c r="S962" s="355"/>
      <c r="T962" s="355"/>
      <c r="U962" s="355"/>
      <c r="V962" s="355"/>
      <c r="W962" s="355"/>
      <c r="X962" s="355"/>
    </row>
    <row r="963" spans="1:24" ht="18.75" customHeight="1">
      <c r="A963" s="355"/>
      <c r="B963" s="355"/>
      <c r="C963" s="384"/>
      <c r="D963" s="355"/>
      <c r="E963" s="355"/>
      <c r="F963" s="355"/>
      <c r="G963" s="355"/>
      <c r="H963" s="355"/>
      <c r="I963" s="355"/>
      <c r="J963" s="355"/>
      <c r="K963" s="355"/>
      <c r="L963" s="355"/>
      <c r="M963" s="355"/>
      <c r="N963" s="355"/>
      <c r="O963" s="355"/>
      <c r="P963" s="355"/>
      <c r="Q963" s="355"/>
      <c r="R963" s="355"/>
      <c r="S963" s="355"/>
      <c r="T963" s="355"/>
      <c r="U963" s="355"/>
      <c r="V963" s="355"/>
      <c r="W963" s="355"/>
      <c r="X963" s="355"/>
    </row>
    <row r="964" spans="1:24" ht="18.75" customHeight="1">
      <c r="A964" s="355"/>
      <c r="B964" s="355"/>
      <c r="C964" s="384"/>
      <c r="D964" s="355"/>
      <c r="E964" s="355"/>
      <c r="F964" s="355"/>
      <c r="G964" s="355"/>
      <c r="H964" s="355"/>
      <c r="I964" s="355"/>
      <c r="J964" s="355"/>
      <c r="K964" s="355"/>
      <c r="L964" s="355"/>
      <c r="M964" s="355"/>
      <c r="N964" s="355"/>
      <c r="O964" s="355"/>
      <c r="P964" s="355"/>
      <c r="Q964" s="355"/>
      <c r="R964" s="355"/>
      <c r="S964" s="355"/>
      <c r="T964" s="355"/>
      <c r="U964" s="355"/>
      <c r="V964" s="355"/>
      <c r="W964" s="355"/>
      <c r="X964" s="355"/>
    </row>
    <row r="965" spans="1:24" ht="18.75" customHeight="1">
      <c r="A965" s="355"/>
      <c r="B965" s="355"/>
      <c r="C965" s="384"/>
      <c r="D965" s="355"/>
      <c r="E965" s="355"/>
      <c r="F965" s="355"/>
      <c r="G965" s="355"/>
      <c r="H965" s="355"/>
      <c r="I965" s="355"/>
      <c r="J965" s="355"/>
      <c r="K965" s="355"/>
      <c r="L965" s="355"/>
      <c r="M965" s="355"/>
      <c r="N965" s="355"/>
      <c r="O965" s="355"/>
      <c r="P965" s="355"/>
      <c r="Q965" s="355"/>
      <c r="R965" s="355"/>
      <c r="S965" s="355"/>
      <c r="T965" s="355"/>
      <c r="U965" s="355"/>
      <c r="V965" s="355"/>
      <c r="W965" s="355"/>
      <c r="X965" s="355"/>
    </row>
    <row r="966" spans="1:24" ht="18.75" customHeight="1">
      <c r="A966" s="355"/>
      <c r="B966" s="355"/>
      <c r="C966" s="384"/>
      <c r="D966" s="355"/>
      <c r="E966" s="355"/>
      <c r="F966" s="355"/>
      <c r="G966" s="355"/>
      <c r="H966" s="355"/>
      <c r="I966" s="355"/>
      <c r="J966" s="355"/>
      <c r="K966" s="355"/>
      <c r="L966" s="355"/>
      <c r="M966" s="355"/>
      <c r="N966" s="355"/>
      <c r="O966" s="355"/>
      <c r="P966" s="355"/>
      <c r="Q966" s="355"/>
      <c r="R966" s="355"/>
      <c r="S966" s="355"/>
      <c r="T966" s="355"/>
      <c r="U966" s="355"/>
      <c r="V966" s="355"/>
      <c r="W966" s="355"/>
      <c r="X966" s="355"/>
    </row>
    <row r="967" spans="1:24" ht="18.75" customHeight="1">
      <c r="A967" s="355"/>
      <c r="B967" s="355"/>
      <c r="C967" s="384"/>
      <c r="D967" s="355"/>
      <c r="E967" s="355"/>
      <c r="F967" s="355"/>
      <c r="G967" s="355"/>
      <c r="H967" s="355"/>
      <c r="I967" s="355"/>
      <c r="J967" s="355"/>
      <c r="K967" s="355"/>
      <c r="L967" s="355"/>
      <c r="M967" s="355"/>
      <c r="N967" s="355"/>
      <c r="O967" s="355"/>
      <c r="P967" s="355"/>
      <c r="Q967" s="355"/>
      <c r="R967" s="355"/>
      <c r="S967" s="355"/>
      <c r="T967" s="355"/>
      <c r="U967" s="355"/>
      <c r="V967" s="355"/>
      <c r="W967" s="355"/>
      <c r="X967" s="355"/>
    </row>
    <row r="968" spans="1:24" ht="18.75" customHeight="1">
      <c r="A968" s="355"/>
      <c r="B968" s="355"/>
      <c r="C968" s="384"/>
      <c r="D968" s="355"/>
      <c r="E968" s="355"/>
      <c r="F968" s="355"/>
      <c r="G968" s="355"/>
      <c r="H968" s="355"/>
      <c r="I968" s="355"/>
      <c r="J968" s="355"/>
      <c r="K968" s="355"/>
      <c r="L968" s="355"/>
      <c r="M968" s="355"/>
      <c r="N968" s="355"/>
      <c r="O968" s="355"/>
      <c r="P968" s="355"/>
      <c r="Q968" s="355"/>
      <c r="R968" s="355"/>
      <c r="S968" s="355"/>
      <c r="T968" s="355"/>
      <c r="U968" s="355"/>
      <c r="V968" s="355"/>
      <c r="W968" s="355"/>
      <c r="X968" s="355"/>
    </row>
    <row r="969" spans="1:24" ht="18.75" customHeight="1">
      <c r="A969" s="355"/>
      <c r="B969" s="355"/>
      <c r="C969" s="384"/>
      <c r="D969" s="355"/>
      <c r="E969" s="355"/>
      <c r="F969" s="355"/>
      <c r="G969" s="355"/>
      <c r="H969" s="355"/>
      <c r="I969" s="355"/>
      <c r="J969" s="355"/>
      <c r="K969" s="355"/>
      <c r="L969" s="355"/>
      <c r="M969" s="355"/>
      <c r="N969" s="355"/>
      <c r="O969" s="355"/>
      <c r="P969" s="355"/>
      <c r="Q969" s="355"/>
      <c r="R969" s="355"/>
      <c r="S969" s="355"/>
      <c r="T969" s="355"/>
      <c r="U969" s="355"/>
      <c r="V969" s="355"/>
      <c r="W969" s="355"/>
      <c r="X969" s="355"/>
    </row>
    <row r="970" spans="1:24" ht="18.75" customHeight="1">
      <c r="A970" s="355"/>
      <c r="B970" s="355"/>
      <c r="C970" s="384"/>
      <c r="D970" s="355"/>
      <c r="E970" s="355"/>
      <c r="F970" s="355"/>
      <c r="G970" s="355"/>
      <c r="H970" s="355"/>
      <c r="I970" s="355"/>
      <c r="J970" s="355"/>
      <c r="K970" s="355"/>
      <c r="L970" s="355"/>
      <c r="M970" s="355"/>
      <c r="N970" s="355"/>
      <c r="O970" s="355"/>
      <c r="P970" s="355"/>
      <c r="Q970" s="355"/>
      <c r="R970" s="355"/>
      <c r="S970" s="355"/>
      <c r="T970" s="355"/>
      <c r="U970" s="355"/>
      <c r="V970" s="355"/>
      <c r="W970" s="355"/>
      <c r="X970" s="355"/>
    </row>
    <row r="971" spans="1:24" ht="18.75" customHeight="1">
      <c r="A971" s="355"/>
      <c r="B971" s="355"/>
      <c r="C971" s="384"/>
      <c r="D971" s="355"/>
      <c r="E971" s="355"/>
      <c r="F971" s="355"/>
      <c r="G971" s="355"/>
      <c r="H971" s="355"/>
      <c r="I971" s="355"/>
      <c r="J971" s="355"/>
      <c r="K971" s="355"/>
      <c r="L971" s="355"/>
      <c r="M971" s="355"/>
      <c r="N971" s="355"/>
      <c r="O971" s="355"/>
      <c r="P971" s="355"/>
      <c r="Q971" s="355"/>
      <c r="R971" s="355"/>
      <c r="S971" s="355"/>
      <c r="T971" s="355"/>
      <c r="U971" s="355"/>
      <c r="V971" s="355"/>
      <c r="W971" s="355"/>
      <c r="X971" s="355"/>
    </row>
    <row r="972" spans="1:24" ht="18.75" customHeight="1">
      <c r="A972" s="355"/>
      <c r="B972" s="355"/>
      <c r="C972" s="384"/>
      <c r="D972" s="355"/>
      <c r="E972" s="355"/>
      <c r="F972" s="355"/>
      <c r="G972" s="355"/>
      <c r="H972" s="355"/>
      <c r="I972" s="355"/>
      <c r="J972" s="355"/>
      <c r="K972" s="355"/>
      <c r="L972" s="355"/>
      <c r="M972" s="355"/>
      <c r="N972" s="355"/>
      <c r="O972" s="355"/>
      <c r="P972" s="355"/>
      <c r="Q972" s="355"/>
      <c r="R972" s="355"/>
      <c r="S972" s="355"/>
      <c r="T972" s="355"/>
      <c r="U972" s="355"/>
      <c r="V972" s="355"/>
      <c r="W972" s="355"/>
      <c r="X972" s="355"/>
    </row>
    <row r="973" spans="1:24" ht="18.75" customHeight="1">
      <c r="A973" s="355"/>
      <c r="B973" s="355"/>
      <c r="C973" s="384"/>
      <c r="D973" s="355"/>
      <c r="E973" s="355"/>
      <c r="F973" s="355"/>
      <c r="G973" s="355"/>
      <c r="H973" s="355"/>
      <c r="I973" s="355"/>
      <c r="J973" s="355"/>
      <c r="K973" s="355"/>
      <c r="L973" s="355"/>
      <c r="M973" s="355"/>
      <c r="N973" s="355"/>
      <c r="O973" s="355"/>
      <c r="P973" s="355"/>
      <c r="Q973" s="355"/>
      <c r="R973" s="355"/>
      <c r="S973" s="355"/>
      <c r="T973" s="355"/>
      <c r="U973" s="355"/>
      <c r="V973" s="355"/>
      <c r="W973" s="355"/>
      <c r="X973" s="355"/>
    </row>
    <row r="974" spans="1:24" ht="18.75" customHeight="1">
      <c r="A974" s="355"/>
      <c r="B974" s="355"/>
      <c r="C974" s="384"/>
      <c r="D974" s="355"/>
      <c r="E974" s="355"/>
      <c r="F974" s="355"/>
      <c r="G974" s="355"/>
      <c r="H974" s="355"/>
      <c r="I974" s="355"/>
      <c r="J974" s="355"/>
      <c r="K974" s="355"/>
      <c r="L974" s="355"/>
      <c r="M974" s="355"/>
      <c r="N974" s="355"/>
      <c r="O974" s="355"/>
      <c r="P974" s="355"/>
      <c r="Q974" s="355"/>
      <c r="R974" s="355"/>
      <c r="S974" s="355"/>
      <c r="T974" s="355"/>
      <c r="U974" s="355"/>
      <c r="V974" s="355"/>
      <c r="W974" s="355"/>
      <c r="X974" s="355"/>
    </row>
    <row r="975" spans="1:24" ht="18.75" customHeight="1">
      <c r="A975" s="355"/>
      <c r="B975" s="355"/>
      <c r="C975" s="384"/>
      <c r="D975" s="355"/>
      <c r="E975" s="355"/>
      <c r="F975" s="355"/>
      <c r="G975" s="355"/>
      <c r="H975" s="355"/>
      <c r="I975" s="355"/>
      <c r="J975" s="355"/>
      <c r="K975" s="355"/>
      <c r="L975" s="355"/>
      <c r="M975" s="355"/>
      <c r="N975" s="355"/>
      <c r="O975" s="355"/>
      <c r="P975" s="355"/>
      <c r="Q975" s="355"/>
      <c r="R975" s="355"/>
      <c r="S975" s="355"/>
      <c r="T975" s="355"/>
      <c r="U975" s="355"/>
      <c r="V975" s="355"/>
      <c r="W975" s="355"/>
      <c r="X975" s="355"/>
    </row>
    <row r="976" spans="1:24" ht="18.75" customHeight="1">
      <c r="A976" s="355"/>
      <c r="B976" s="355"/>
      <c r="C976" s="384"/>
      <c r="D976" s="355"/>
      <c r="E976" s="355"/>
      <c r="F976" s="355"/>
      <c r="G976" s="355"/>
      <c r="H976" s="355"/>
      <c r="I976" s="355"/>
      <c r="J976" s="355"/>
      <c r="K976" s="355"/>
      <c r="L976" s="355"/>
      <c r="M976" s="355"/>
      <c r="N976" s="355"/>
      <c r="O976" s="355"/>
      <c r="P976" s="355"/>
      <c r="Q976" s="355"/>
      <c r="R976" s="355"/>
      <c r="S976" s="355"/>
      <c r="T976" s="355"/>
      <c r="U976" s="355"/>
      <c r="V976" s="355"/>
      <c r="W976" s="355"/>
      <c r="X976" s="355"/>
    </row>
    <row r="977" spans="1:24" ht="18.75" customHeight="1">
      <c r="A977" s="355"/>
      <c r="B977" s="355"/>
      <c r="C977" s="384"/>
      <c r="D977" s="355"/>
      <c r="E977" s="355"/>
      <c r="F977" s="355"/>
      <c r="G977" s="355"/>
      <c r="H977" s="355"/>
      <c r="I977" s="355"/>
      <c r="J977" s="355"/>
      <c r="K977" s="355"/>
      <c r="L977" s="355"/>
      <c r="M977" s="355"/>
      <c r="N977" s="355"/>
      <c r="O977" s="355"/>
      <c r="P977" s="355"/>
      <c r="Q977" s="355"/>
      <c r="R977" s="355"/>
      <c r="S977" s="355"/>
      <c r="T977" s="355"/>
      <c r="U977" s="355"/>
      <c r="V977" s="355"/>
      <c r="W977" s="355"/>
      <c r="X977" s="355"/>
    </row>
    <row r="978" spans="1:24" ht="18.75" customHeight="1">
      <c r="A978" s="355"/>
      <c r="B978" s="355"/>
      <c r="C978" s="384"/>
      <c r="D978" s="355"/>
      <c r="E978" s="355"/>
      <c r="F978" s="355"/>
      <c r="G978" s="355"/>
      <c r="H978" s="355"/>
      <c r="I978" s="355"/>
      <c r="J978" s="355"/>
      <c r="K978" s="355"/>
      <c r="L978" s="355"/>
      <c r="M978" s="355"/>
      <c r="N978" s="355"/>
      <c r="O978" s="355"/>
      <c r="P978" s="355"/>
      <c r="Q978" s="355"/>
      <c r="R978" s="355"/>
      <c r="S978" s="355"/>
      <c r="T978" s="355"/>
      <c r="U978" s="355"/>
      <c r="V978" s="355"/>
      <c r="W978" s="355"/>
      <c r="X978" s="355"/>
    </row>
    <row r="979" spans="1:24" ht="18.75" customHeight="1">
      <c r="A979" s="355"/>
      <c r="B979" s="355"/>
      <c r="C979" s="384"/>
      <c r="D979" s="355"/>
      <c r="E979" s="355"/>
      <c r="F979" s="355"/>
      <c r="G979" s="355"/>
      <c r="H979" s="355"/>
      <c r="I979" s="355"/>
      <c r="J979" s="355"/>
      <c r="K979" s="355"/>
      <c r="L979" s="355"/>
      <c r="M979" s="355"/>
      <c r="N979" s="355"/>
      <c r="O979" s="355"/>
      <c r="P979" s="355"/>
      <c r="Q979" s="355"/>
      <c r="R979" s="355"/>
      <c r="S979" s="355"/>
      <c r="T979" s="355"/>
      <c r="U979" s="355"/>
      <c r="V979" s="355"/>
      <c r="W979" s="355"/>
      <c r="X979" s="355"/>
    </row>
    <row r="980" spans="1:24" ht="18.75" customHeight="1">
      <c r="A980" s="355"/>
      <c r="B980" s="355"/>
      <c r="C980" s="384"/>
      <c r="D980" s="355"/>
      <c r="E980" s="355"/>
      <c r="F980" s="355"/>
      <c r="G980" s="355"/>
      <c r="H980" s="355"/>
      <c r="I980" s="355"/>
      <c r="J980" s="355"/>
      <c r="K980" s="355"/>
      <c r="L980" s="355"/>
      <c r="M980" s="355"/>
      <c r="N980" s="355"/>
      <c r="O980" s="355"/>
      <c r="P980" s="355"/>
      <c r="Q980" s="355"/>
      <c r="R980" s="355"/>
      <c r="S980" s="355"/>
      <c r="T980" s="355"/>
      <c r="U980" s="355"/>
      <c r="V980" s="355"/>
      <c r="W980" s="355"/>
      <c r="X980" s="355"/>
    </row>
    <row r="981" spans="1:24" ht="18.75" customHeight="1">
      <c r="A981" s="355"/>
      <c r="B981" s="355"/>
      <c r="C981" s="384"/>
      <c r="D981" s="355"/>
      <c r="E981" s="355"/>
      <c r="F981" s="355"/>
      <c r="G981" s="355"/>
      <c r="H981" s="355"/>
      <c r="I981" s="355"/>
      <c r="J981" s="355"/>
      <c r="K981" s="355"/>
      <c r="L981" s="355"/>
      <c r="M981" s="355"/>
      <c r="N981" s="355"/>
      <c r="O981" s="355"/>
      <c r="P981" s="355"/>
      <c r="Q981" s="355"/>
      <c r="R981" s="355"/>
      <c r="S981" s="355"/>
      <c r="T981" s="355"/>
      <c r="U981" s="355"/>
      <c r="V981" s="355"/>
      <c r="W981" s="355"/>
      <c r="X981" s="355"/>
    </row>
    <row r="982" spans="1:24" ht="18.75" customHeight="1">
      <c r="A982" s="355"/>
      <c r="B982" s="355"/>
      <c r="C982" s="384"/>
      <c r="D982" s="355"/>
      <c r="E982" s="355"/>
      <c r="F982" s="355"/>
      <c r="G982" s="355"/>
      <c r="H982" s="355"/>
      <c r="I982" s="355"/>
      <c r="J982" s="355"/>
      <c r="K982" s="355"/>
      <c r="L982" s="355"/>
      <c r="M982" s="355"/>
      <c r="N982" s="355"/>
      <c r="O982" s="355"/>
      <c r="P982" s="355"/>
      <c r="Q982" s="355"/>
      <c r="R982" s="355"/>
      <c r="S982" s="355"/>
      <c r="T982" s="355"/>
      <c r="U982" s="355"/>
      <c r="V982" s="355"/>
      <c r="W982" s="355"/>
      <c r="X982" s="355"/>
    </row>
    <row r="983" spans="1:24" ht="18.75" customHeight="1">
      <c r="A983" s="355"/>
      <c r="B983" s="355"/>
      <c r="C983" s="384"/>
      <c r="D983" s="355"/>
      <c r="E983" s="355"/>
      <c r="F983" s="355"/>
      <c r="G983" s="355"/>
      <c r="H983" s="355"/>
      <c r="I983" s="355"/>
      <c r="J983" s="355"/>
      <c r="K983" s="355"/>
      <c r="L983" s="355"/>
      <c r="M983" s="355"/>
      <c r="N983" s="355"/>
      <c r="O983" s="355"/>
      <c r="P983" s="355"/>
      <c r="Q983" s="355"/>
      <c r="R983" s="355"/>
      <c r="S983" s="355"/>
      <c r="T983" s="355"/>
      <c r="U983" s="355"/>
      <c r="V983" s="355"/>
      <c r="W983" s="355"/>
      <c r="X983" s="355"/>
    </row>
    <row r="984" spans="1:24" ht="18.75" customHeight="1">
      <c r="A984" s="355"/>
      <c r="B984" s="355"/>
      <c r="C984" s="384"/>
      <c r="D984" s="355"/>
      <c r="E984" s="355"/>
      <c r="F984" s="355"/>
      <c r="G984" s="355"/>
      <c r="H984" s="355"/>
      <c r="I984" s="355"/>
      <c r="J984" s="355"/>
      <c r="K984" s="355"/>
      <c r="L984" s="355"/>
      <c r="M984" s="355"/>
      <c r="N984" s="355"/>
      <c r="O984" s="355"/>
      <c r="P984" s="355"/>
      <c r="Q984" s="355"/>
      <c r="R984" s="355"/>
      <c r="S984" s="355"/>
      <c r="T984" s="355"/>
      <c r="U984" s="355"/>
      <c r="V984" s="355"/>
      <c r="W984" s="355"/>
      <c r="X984" s="355"/>
    </row>
    <row r="985" spans="1:24" ht="18.75" customHeight="1">
      <c r="A985" s="355"/>
      <c r="B985" s="355"/>
      <c r="C985" s="384"/>
      <c r="D985" s="355"/>
      <c r="E985" s="355"/>
      <c r="F985" s="355"/>
      <c r="G985" s="355"/>
      <c r="H985" s="355"/>
      <c r="I985" s="355"/>
      <c r="J985" s="355"/>
      <c r="K985" s="355"/>
      <c r="L985" s="355"/>
      <c r="M985" s="355"/>
      <c r="N985" s="355"/>
      <c r="O985" s="355"/>
      <c r="P985" s="355"/>
      <c r="Q985" s="355"/>
      <c r="R985" s="355"/>
      <c r="S985" s="355"/>
      <c r="T985" s="355"/>
      <c r="U985" s="355"/>
      <c r="V985" s="355"/>
      <c r="W985" s="355"/>
      <c r="X985" s="355"/>
    </row>
    <row r="986" spans="1:24" ht="18.75" customHeight="1">
      <c r="A986" s="355"/>
      <c r="B986" s="355"/>
      <c r="C986" s="384"/>
      <c r="D986" s="355"/>
      <c r="E986" s="355"/>
      <c r="F986" s="355"/>
      <c r="G986" s="355"/>
      <c r="H986" s="355"/>
      <c r="I986" s="355"/>
      <c r="J986" s="355"/>
      <c r="K986" s="355"/>
      <c r="L986" s="355"/>
      <c r="M986" s="355"/>
      <c r="N986" s="355"/>
      <c r="O986" s="355"/>
      <c r="P986" s="355"/>
      <c r="Q986" s="355"/>
      <c r="R986" s="355"/>
      <c r="S986" s="355"/>
      <c r="T986" s="355"/>
      <c r="U986" s="355"/>
      <c r="V986" s="355"/>
      <c r="W986" s="355"/>
      <c r="X986" s="355"/>
    </row>
    <row r="987" spans="1:24" ht="18.75" customHeight="1">
      <c r="A987" s="355"/>
      <c r="B987" s="355"/>
      <c r="C987" s="384"/>
      <c r="D987" s="355"/>
      <c r="E987" s="355"/>
      <c r="F987" s="355"/>
      <c r="G987" s="355"/>
      <c r="H987" s="355"/>
      <c r="I987" s="355"/>
      <c r="J987" s="355"/>
      <c r="K987" s="355"/>
      <c r="L987" s="355"/>
      <c r="M987" s="355"/>
      <c r="N987" s="355"/>
      <c r="O987" s="355"/>
      <c r="P987" s="355"/>
      <c r="Q987" s="355"/>
      <c r="R987" s="355"/>
      <c r="S987" s="355"/>
      <c r="T987" s="355"/>
      <c r="U987" s="355"/>
      <c r="V987" s="355"/>
      <c r="W987" s="355"/>
      <c r="X987" s="355"/>
    </row>
    <row r="988" spans="1:24" ht="18.75" customHeight="1">
      <c r="A988" s="355"/>
      <c r="B988" s="355"/>
      <c r="C988" s="384"/>
      <c r="D988" s="355"/>
      <c r="E988" s="355"/>
      <c r="F988" s="355"/>
      <c r="G988" s="355"/>
      <c r="H988" s="355"/>
      <c r="I988" s="355"/>
      <c r="J988" s="355"/>
      <c r="K988" s="355"/>
      <c r="L988" s="355"/>
      <c r="M988" s="355"/>
      <c r="N988" s="355"/>
      <c r="O988" s="355"/>
      <c r="P988" s="355"/>
      <c r="Q988" s="355"/>
      <c r="R988" s="355"/>
      <c r="S988" s="355"/>
      <c r="T988" s="355"/>
      <c r="U988" s="355"/>
      <c r="V988" s="355"/>
      <c r="W988" s="355"/>
      <c r="X988" s="355"/>
    </row>
    <row r="989" spans="1:24" ht="18.75" customHeight="1">
      <c r="A989" s="355"/>
      <c r="B989" s="355"/>
      <c r="C989" s="384"/>
      <c r="D989" s="355"/>
      <c r="E989" s="355"/>
      <c r="F989" s="355"/>
      <c r="G989" s="355"/>
      <c r="H989" s="355"/>
      <c r="I989" s="355"/>
      <c r="J989" s="355"/>
      <c r="K989" s="355"/>
      <c r="L989" s="355"/>
      <c r="M989" s="355"/>
      <c r="N989" s="355"/>
      <c r="O989" s="355"/>
      <c r="P989" s="355"/>
      <c r="Q989" s="355"/>
      <c r="R989" s="355"/>
      <c r="S989" s="355"/>
      <c r="T989" s="355"/>
      <c r="U989" s="355"/>
      <c r="V989" s="355"/>
      <c r="W989" s="355"/>
      <c r="X989" s="355"/>
    </row>
    <row r="990" spans="1:24" ht="18.75" customHeight="1">
      <c r="A990" s="355"/>
      <c r="B990" s="355"/>
      <c r="C990" s="384"/>
      <c r="D990" s="355"/>
      <c r="E990" s="355"/>
      <c r="F990" s="355"/>
      <c r="G990" s="355"/>
      <c r="H990" s="355"/>
      <c r="I990" s="355"/>
      <c r="J990" s="355"/>
      <c r="K990" s="355"/>
      <c r="L990" s="355"/>
      <c r="M990" s="355"/>
      <c r="N990" s="355"/>
      <c r="O990" s="355"/>
      <c r="P990" s="355"/>
      <c r="Q990" s="355"/>
      <c r="R990" s="355"/>
      <c r="S990" s="355"/>
      <c r="T990" s="355"/>
      <c r="U990" s="355"/>
      <c r="V990" s="355"/>
      <c r="W990" s="355"/>
      <c r="X990" s="355"/>
    </row>
    <row r="991" spans="1:24" ht="18.75" customHeight="1">
      <c r="A991" s="355"/>
      <c r="B991" s="355"/>
      <c r="C991" s="384"/>
      <c r="D991" s="355"/>
      <c r="E991" s="355"/>
      <c r="F991" s="355"/>
      <c r="G991" s="355"/>
      <c r="H991" s="355"/>
      <c r="I991" s="355"/>
      <c r="J991" s="355"/>
      <c r="K991" s="355"/>
      <c r="L991" s="355"/>
      <c r="M991" s="355"/>
      <c r="N991" s="355"/>
      <c r="O991" s="355"/>
      <c r="P991" s="355"/>
      <c r="Q991" s="355"/>
      <c r="R991" s="355"/>
      <c r="S991" s="355"/>
      <c r="T991" s="355"/>
      <c r="U991" s="355"/>
      <c r="V991" s="355"/>
      <c r="W991" s="355"/>
      <c r="X991" s="355"/>
    </row>
  </sheetData>
  <mergeCells count="22">
    <mergeCell ref="A22:B22"/>
    <mergeCell ref="A11:B11"/>
    <mergeCell ref="A12:B12"/>
    <mergeCell ref="A14:B14"/>
    <mergeCell ref="A15:B15"/>
    <mergeCell ref="A16:B16"/>
    <mergeCell ref="A13:B13"/>
    <mergeCell ref="A17:B17"/>
    <mergeCell ref="A18:B18"/>
    <mergeCell ref="A19:B19"/>
    <mergeCell ref="A20:B20"/>
    <mergeCell ref="A21:B21"/>
    <mergeCell ref="I2:L2"/>
    <mergeCell ref="E2:G2"/>
    <mergeCell ref="E3:G3"/>
    <mergeCell ref="G4:H4"/>
    <mergeCell ref="A10:B10"/>
    <mergeCell ref="A5:B5"/>
    <mergeCell ref="A6:B6"/>
    <mergeCell ref="A7:B7"/>
    <mergeCell ref="A8:B8"/>
    <mergeCell ref="A9:B9"/>
  </mergeCells>
  <pageMargins left="0.7" right="0.7" top="0.75" bottom="0.75" header="0" footer="0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0"/>
  <dimension ref="A1:Z1000"/>
  <sheetViews>
    <sheetView workbookViewId="0">
      <selection activeCell="K21" sqref="K21"/>
    </sheetView>
  </sheetViews>
  <sheetFormatPr defaultColWidth="12.625" defaultRowHeight="15" customHeight="1"/>
  <cols>
    <col min="1" max="1" width="24.625" customWidth="1"/>
    <col min="2" max="2" width="13.625" customWidth="1"/>
    <col min="3" max="3" width="14.375" customWidth="1"/>
    <col min="4" max="4" width="8" customWidth="1"/>
    <col min="5" max="5" width="20" bestFit="1" customWidth="1"/>
    <col min="6" max="6" width="13.625" customWidth="1"/>
    <col min="7" max="7" width="21.25" customWidth="1"/>
    <col min="8" max="8" width="19.375" customWidth="1"/>
    <col min="9" max="9" width="17.875" customWidth="1"/>
    <col min="10" max="10" width="11.75" customWidth="1"/>
    <col min="11" max="11" width="19" customWidth="1"/>
    <col min="12" max="12" width="12.375" customWidth="1"/>
    <col min="13" max="13" width="14.25" customWidth="1"/>
    <col min="14" max="14" width="22.5" bestFit="1" customWidth="1"/>
    <col min="15" max="15" width="16.375" customWidth="1"/>
    <col min="16" max="26" width="7.625" customWidth="1"/>
  </cols>
  <sheetData>
    <row r="1" spans="1:26" ht="18.75" customHeight="1">
      <c r="A1" s="355"/>
      <c r="B1" s="355"/>
      <c r="C1" s="355"/>
      <c r="D1" s="355"/>
      <c r="E1" s="355"/>
      <c r="F1" s="355"/>
      <c r="G1" s="370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</row>
    <row r="2" spans="1:26" ht="18.75" customHeight="1" thickBot="1">
      <c r="A2" s="375" t="s">
        <v>504</v>
      </c>
      <c r="B2" s="386">
        <f>Description!H12</f>
        <v>103.75</v>
      </c>
      <c r="C2" s="355"/>
      <c r="D2" s="355"/>
      <c r="E2" s="355"/>
      <c r="F2" s="355"/>
      <c r="G2" s="1064" t="s">
        <v>900</v>
      </c>
      <c r="H2" s="1065"/>
      <c r="I2" s="771">
        <f>Description!G12*((Description!B18/100)+1)</f>
        <v>103.75</v>
      </c>
      <c r="J2" s="733"/>
      <c r="K2" s="733"/>
      <c r="L2" s="733"/>
      <c r="M2" s="733"/>
      <c r="N2" s="733"/>
      <c r="O2" s="733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</row>
    <row r="3" spans="1:26" ht="18.75" customHeight="1" thickBot="1">
      <c r="A3" s="355"/>
      <c r="B3" s="355"/>
      <c r="C3" s="355"/>
      <c r="D3" s="355"/>
      <c r="E3" s="355"/>
      <c r="F3" s="355"/>
      <c r="G3" s="370"/>
      <c r="H3" s="355"/>
      <c r="I3" s="756" t="s">
        <v>929</v>
      </c>
      <c r="J3" s="756" t="s">
        <v>930</v>
      </c>
      <c r="K3" s="756" t="s">
        <v>932</v>
      </c>
      <c r="L3" s="756" t="s">
        <v>931</v>
      </c>
      <c r="M3" s="756" t="s">
        <v>933</v>
      </c>
      <c r="N3" s="756" t="s">
        <v>934</v>
      </c>
      <c r="O3" s="757" t="s">
        <v>935</v>
      </c>
      <c r="P3" s="736"/>
      <c r="Q3" s="355"/>
      <c r="R3" s="355"/>
      <c r="S3" s="355"/>
      <c r="T3" s="355"/>
      <c r="U3" s="355"/>
      <c r="V3" s="355"/>
      <c r="W3" s="355"/>
      <c r="X3" s="355"/>
      <c r="Y3" s="355"/>
      <c r="Z3" s="355"/>
    </row>
    <row r="4" spans="1:26" ht="18.75" customHeight="1">
      <c r="A4" s="385"/>
      <c r="B4" s="383"/>
      <c r="C4" s="383" t="s">
        <v>491</v>
      </c>
      <c r="D4" s="383"/>
      <c r="E4" s="387" t="s">
        <v>485</v>
      </c>
      <c r="F4" s="355"/>
      <c r="G4" s="370"/>
      <c r="H4" s="355"/>
      <c r="I4" s="427"/>
      <c r="J4" s="427"/>
      <c r="K4" s="427"/>
      <c r="L4" s="774"/>
      <c r="M4" s="781"/>
      <c r="N4" s="772"/>
      <c r="O4" s="758"/>
      <c r="P4" s="733"/>
      <c r="Q4" s="355"/>
      <c r="R4" s="355"/>
      <c r="S4" s="355"/>
      <c r="T4" s="355"/>
      <c r="U4" s="355"/>
      <c r="V4" s="355"/>
      <c r="W4" s="355"/>
      <c r="X4" s="355"/>
      <c r="Y4" s="355"/>
      <c r="Z4" s="355"/>
    </row>
    <row r="5" spans="1:26" ht="18.75" customHeight="1">
      <c r="A5" s="377" t="s">
        <v>707</v>
      </c>
      <c r="B5" s="355"/>
      <c r="C5" s="355">
        <v>73</v>
      </c>
      <c r="D5" s="355"/>
      <c r="E5" s="622" t="str">
        <f>IF(F5=0,"N/A",G5)</f>
        <v>+ 7,573.75 Euro</v>
      </c>
      <c r="F5" s="370">
        <f>+B2*C5</f>
        <v>7573.75</v>
      </c>
      <c r="G5" s="370" t="str">
        <f>CONCATENATE("+ ", H5," Euro")</f>
        <v>+ 7,573.75 Euro</v>
      </c>
      <c r="H5" s="370" t="str">
        <f t="shared" ref="H5" si="0">TEXT(F5,"[&gt;=1000]#,##0.00;0.00")</f>
        <v>7,573.75</v>
      </c>
      <c r="I5" s="775">
        <f>I2*C5</f>
        <v>7573.75</v>
      </c>
      <c r="J5" s="427" t="str">
        <f>IF(M5=0,"N/A",K5)</f>
        <v>7,573.75</v>
      </c>
      <c r="K5" s="427" t="str">
        <f>CONCATENATE(L5)</f>
        <v>7,573.75</v>
      </c>
      <c r="L5" s="774" t="str">
        <f>TEXT(M5, "[&gt;=1000]#,##0.00;0.00")</f>
        <v>7,573.75</v>
      </c>
      <c r="M5" s="781">
        <f>+I2*C5</f>
        <v>7573.75</v>
      </c>
      <c r="N5" s="779" t="str">
        <f>IF(M5=0,"N/A",O5)</f>
        <v>+ 7,573.75 Euro</v>
      </c>
      <c r="O5" s="758" t="str">
        <f>CONCATENATE("+ ",L5," Euro")</f>
        <v>+ 7,573.75 Euro</v>
      </c>
      <c r="P5" s="733"/>
      <c r="Q5" s="355"/>
      <c r="R5" s="355"/>
      <c r="S5" s="355"/>
      <c r="T5" s="355"/>
      <c r="U5" s="355"/>
      <c r="V5" s="355"/>
      <c r="W5" s="355"/>
      <c r="X5" s="355"/>
      <c r="Y5" s="355"/>
      <c r="Z5" s="355"/>
    </row>
    <row r="6" spans="1:26" ht="18.75" customHeight="1">
      <c r="A6" s="377"/>
      <c r="B6" s="355"/>
      <c r="C6" s="355"/>
      <c r="D6" s="355"/>
      <c r="E6" s="378"/>
      <c r="F6" s="370"/>
      <c r="G6" s="370"/>
      <c r="H6" s="370"/>
      <c r="I6" s="427"/>
      <c r="J6" s="427"/>
      <c r="K6" s="427"/>
      <c r="L6" s="774"/>
      <c r="M6" s="781"/>
      <c r="N6" s="773"/>
      <c r="O6" s="758"/>
      <c r="P6" s="733"/>
      <c r="Q6" s="355"/>
      <c r="R6" s="355"/>
      <c r="S6" s="355"/>
      <c r="T6" s="355"/>
      <c r="U6" s="355"/>
      <c r="V6" s="355"/>
      <c r="W6" s="355"/>
      <c r="X6" s="355"/>
      <c r="Y6" s="355"/>
      <c r="Z6" s="355"/>
    </row>
    <row r="7" spans="1:26" ht="18.75" customHeight="1">
      <c r="A7" s="377" t="s">
        <v>503</v>
      </c>
      <c r="B7" s="355"/>
      <c r="C7" s="355">
        <v>18.5</v>
      </c>
      <c r="D7" s="355"/>
      <c r="E7" s="622" t="str">
        <f>IF(F7=0,"N/A",G7)</f>
        <v>+ 1,919.38 Euro</v>
      </c>
      <c r="F7" s="370">
        <f>+B2*C7</f>
        <v>1919.375</v>
      </c>
      <c r="G7" s="370" t="str">
        <f>CONCATENATE("+ ",H7," Euro")</f>
        <v>+ 1,919.38 Euro</v>
      </c>
      <c r="H7" s="370" t="str">
        <f>TEXT(F7,"[&gt;=1000]#,##0.00;0.00")</f>
        <v>1,919.38</v>
      </c>
      <c r="I7" s="775">
        <f>C7*I2</f>
        <v>1919.375</v>
      </c>
      <c r="J7" s="427" t="str">
        <f t="shared" ref="J7:J15" si="1">IF(M7=0,"N/A",K7)</f>
        <v>1,919.38</v>
      </c>
      <c r="K7" s="427" t="str">
        <f t="shared" ref="K7:K15" si="2">CONCATENATE(L7)</f>
        <v>1,919.38</v>
      </c>
      <c r="L7" s="774" t="str">
        <f>TEXT(M7, "[&gt;=1000]#,##0.00;0.00")</f>
        <v>1,919.38</v>
      </c>
      <c r="M7" s="781">
        <f>+I2*C7</f>
        <v>1919.375</v>
      </c>
      <c r="N7" s="779" t="str">
        <f t="shared" ref="N7:N15" si="3">IF(M7=0,"N/A",O7)</f>
        <v>+ 1,919.38 Euro</v>
      </c>
      <c r="O7" s="758" t="str">
        <f t="shared" ref="O7:O15" si="4">CONCATENATE("+ ",L7," Euro")</f>
        <v>+ 1,919.38 Euro</v>
      </c>
      <c r="P7" s="733"/>
      <c r="Q7" s="355"/>
      <c r="R7" s="355"/>
      <c r="S7" s="355"/>
      <c r="T7" s="355"/>
      <c r="U7" s="355"/>
      <c r="V7" s="355"/>
      <c r="W7" s="355"/>
      <c r="X7" s="355"/>
      <c r="Y7" s="355"/>
      <c r="Z7" s="355"/>
    </row>
    <row r="8" spans="1:26" ht="18.75" customHeight="1">
      <c r="A8" s="377"/>
      <c r="B8" s="355"/>
      <c r="C8" s="355"/>
      <c r="D8" s="355"/>
      <c r="E8" s="378"/>
      <c r="F8" s="370"/>
      <c r="G8" s="370"/>
      <c r="H8" s="370"/>
      <c r="I8" s="427"/>
      <c r="J8" s="427"/>
      <c r="K8" s="427"/>
      <c r="L8" s="774"/>
      <c r="M8" s="781"/>
      <c r="N8" s="773"/>
      <c r="O8" s="758"/>
      <c r="P8" s="733"/>
      <c r="Q8" s="355"/>
      <c r="R8" s="355"/>
      <c r="S8" s="355"/>
      <c r="T8" s="355"/>
      <c r="U8" s="355"/>
      <c r="V8" s="355"/>
      <c r="W8" s="355"/>
      <c r="X8" s="355"/>
      <c r="Y8" s="355"/>
      <c r="Z8" s="355"/>
    </row>
    <row r="9" spans="1:26" ht="18.75" customHeight="1">
      <c r="A9" s="377" t="s">
        <v>327</v>
      </c>
      <c r="B9" s="355"/>
      <c r="C9" s="355">
        <v>10</v>
      </c>
      <c r="D9" s="355"/>
      <c r="E9" s="622" t="str">
        <f>IF(F9=0,"N/A",G9)</f>
        <v>+ 1,037.50 Euro</v>
      </c>
      <c r="F9" s="370">
        <f>+B2*C9</f>
        <v>1037.5</v>
      </c>
      <c r="G9" s="370" t="str">
        <f>CONCATENATE("+ ",H9," Euro")</f>
        <v>+ 1,037.50 Euro</v>
      </c>
      <c r="H9" s="370" t="str">
        <f t="shared" ref="H9:H15" si="5">TEXT(F9,"[&gt;=1000]#,##0.00;0.00")</f>
        <v>1,037.50</v>
      </c>
      <c r="I9" s="775">
        <f>C9*I2</f>
        <v>1037.5</v>
      </c>
      <c r="J9" s="427" t="str">
        <f t="shared" si="1"/>
        <v>1,037.50</v>
      </c>
      <c r="K9" s="427" t="str">
        <f t="shared" si="2"/>
        <v>1,037.50</v>
      </c>
      <c r="L9" s="774" t="str">
        <f>TEXT(M9, "[&gt;=1000]#,##0.00;0.00")</f>
        <v>1,037.50</v>
      </c>
      <c r="M9" s="781">
        <f>+I2*C9</f>
        <v>1037.5</v>
      </c>
      <c r="N9" s="779" t="str">
        <f t="shared" si="3"/>
        <v>+ 1,037.50 Euro</v>
      </c>
      <c r="O9" s="758" t="str">
        <f t="shared" si="4"/>
        <v>+ 1,037.50 Euro</v>
      </c>
      <c r="P9" s="733"/>
      <c r="Q9" s="355"/>
      <c r="R9" s="355"/>
      <c r="S9" s="355"/>
      <c r="T9" s="355"/>
      <c r="U9" s="355"/>
      <c r="V9" s="355"/>
      <c r="W9" s="355"/>
      <c r="X9" s="355"/>
      <c r="Y9" s="355"/>
      <c r="Z9" s="355"/>
    </row>
    <row r="10" spans="1:26" ht="18.75" customHeight="1">
      <c r="A10" s="377"/>
      <c r="B10" s="355"/>
      <c r="C10" s="355"/>
      <c r="D10" s="355"/>
      <c r="E10" s="378"/>
      <c r="F10" s="370"/>
      <c r="G10" s="370"/>
      <c r="H10" s="370"/>
      <c r="I10" s="427"/>
      <c r="J10" s="427"/>
      <c r="K10" s="427"/>
      <c r="L10" s="774"/>
      <c r="M10" s="781"/>
      <c r="N10" s="773"/>
      <c r="O10" s="758"/>
      <c r="P10" s="733"/>
      <c r="Q10" s="355"/>
      <c r="R10" s="355"/>
      <c r="S10" s="355"/>
      <c r="T10" s="355"/>
      <c r="U10" s="355"/>
      <c r="V10" s="355"/>
      <c r="W10" s="355"/>
      <c r="X10" s="355"/>
      <c r="Y10" s="355"/>
      <c r="Z10" s="355"/>
    </row>
    <row r="11" spans="1:26" ht="18.75" customHeight="1">
      <c r="A11" s="377" t="s">
        <v>52</v>
      </c>
      <c r="B11" s="355"/>
      <c r="C11" s="355">
        <v>5</v>
      </c>
      <c r="D11" s="355"/>
      <c r="E11" s="622" t="str">
        <f>IF(F11=0,"N/A",G11)</f>
        <v>+ 518.75 Euro</v>
      </c>
      <c r="F11" s="370">
        <f>+B2*C11</f>
        <v>518.75</v>
      </c>
      <c r="G11" s="370" t="str">
        <f>CONCATENATE("+ ",H11," Euro")</f>
        <v>+ 518.75 Euro</v>
      </c>
      <c r="H11" s="370" t="str">
        <f t="shared" si="5"/>
        <v>518.75</v>
      </c>
      <c r="I11" s="775">
        <f>C11*I2</f>
        <v>518.75</v>
      </c>
      <c r="J11" s="427" t="str">
        <f t="shared" si="1"/>
        <v>518.75</v>
      </c>
      <c r="K11" s="427" t="str">
        <f t="shared" si="2"/>
        <v>518.75</v>
      </c>
      <c r="L11" s="774" t="str">
        <f>TEXT(M11, "[&gt;=1000]#,##0.00;0.00")</f>
        <v>518.75</v>
      </c>
      <c r="M11" s="781">
        <f>+I2*C11</f>
        <v>518.75</v>
      </c>
      <c r="N11" s="779" t="str">
        <f t="shared" si="3"/>
        <v>+ 518.75 Euro</v>
      </c>
      <c r="O11" s="758" t="str">
        <f t="shared" si="4"/>
        <v>+ 518.75 Euro</v>
      </c>
      <c r="P11" s="733"/>
      <c r="Q11" s="355"/>
      <c r="R11" s="355"/>
      <c r="S11" s="355"/>
      <c r="T11" s="355"/>
      <c r="U11" s="355"/>
      <c r="V11" s="355"/>
      <c r="W11" s="355"/>
      <c r="X11" s="355"/>
      <c r="Y11" s="355"/>
      <c r="Z11" s="355"/>
    </row>
    <row r="12" spans="1:26" ht="18.75" customHeight="1">
      <c r="A12" s="377"/>
      <c r="B12" s="355"/>
      <c r="C12" s="355"/>
      <c r="D12" s="355"/>
      <c r="E12" s="378"/>
      <c r="F12" s="370"/>
      <c r="G12" s="370"/>
      <c r="H12" s="370"/>
      <c r="I12" s="427"/>
      <c r="J12" s="427"/>
      <c r="K12" s="427"/>
      <c r="L12" s="774"/>
      <c r="M12" s="781"/>
      <c r="N12" s="773"/>
      <c r="O12" s="758"/>
      <c r="P12" s="733"/>
      <c r="Q12" s="355"/>
      <c r="R12" s="355"/>
      <c r="S12" s="355"/>
      <c r="T12" s="355"/>
      <c r="U12" s="355"/>
      <c r="V12" s="355"/>
      <c r="W12" s="355"/>
      <c r="X12" s="355"/>
      <c r="Y12" s="355"/>
      <c r="Z12" s="355"/>
    </row>
    <row r="13" spans="1:26" ht="18.75" customHeight="1">
      <c r="A13" s="377" t="s">
        <v>496</v>
      </c>
      <c r="B13" s="355"/>
      <c r="C13" s="355">
        <v>7</v>
      </c>
      <c r="D13" s="355"/>
      <c r="E13" s="622" t="str">
        <f>IF(F13=0,"N/A",G13)</f>
        <v>+ 726.25 Euro</v>
      </c>
      <c r="F13" s="370">
        <f>+B2*C13</f>
        <v>726.25</v>
      </c>
      <c r="G13" s="370" t="str">
        <f>CONCATENATE("+ ",H13," Euro")</f>
        <v>+ 726.25 Euro</v>
      </c>
      <c r="H13" s="370" t="str">
        <f t="shared" si="5"/>
        <v>726.25</v>
      </c>
      <c r="I13" s="775">
        <f>C13*I2</f>
        <v>726.25</v>
      </c>
      <c r="J13" s="427" t="str">
        <f t="shared" si="1"/>
        <v>726.25</v>
      </c>
      <c r="K13" s="427" t="str">
        <f t="shared" si="2"/>
        <v>726.25</v>
      </c>
      <c r="L13" s="774" t="str">
        <f>TEXT(M13, "[&gt;=1000]#,##0.00;0.00")</f>
        <v>726.25</v>
      </c>
      <c r="M13" s="781">
        <f>+I2*C13</f>
        <v>726.25</v>
      </c>
      <c r="N13" s="779" t="str">
        <f t="shared" si="3"/>
        <v>+ 726.25 Euro</v>
      </c>
      <c r="O13" s="758" t="str">
        <f t="shared" si="4"/>
        <v>+ 726.25 Euro</v>
      </c>
      <c r="P13" s="733"/>
      <c r="Q13" s="355"/>
      <c r="R13" s="355"/>
      <c r="S13" s="355"/>
      <c r="T13" s="355"/>
      <c r="U13" s="355"/>
      <c r="V13" s="355"/>
      <c r="W13" s="355"/>
      <c r="X13" s="355"/>
      <c r="Y13" s="355"/>
      <c r="Z13" s="355"/>
    </row>
    <row r="14" spans="1:26" ht="18.75" customHeight="1">
      <c r="A14" s="377"/>
      <c r="B14" s="355"/>
      <c r="C14" s="355"/>
      <c r="D14" s="355"/>
      <c r="E14" s="378"/>
      <c r="F14" s="370"/>
      <c r="G14" s="370"/>
      <c r="H14" s="370"/>
      <c r="I14" s="427"/>
      <c r="J14" s="427"/>
      <c r="K14" s="427"/>
      <c r="L14" s="774"/>
      <c r="M14" s="781"/>
      <c r="N14" s="773"/>
      <c r="O14" s="758"/>
      <c r="P14" s="733"/>
      <c r="Q14" s="355"/>
      <c r="R14" s="355"/>
      <c r="S14" s="355"/>
      <c r="T14" s="355"/>
      <c r="U14" s="355"/>
      <c r="V14" s="355"/>
      <c r="W14" s="355"/>
      <c r="X14" s="355"/>
      <c r="Y14" s="355"/>
      <c r="Z14" s="355"/>
    </row>
    <row r="15" spans="1:26" ht="18.75" customHeight="1" thickBot="1">
      <c r="A15" s="379" t="s">
        <v>95</v>
      </c>
      <c r="B15" s="380"/>
      <c r="C15" s="380">
        <v>12.5</v>
      </c>
      <c r="D15" s="380"/>
      <c r="E15" s="623" t="str">
        <f>IF(F15=0,"N/A",G15)</f>
        <v>+ 1,296.88 Euro</v>
      </c>
      <c r="F15" s="370">
        <f>+B2*C15</f>
        <v>1296.875</v>
      </c>
      <c r="G15" s="370" t="str">
        <f>CONCATENATE("+ ",H15," Euro")</f>
        <v>+ 1,296.88 Euro</v>
      </c>
      <c r="H15" s="370" t="str">
        <f t="shared" si="5"/>
        <v>1,296.88</v>
      </c>
      <c r="I15" s="776">
        <f>C15*I2</f>
        <v>1296.875</v>
      </c>
      <c r="J15" s="429" t="str">
        <f t="shared" si="1"/>
        <v>1,296.88</v>
      </c>
      <c r="K15" s="429" t="str">
        <f t="shared" si="2"/>
        <v>1,296.88</v>
      </c>
      <c r="L15" s="777" t="str">
        <f>TEXT(M15, "[&gt;=1000]#,##0.00;0.00")</f>
        <v>1,296.88</v>
      </c>
      <c r="M15" s="782">
        <f>+I2*C15</f>
        <v>1296.875</v>
      </c>
      <c r="N15" s="780" t="str">
        <f t="shared" si="3"/>
        <v>+ 1,296.88 Euro</v>
      </c>
      <c r="O15" s="778" t="str">
        <f t="shared" si="4"/>
        <v>+ 1,296.88 Euro</v>
      </c>
      <c r="P15" s="733"/>
      <c r="Q15" s="355"/>
      <c r="R15" s="355"/>
      <c r="S15" s="355"/>
      <c r="T15" s="355"/>
      <c r="U15" s="355"/>
      <c r="V15" s="355"/>
      <c r="W15" s="355"/>
      <c r="X15" s="355"/>
      <c r="Y15" s="355"/>
      <c r="Z15" s="355"/>
    </row>
    <row r="16" spans="1:26" ht="18.75" customHeight="1">
      <c r="A16" s="355"/>
      <c r="B16" s="355"/>
      <c r="C16" s="355"/>
      <c r="D16" s="355"/>
      <c r="E16" s="355"/>
      <c r="F16" s="355"/>
      <c r="G16" s="370"/>
      <c r="H16" s="355"/>
      <c r="I16" s="355"/>
      <c r="J16" s="355"/>
      <c r="K16" s="355"/>
      <c r="O16" s="355"/>
      <c r="P16" s="355"/>
      <c r="Q16" s="355"/>
      <c r="R16" s="355"/>
      <c r="S16" s="355"/>
      <c r="T16" s="355"/>
      <c r="U16" s="355"/>
      <c r="V16" s="355"/>
      <c r="W16" s="355"/>
      <c r="X16" s="355"/>
      <c r="Y16" s="355"/>
      <c r="Z16" s="355"/>
    </row>
    <row r="17" spans="1:26" ht="18.75" customHeight="1">
      <c r="A17" s="355"/>
      <c r="B17" s="355"/>
      <c r="C17" s="355"/>
      <c r="D17" s="355"/>
      <c r="E17" s="355"/>
      <c r="F17" s="355"/>
      <c r="G17" s="370"/>
      <c r="H17" s="355"/>
      <c r="I17" s="355"/>
      <c r="J17" s="355"/>
      <c r="K17" s="355"/>
      <c r="L17" s="355"/>
      <c r="M17" s="355"/>
      <c r="N17" s="355"/>
      <c r="O17" s="355"/>
      <c r="P17" s="355"/>
      <c r="Q17" s="355"/>
      <c r="R17" s="355"/>
      <c r="S17" s="355"/>
      <c r="T17" s="355"/>
      <c r="U17" s="355"/>
      <c r="V17" s="355"/>
      <c r="W17" s="355"/>
      <c r="X17" s="355"/>
      <c r="Y17" s="355"/>
      <c r="Z17" s="355"/>
    </row>
    <row r="18" spans="1:26" ht="18.75" customHeight="1">
      <c r="A18" s="355"/>
      <c r="B18" s="355"/>
      <c r="C18" s="355"/>
      <c r="D18" s="355"/>
      <c r="E18" s="355"/>
      <c r="F18" s="355"/>
      <c r="G18" s="370"/>
      <c r="H18" s="355"/>
      <c r="I18" s="733"/>
      <c r="J18" s="1066"/>
      <c r="K18" s="1066"/>
      <c r="L18" s="1066"/>
      <c r="M18" s="733"/>
      <c r="N18" s="733"/>
      <c r="O18" s="355"/>
      <c r="P18" s="355"/>
      <c r="Q18" s="355"/>
      <c r="R18" s="355"/>
      <c r="S18" s="355"/>
      <c r="T18" s="355"/>
      <c r="U18" s="355"/>
      <c r="V18" s="355"/>
      <c r="W18" s="355"/>
      <c r="X18" s="355"/>
      <c r="Y18" s="355"/>
      <c r="Z18" s="355"/>
    </row>
    <row r="19" spans="1:26" ht="18.75" customHeight="1">
      <c r="A19" s="355"/>
      <c r="B19" s="355"/>
      <c r="C19" s="355"/>
      <c r="D19" s="355"/>
      <c r="E19" s="355"/>
      <c r="F19" s="355"/>
      <c r="G19" s="370"/>
      <c r="H19" s="355"/>
      <c r="I19" s="733"/>
      <c r="J19" s="733"/>
      <c r="K19" s="733"/>
      <c r="L19" s="733"/>
      <c r="M19" s="733"/>
      <c r="N19" s="733"/>
      <c r="O19" s="355"/>
      <c r="P19" s="355"/>
      <c r="Q19" s="355"/>
      <c r="R19" s="355"/>
      <c r="S19" s="355"/>
      <c r="T19" s="355"/>
      <c r="U19" s="355"/>
      <c r="V19" s="355"/>
      <c r="W19" s="355"/>
      <c r="X19" s="355"/>
      <c r="Y19" s="355"/>
      <c r="Z19" s="355"/>
    </row>
    <row r="20" spans="1:26" ht="18.75" customHeight="1">
      <c r="A20" s="355"/>
      <c r="B20" s="355"/>
      <c r="C20" s="355"/>
      <c r="D20" s="355"/>
      <c r="E20" s="355"/>
      <c r="F20" s="355"/>
      <c r="G20" s="370"/>
      <c r="H20" s="355"/>
      <c r="I20" s="733"/>
      <c r="J20" s="733"/>
      <c r="K20" s="733"/>
      <c r="L20" s="733"/>
      <c r="M20" s="733"/>
      <c r="N20" s="733"/>
      <c r="O20" s="355"/>
      <c r="P20" s="355"/>
      <c r="Q20" s="355"/>
      <c r="R20" s="355"/>
      <c r="S20" s="355"/>
      <c r="T20" s="355"/>
      <c r="U20" s="355"/>
      <c r="V20" s="355"/>
      <c r="W20" s="355"/>
      <c r="X20" s="355"/>
      <c r="Y20" s="355"/>
      <c r="Z20" s="355"/>
    </row>
    <row r="21" spans="1:26" ht="18.75" customHeight="1">
      <c r="A21" s="355"/>
      <c r="B21" s="355"/>
      <c r="C21" s="355"/>
      <c r="D21" s="355"/>
      <c r="E21" s="370" t="str">
        <f>IF(F5=0,"N/A",G21)</f>
        <v>7,573.75</v>
      </c>
      <c r="F21" s="355"/>
      <c r="G21" s="370" t="str">
        <f>CONCATENATE(H5)</f>
        <v>7,573.75</v>
      </c>
      <c r="H21" s="355"/>
      <c r="I21" s="733"/>
      <c r="J21" s="733"/>
      <c r="K21" s="733"/>
      <c r="L21" s="733"/>
      <c r="M21" s="733"/>
      <c r="N21" s="733"/>
      <c r="O21" s="355"/>
      <c r="P21" s="355"/>
      <c r="Q21" s="355"/>
      <c r="R21" s="355"/>
      <c r="S21" s="355"/>
      <c r="T21" s="355"/>
      <c r="U21" s="355"/>
      <c r="V21" s="355"/>
      <c r="W21" s="355"/>
      <c r="X21" s="355"/>
      <c r="Y21" s="355"/>
      <c r="Z21" s="355"/>
    </row>
    <row r="22" spans="1:26" ht="18.75" customHeight="1">
      <c r="A22" s="355"/>
      <c r="B22" s="355"/>
      <c r="C22" s="355"/>
      <c r="D22" s="355"/>
      <c r="E22" s="370"/>
      <c r="F22" s="355"/>
      <c r="G22" s="370"/>
      <c r="H22" s="355"/>
      <c r="I22" s="733"/>
      <c r="J22" s="733"/>
      <c r="K22" s="733"/>
      <c r="L22" s="733"/>
      <c r="M22" s="733"/>
      <c r="N22" s="733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</row>
    <row r="23" spans="1:26" ht="18.75" customHeight="1">
      <c r="A23" s="355"/>
      <c r="B23" s="355"/>
      <c r="C23" s="355"/>
      <c r="D23" s="355"/>
      <c r="E23" s="370" t="str">
        <f>IF(F7=0,"N/A",G23)</f>
        <v>1,919.38</v>
      </c>
      <c r="F23" s="355"/>
      <c r="G23" s="370" t="str">
        <f>CONCATENATE(H7)</f>
        <v>1,919.38</v>
      </c>
      <c r="H23" s="355"/>
      <c r="I23" s="733"/>
      <c r="J23" s="736"/>
      <c r="K23" s="733"/>
      <c r="L23" s="736"/>
      <c r="M23" s="733"/>
      <c r="N23" s="733"/>
      <c r="O23" s="355"/>
      <c r="P23" s="355"/>
      <c r="Q23" s="355"/>
      <c r="R23" s="355"/>
      <c r="S23" s="355"/>
      <c r="T23" s="355"/>
      <c r="U23" s="355"/>
      <c r="V23" s="355"/>
      <c r="W23" s="355"/>
      <c r="X23" s="355"/>
      <c r="Y23" s="355"/>
      <c r="Z23" s="355"/>
    </row>
    <row r="24" spans="1:26" ht="18.75" customHeight="1">
      <c r="A24" s="355"/>
      <c r="B24" s="355"/>
      <c r="C24" s="355"/>
      <c r="D24" s="355"/>
      <c r="E24" s="370"/>
      <c r="F24" s="355"/>
      <c r="G24" s="370"/>
      <c r="H24" s="355"/>
      <c r="I24" s="733"/>
      <c r="J24" s="733"/>
      <c r="K24" s="733"/>
      <c r="L24" s="733"/>
      <c r="M24" s="733"/>
      <c r="N24" s="733"/>
      <c r="O24" s="355"/>
      <c r="P24" s="355"/>
      <c r="Q24" s="355"/>
      <c r="R24" s="355"/>
      <c r="S24" s="355"/>
      <c r="T24" s="355"/>
      <c r="U24" s="355"/>
      <c r="V24" s="355"/>
      <c r="W24" s="355"/>
      <c r="X24" s="355"/>
      <c r="Y24" s="355"/>
      <c r="Z24" s="355"/>
    </row>
    <row r="25" spans="1:26" ht="18.75" customHeight="1">
      <c r="A25" s="355"/>
      <c r="B25" s="355"/>
      <c r="C25" s="355"/>
      <c r="D25" s="355"/>
      <c r="E25" s="370" t="str">
        <f>IF(F9=0,"N/A",G25)</f>
        <v>1,037.50</v>
      </c>
      <c r="F25" s="355"/>
      <c r="G25" s="370" t="str">
        <f>CONCATENATE(H9)</f>
        <v>1,037.50</v>
      </c>
      <c r="H25" s="355"/>
      <c r="I25" s="733"/>
      <c r="J25" s="733"/>
      <c r="K25" s="733"/>
      <c r="L25" s="733"/>
      <c r="M25" s="733"/>
      <c r="N25" s="733"/>
      <c r="O25" s="355"/>
      <c r="P25" s="355"/>
      <c r="Q25" s="355"/>
      <c r="R25" s="355"/>
      <c r="S25" s="355"/>
      <c r="T25" s="355"/>
      <c r="U25" s="355"/>
      <c r="V25" s="355"/>
      <c r="W25" s="355"/>
      <c r="X25" s="355"/>
      <c r="Y25" s="355"/>
      <c r="Z25" s="355"/>
    </row>
    <row r="26" spans="1:26" ht="18.75" customHeight="1">
      <c r="A26" s="355"/>
      <c r="B26" s="355"/>
      <c r="C26" s="355"/>
      <c r="D26" s="355"/>
      <c r="E26" s="370"/>
      <c r="F26" s="355"/>
      <c r="G26" s="370"/>
      <c r="H26" s="355"/>
      <c r="I26" s="733"/>
      <c r="J26" s="736"/>
      <c r="K26" s="733"/>
      <c r="L26" s="736"/>
      <c r="M26" s="733"/>
      <c r="N26" s="733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</row>
    <row r="27" spans="1:26" ht="18.75" customHeight="1">
      <c r="A27" s="355"/>
      <c r="B27" s="355"/>
      <c r="C27" s="355"/>
      <c r="D27" s="355"/>
      <c r="E27" s="370" t="str">
        <f>IF(F11=0,"N/A",G27)</f>
        <v>518.75</v>
      </c>
      <c r="F27" s="355"/>
      <c r="G27" s="370" t="str">
        <f>CONCATENATE(H11)</f>
        <v>518.75</v>
      </c>
      <c r="H27" s="355"/>
      <c r="I27" s="733"/>
      <c r="J27" s="733"/>
      <c r="K27" s="733"/>
      <c r="L27" s="733"/>
      <c r="M27" s="733"/>
      <c r="N27" s="733"/>
      <c r="O27" s="355"/>
      <c r="P27" s="355"/>
      <c r="Q27" s="355"/>
      <c r="R27" s="355"/>
      <c r="S27" s="355"/>
      <c r="T27" s="355"/>
      <c r="U27" s="355"/>
      <c r="V27" s="355"/>
      <c r="W27" s="355"/>
      <c r="X27" s="355"/>
      <c r="Y27" s="355"/>
      <c r="Z27" s="355"/>
    </row>
    <row r="28" spans="1:26" ht="18.75" customHeight="1">
      <c r="A28" s="355"/>
      <c r="B28" s="355"/>
      <c r="C28" s="355"/>
      <c r="D28" s="355"/>
      <c r="E28" s="370"/>
      <c r="F28" s="355"/>
      <c r="G28" s="370"/>
      <c r="H28" s="355"/>
      <c r="I28" s="733"/>
      <c r="J28" s="733"/>
      <c r="K28" s="733"/>
      <c r="L28" s="733"/>
      <c r="M28" s="733"/>
      <c r="N28" s="733"/>
      <c r="O28" s="355"/>
      <c r="P28" s="355"/>
      <c r="Q28" s="355"/>
      <c r="R28" s="355"/>
      <c r="S28" s="355"/>
      <c r="T28" s="355"/>
      <c r="U28" s="355"/>
      <c r="V28" s="355"/>
      <c r="W28" s="355"/>
      <c r="X28" s="355"/>
      <c r="Y28" s="355"/>
      <c r="Z28" s="355"/>
    </row>
    <row r="29" spans="1:26" ht="18.75" customHeight="1">
      <c r="A29" s="355"/>
      <c r="B29" s="355"/>
      <c r="C29" s="355"/>
      <c r="D29" s="355"/>
      <c r="E29" s="370" t="str">
        <f>IF(F13=0,"N/A",G29)</f>
        <v>726.25</v>
      </c>
      <c r="F29" s="355"/>
      <c r="G29" s="370" t="str">
        <f>CONCATENATE(H13)</f>
        <v>726.25</v>
      </c>
      <c r="H29" s="355"/>
      <c r="I29" s="733"/>
      <c r="J29" s="736"/>
      <c r="K29" s="733"/>
      <c r="L29" s="736"/>
      <c r="M29" s="733"/>
      <c r="N29" s="733"/>
      <c r="O29" s="355"/>
      <c r="P29" s="355"/>
      <c r="Q29" s="355"/>
      <c r="R29" s="355"/>
      <c r="S29" s="355"/>
      <c r="T29" s="355"/>
      <c r="U29" s="355"/>
      <c r="V29" s="355"/>
      <c r="W29" s="355"/>
      <c r="X29" s="355"/>
      <c r="Y29" s="355"/>
      <c r="Z29" s="355"/>
    </row>
    <row r="30" spans="1:26" ht="18.75" customHeight="1">
      <c r="A30" s="355"/>
      <c r="B30" s="355"/>
      <c r="C30" s="355"/>
      <c r="D30" s="355"/>
      <c r="E30" s="370"/>
      <c r="F30" s="355"/>
      <c r="G30" s="370"/>
      <c r="H30" s="355"/>
      <c r="I30" s="733"/>
      <c r="J30" s="733"/>
      <c r="K30" s="733"/>
      <c r="L30" s="733"/>
      <c r="M30" s="733"/>
      <c r="N30" s="733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</row>
    <row r="31" spans="1:26" ht="18.75" customHeight="1">
      <c r="A31" s="355"/>
      <c r="B31" s="355"/>
      <c r="C31" s="355"/>
      <c r="D31" s="355"/>
      <c r="E31" s="370" t="str">
        <f>IF(F15=0,"N/A",G31)</f>
        <v>1,296.88</v>
      </c>
      <c r="F31" s="355"/>
      <c r="G31" s="370" t="str">
        <f>CONCATENATE(H15)</f>
        <v>1,296.88</v>
      </c>
      <c r="H31" s="355"/>
      <c r="I31" s="733"/>
      <c r="J31" s="733"/>
      <c r="K31" s="733"/>
      <c r="L31" s="733"/>
      <c r="M31" s="733"/>
      <c r="N31" s="733"/>
      <c r="O31" s="355"/>
      <c r="P31" s="355"/>
      <c r="Q31" s="355"/>
      <c r="R31" s="355"/>
      <c r="S31" s="355"/>
      <c r="T31" s="355"/>
      <c r="U31" s="355"/>
      <c r="V31" s="355"/>
      <c r="W31" s="355"/>
      <c r="X31" s="355"/>
      <c r="Y31" s="355"/>
      <c r="Z31" s="355"/>
    </row>
    <row r="32" spans="1:26" ht="18.75" customHeight="1">
      <c r="A32" s="355"/>
      <c r="B32" s="355"/>
      <c r="C32" s="355"/>
      <c r="D32" s="355"/>
      <c r="E32" s="355"/>
      <c r="F32" s="355"/>
      <c r="G32" s="370"/>
      <c r="H32" s="355"/>
      <c r="I32" s="733"/>
      <c r="J32" s="733"/>
      <c r="K32" s="733"/>
      <c r="L32" s="733"/>
      <c r="M32" s="733"/>
      <c r="N32" s="733"/>
      <c r="O32" s="355"/>
      <c r="P32" s="355"/>
      <c r="Q32" s="355"/>
      <c r="R32" s="355"/>
      <c r="S32" s="355"/>
      <c r="T32" s="355"/>
      <c r="U32" s="355"/>
      <c r="V32" s="355"/>
      <c r="W32" s="355"/>
      <c r="X32" s="355"/>
      <c r="Y32" s="355"/>
      <c r="Z32" s="355"/>
    </row>
    <row r="33" spans="1:26" ht="18.75" customHeight="1">
      <c r="A33" s="355"/>
      <c r="B33" s="355"/>
      <c r="C33" s="355"/>
      <c r="D33" s="355"/>
      <c r="E33" s="355"/>
      <c r="F33" s="355"/>
      <c r="G33" s="355"/>
      <c r="H33" s="355"/>
      <c r="I33" s="733"/>
      <c r="J33" s="733"/>
      <c r="K33" s="733"/>
      <c r="L33" s="733"/>
      <c r="M33" s="733"/>
      <c r="N33" s="733"/>
      <c r="O33" s="355"/>
      <c r="P33" s="355"/>
      <c r="Q33" s="355"/>
      <c r="R33" s="355"/>
      <c r="S33" s="355"/>
      <c r="T33" s="355"/>
      <c r="U33" s="355"/>
      <c r="V33" s="355"/>
      <c r="W33" s="355"/>
      <c r="X33" s="355"/>
      <c r="Y33" s="355"/>
      <c r="Z33" s="355"/>
    </row>
    <row r="34" spans="1:26" ht="18.75" customHeight="1">
      <c r="A34" s="355"/>
      <c r="B34" s="355"/>
      <c r="C34" s="355"/>
      <c r="D34" s="355"/>
      <c r="E34" s="355"/>
      <c r="F34" s="355"/>
      <c r="G34" s="355"/>
      <c r="H34" s="355"/>
      <c r="I34" s="733"/>
      <c r="J34" s="733"/>
      <c r="K34" s="733"/>
      <c r="L34" s="733"/>
      <c r="M34" s="733"/>
      <c r="N34" s="733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</row>
    <row r="35" spans="1:26" ht="18.75" customHeight="1">
      <c r="A35" s="355"/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355"/>
    </row>
    <row r="36" spans="1:26" ht="18.75" customHeight="1">
      <c r="A36" s="355"/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355"/>
      <c r="U36" s="355"/>
      <c r="V36" s="355"/>
      <c r="W36" s="355"/>
      <c r="X36" s="355"/>
      <c r="Y36" s="355"/>
      <c r="Z36" s="355"/>
    </row>
    <row r="37" spans="1:26" ht="18.75" customHeight="1">
      <c r="A37" s="355"/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355"/>
      <c r="U37" s="355"/>
      <c r="V37" s="355"/>
      <c r="W37" s="355"/>
      <c r="X37" s="355"/>
      <c r="Y37" s="355"/>
      <c r="Z37" s="355"/>
    </row>
    <row r="38" spans="1:26" ht="18.75" customHeight="1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</row>
    <row r="39" spans="1:26" ht="18.75" customHeight="1">
      <c r="A39" s="355"/>
      <c r="B39" s="355"/>
      <c r="C39" s="355"/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355"/>
      <c r="U39" s="355"/>
      <c r="V39" s="355"/>
      <c r="W39" s="355"/>
      <c r="X39" s="355"/>
      <c r="Y39" s="355"/>
      <c r="Z39" s="355"/>
    </row>
    <row r="40" spans="1:26" ht="18.75" customHeight="1">
      <c r="A40" s="355"/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355"/>
      <c r="U40" s="355"/>
      <c r="V40" s="355"/>
      <c r="W40" s="355"/>
      <c r="X40" s="355"/>
      <c r="Y40" s="355"/>
      <c r="Z40" s="355"/>
    </row>
    <row r="41" spans="1:26" ht="18.75" customHeight="1">
      <c r="A41" s="355"/>
      <c r="B41" s="355"/>
      <c r="C41" s="355"/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</row>
    <row r="42" spans="1:26" ht="18.75" customHeight="1">
      <c r="A42" s="355"/>
      <c r="B42" s="355"/>
      <c r="C42" s="355"/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</row>
    <row r="43" spans="1:26" ht="18.75" customHeight="1">
      <c r="A43" s="355"/>
      <c r="B43" s="355"/>
      <c r="C43" s="355"/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5"/>
      <c r="Q43" s="355"/>
      <c r="R43" s="355"/>
      <c r="S43" s="355"/>
      <c r="T43" s="355"/>
      <c r="U43" s="355"/>
      <c r="V43" s="355"/>
      <c r="W43" s="355"/>
      <c r="X43" s="355"/>
      <c r="Y43" s="355"/>
      <c r="Z43" s="355"/>
    </row>
    <row r="44" spans="1:26" ht="18.75" customHeight="1">
      <c r="A44" s="355"/>
      <c r="B44" s="355"/>
      <c r="C44" s="355"/>
      <c r="D44" s="355"/>
      <c r="E44" s="355"/>
      <c r="F44" s="355"/>
      <c r="G44" s="355"/>
      <c r="H44" s="355"/>
      <c r="I44" s="355"/>
      <c r="J44" s="355"/>
      <c r="K44" s="355"/>
      <c r="L44" s="355"/>
      <c r="M44" s="355"/>
      <c r="N44" s="355"/>
      <c r="O44" s="355"/>
      <c r="P44" s="355"/>
      <c r="Q44" s="355"/>
      <c r="R44" s="355"/>
      <c r="S44" s="355"/>
      <c r="T44" s="355"/>
      <c r="U44" s="355"/>
      <c r="V44" s="355"/>
      <c r="W44" s="355"/>
      <c r="X44" s="355"/>
      <c r="Y44" s="355"/>
      <c r="Z44" s="355"/>
    </row>
    <row r="45" spans="1:26" ht="18.75" customHeight="1">
      <c r="A45" s="355"/>
      <c r="B45" s="355"/>
      <c r="C45" s="355"/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5"/>
      <c r="T45" s="355"/>
      <c r="U45" s="355"/>
      <c r="V45" s="355"/>
      <c r="W45" s="355"/>
      <c r="X45" s="355"/>
      <c r="Y45" s="355"/>
      <c r="Z45" s="355"/>
    </row>
    <row r="46" spans="1:26" ht="18.75" customHeight="1">
      <c r="A46" s="355"/>
      <c r="B46" s="355"/>
      <c r="C46" s="355"/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</row>
    <row r="47" spans="1:26" ht="18.75" customHeight="1">
      <c r="A47" s="355"/>
      <c r="B47" s="355"/>
      <c r="C47" s="355"/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5"/>
      <c r="O47" s="355"/>
      <c r="P47" s="355"/>
      <c r="Q47" s="355"/>
      <c r="R47" s="355"/>
      <c r="S47" s="355"/>
      <c r="T47" s="355"/>
      <c r="U47" s="355"/>
      <c r="V47" s="355"/>
      <c r="W47" s="355"/>
      <c r="X47" s="355"/>
      <c r="Y47" s="355"/>
      <c r="Z47" s="355"/>
    </row>
    <row r="48" spans="1:26" ht="18.75" customHeight="1">
      <c r="A48" s="355"/>
      <c r="B48" s="355"/>
      <c r="C48" s="355"/>
      <c r="D48" s="355"/>
      <c r="E48" s="355"/>
      <c r="F48" s="355"/>
      <c r="G48" s="355"/>
      <c r="H48" s="355"/>
      <c r="I48" s="355"/>
      <c r="J48" s="355"/>
      <c r="K48" s="355"/>
      <c r="L48" s="355"/>
      <c r="M48" s="355"/>
      <c r="N48" s="355"/>
      <c r="O48" s="355"/>
      <c r="P48" s="355"/>
      <c r="Q48" s="355"/>
      <c r="R48" s="355"/>
      <c r="S48" s="355"/>
      <c r="T48" s="355"/>
      <c r="U48" s="355"/>
      <c r="V48" s="355"/>
      <c r="W48" s="355"/>
      <c r="X48" s="355"/>
      <c r="Y48" s="355"/>
      <c r="Z48" s="355"/>
    </row>
    <row r="49" spans="1:26" ht="18.75" customHeight="1">
      <c r="A49" s="355"/>
      <c r="B49" s="355"/>
      <c r="C49" s="355"/>
      <c r="D49" s="355"/>
      <c r="E49" s="355"/>
      <c r="F49" s="355"/>
      <c r="G49" s="355"/>
      <c r="H49" s="355"/>
      <c r="I49" s="355"/>
      <c r="J49" s="355"/>
      <c r="K49" s="355"/>
      <c r="L49" s="355"/>
      <c r="M49" s="355"/>
      <c r="N49" s="355"/>
      <c r="O49" s="355"/>
      <c r="P49" s="355"/>
      <c r="Q49" s="355"/>
      <c r="R49" s="355"/>
      <c r="S49" s="355"/>
      <c r="T49" s="355"/>
      <c r="U49" s="355"/>
      <c r="V49" s="355"/>
      <c r="W49" s="355"/>
      <c r="X49" s="355"/>
      <c r="Y49" s="355"/>
      <c r="Z49" s="355"/>
    </row>
    <row r="50" spans="1:26" ht="18.75" customHeight="1">
      <c r="A50" s="355"/>
      <c r="B50" s="355"/>
      <c r="C50" s="355"/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  <c r="Y50" s="355"/>
      <c r="Z50" s="355"/>
    </row>
    <row r="51" spans="1:26" ht="18.75" customHeight="1">
      <c r="A51" s="355"/>
      <c r="B51" s="355"/>
      <c r="C51" s="355"/>
      <c r="D51" s="355"/>
      <c r="E51" s="355"/>
      <c r="F51" s="355"/>
      <c r="G51" s="355"/>
      <c r="H51" s="355"/>
      <c r="I51" s="355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5"/>
      <c r="V51" s="355"/>
      <c r="W51" s="355"/>
      <c r="X51" s="355"/>
      <c r="Y51" s="355"/>
      <c r="Z51" s="355"/>
    </row>
    <row r="52" spans="1:26" ht="18.75" customHeight="1">
      <c r="A52" s="355"/>
      <c r="B52" s="355"/>
      <c r="C52" s="355"/>
      <c r="D52" s="355"/>
      <c r="E52" s="355"/>
      <c r="F52" s="355"/>
      <c r="G52" s="355"/>
      <c r="H52" s="355"/>
      <c r="I52" s="355"/>
      <c r="J52" s="355"/>
      <c r="K52" s="355"/>
      <c r="L52" s="355"/>
      <c r="M52" s="355"/>
      <c r="N52" s="355"/>
      <c r="O52" s="355"/>
      <c r="P52" s="355"/>
      <c r="Q52" s="355"/>
      <c r="R52" s="355"/>
      <c r="S52" s="355"/>
      <c r="T52" s="355"/>
      <c r="U52" s="355"/>
      <c r="V52" s="355"/>
      <c r="W52" s="355"/>
      <c r="X52" s="355"/>
      <c r="Y52" s="355"/>
      <c r="Z52" s="355"/>
    </row>
    <row r="53" spans="1:26" ht="18.75" customHeight="1">
      <c r="A53" s="355"/>
      <c r="B53" s="355"/>
      <c r="C53" s="355"/>
      <c r="D53" s="355"/>
      <c r="E53" s="355"/>
      <c r="F53" s="355"/>
      <c r="G53" s="355"/>
      <c r="H53" s="355"/>
      <c r="I53" s="355"/>
      <c r="J53" s="355"/>
      <c r="K53" s="355"/>
      <c r="L53" s="355"/>
      <c r="M53" s="355"/>
      <c r="N53" s="355"/>
      <c r="O53" s="355"/>
      <c r="P53" s="355"/>
      <c r="Q53" s="355"/>
      <c r="R53" s="355"/>
      <c r="S53" s="355"/>
      <c r="T53" s="355"/>
      <c r="U53" s="355"/>
      <c r="V53" s="355"/>
      <c r="W53" s="355"/>
      <c r="X53" s="355"/>
      <c r="Y53" s="355"/>
      <c r="Z53" s="355"/>
    </row>
    <row r="54" spans="1:26" ht="18.75" customHeight="1">
      <c r="A54" s="355"/>
      <c r="B54" s="355"/>
      <c r="C54" s="355"/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5"/>
      <c r="V54" s="355"/>
      <c r="W54" s="355"/>
      <c r="X54" s="355"/>
      <c r="Y54" s="355"/>
      <c r="Z54" s="355"/>
    </row>
    <row r="55" spans="1:26" ht="18.75" customHeight="1">
      <c r="A55" s="355"/>
      <c r="B55" s="355"/>
      <c r="C55" s="355"/>
      <c r="D55" s="355"/>
      <c r="E55" s="355"/>
      <c r="F55" s="355"/>
      <c r="G55" s="355"/>
      <c r="H55" s="355"/>
      <c r="I55" s="355"/>
      <c r="J55" s="355"/>
      <c r="K55" s="355"/>
      <c r="L55" s="355"/>
      <c r="M55" s="355"/>
      <c r="N55" s="355"/>
      <c r="O55" s="355"/>
      <c r="P55" s="355"/>
      <c r="Q55" s="355"/>
      <c r="R55" s="355"/>
      <c r="S55" s="355"/>
      <c r="T55" s="355"/>
      <c r="U55" s="355"/>
      <c r="V55" s="355"/>
      <c r="W55" s="355"/>
      <c r="X55" s="355"/>
      <c r="Y55" s="355"/>
      <c r="Z55" s="355"/>
    </row>
    <row r="56" spans="1:26" ht="18.75" customHeight="1">
      <c r="A56" s="355"/>
      <c r="B56" s="355"/>
      <c r="C56" s="355"/>
      <c r="D56" s="355"/>
      <c r="E56" s="355"/>
      <c r="F56" s="355"/>
      <c r="G56" s="355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</row>
    <row r="57" spans="1:26" ht="18.75" customHeight="1">
      <c r="A57" s="355"/>
      <c r="B57" s="355"/>
      <c r="C57" s="355"/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</row>
    <row r="58" spans="1:26" ht="18.75" customHeight="1">
      <c r="A58" s="355"/>
      <c r="B58" s="355"/>
      <c r="C58" s="355"/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  <c r="Y58" s="355"/>
      <c r="Z58" s="355"/>
    </row>
    <row r="59" spans="1:26" ht="18.75" customHeight="1">
      <c r="A59" s="355"/>
      <c r="B59" s="355"/>
      <c r="C59" s="355"/>
      <c r="D59" s="355"/>
      <c r="E59" s="355"/>
      <c r="F59" s="355"/>
      <c r="G59" s="355"/>
      <c r="H59" s="355"/>
      <c r="I59" s="355"/>
      <c r="J59" s="355"/>
      <c r="K59" s="355"/>
      <c r="L59" s="355"/>
      <c r="M59" s="355"/>
      <c r="N59" s="355"/>
      <c r="O59" s="355"/>
      <c r="P59" s="355"/>
      <c r="Q59" s="355"/>
      <c r="R59" s="355"/>
      <c r="S59" s="355"/>
      <c r="T59" s="355"/>
      <c r="U59" s="355"/>
      <c r="V59" s="355"/>
      <c r="W59" s="355"/>
      <c r="X59" s="355"/>
      <c r="Y59" s="355"/>
      <c r="Z59" s="355"/>
    </row>
    <row r="60" spans="1:26" ht="18.75" customHeight="1">
      <c r="A60" s="355"/>
      <c r="B60" s="355"/>
      <c r="C60" s="355"/>
      <c r="D60" s="355"/>
      <c r="E60" s="355"/>
      <c r="F60" s="355"/>
      <c r="G60" s="355"/>
      <c r="H60" s="355"/>
      <c r="I60" s="355"/>
      <c r="J60" s="355"/>
      <c r="K60" s="355"/>
      <c r="L60" s="355"/>
      <c r="M60" s="355"/>
      <c r="N60" s="355"/>
      <c r="O60" s="355"/>
      <c r="P60" s="355"/>
      <c r="Q60" s="355"/>
      <c r="R60" s="355"/>
      <c r="S60" s="355"/>
      <c r="T60" s="355"/>
      <c r="U60" s="355"/>
      <c r="V60" s="355"/>
      <c r="W60" s="355"/>
      <c r="X60" s="355"/>
      <c r="Y60" s="355"/>
      <c r="Z60" s="355"/>
    </row>
    <row r="61" spans="1:26" ht="18.75" customHeight="1">
      <c r="A61" s="355"/>
      <c r="B61" s="355"/>
      <c r="C61" s="355"/>
      <c r="D61" s="355"/>
      <c r="E61" s="355"/>
      <c r="F61" s="355"/>
      <c r="G61" s="355"/>
      <c r="H61" s="355"/>
      <c r="I61" s="355"/>
      <c r="J61" s="355"/>
      <c r="K61" s="355"/>
      <c r="L61" s="355"/>
      <c r="M61" s="355"/>
      <c r="N61" s="355"/>
      <c r="O61" s="355"/>
      <c r="P61" s="355"/>
      <c r="Q61" s="355"/>
      <c r="R61" s="355"/>
      <c r="S61" s="355"/>
      <c r="T61" s="355"/>
      <c r="U61" s="355"/>
      <c r="V61" s="355"/>
      <c r="W61" s="355"/>
      <c r="X61" s="355"/>
      <c r="Y61" s="355"/>
      <c r="Z61" s="355"/>
    </row>
    <row r="62" spans="1:26" ht="18.75" customHeight="1">
      <c r="A62" s="355"/>
      <c r="B62" s="355"/>
      <c r="C62" s="355"/>
      <c r="D62" s="355"/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  <c r="Y62" s="355"/>
      <c r="Z62" s="355"/>
    </row>
    <row r="63" spans="1:26" ht="18.75" customHeight="1">
      <c r="A63" s="355"/>
      <c r="B63" s="355"/>
      <c r="C63" s="355"/>
      <c r="D63" s="355"/>
      <c r="E63" s="355"/>
      <c r="F63" s="355"/>
      <c r="G63" s="355"/>
      <c r="H63" s="355"/>
      <c r="I63" s="355"/>
      <c r="J63" s="355"/>
      <c r="K63" s="355"/>
      <c r="L63" s="355"/>
      <c r="M63" s="355"/>
      <c r="N63" s="355"/>
      <c r="O63" s="355"/>
      <c r="P63" s="355"/>
      <c r="Q63" s="355"/>
      <c r="R63" s="355"/>
      <c r="S63" s="355"/>
      <c r="T63" s="355"/>
      <c r="U63" s="355"/>
      <c r="V63" s="355"/>
      <c r="W63" s="355"/>
      <c r="X63" s="355"/>
      <c r="Y63" s="355"/>
      <c r="Z63" s="355"/>
    </row>
    <row r="64" spans="1:26" ht="18.75" customHeight="1">
      <c r="A64" s="355"/>
      <c r="B64" s="355"/>
      <c r="C64" s="355"/>
      <c r="D64" s="355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5"/>
      <c r="V64" s="355"/>
      <c r="W64" s="355"/>
      <c r="X64" s="355"/>
      <c r="Y64" s="355"/>
      <c r="Z64" s="355"/>
    </row>
    <row r="65" spans="1:26" ht="18.75" customHeight="1">
      <c r="A65" s="355"/>
      <c r="B65" s="355"/>
      <c r="C65" s="355"/>
      <c r="D65" s="355"/>
      <c r="E65" s="355"/>
      <c r="F65" s="355"/>
      <c r="G65" s="355"/>
      <c r="H65" s="355"/>
      <c r="I65" s="355"/>
      <c r="J65" s="355"/>
      <c r="K65" s="355"/>
      <c r="L65" s="355"/>
      <c r="M65" s="355"/>
      <c r="N65" s="355"/>
      <c r="O65" s="355"/>
      <c r="P65" s="355"/>
      <c r="Q65" s="355"/>
      <c r="R65" s="355"/>
      <c r="S65" s="355"/>
      <c r="T65" s="355"/>
      <c r="U65" s="355"/>
      <c r="V65" s="355"/>
      <c r="W65" s="355"/>
      <c r="X65" s="355"/>
      <c r="Y65" s="355"/>
      <c r="Z65" s="355"/>
    </row>
    <row r="66" spans="1:26" ht="18.75" customHeight="1">
      <c r="A66" s="355"/>
      <c r="B66" s="355"/>
      <c r="C66" s="355"/>
      <c r="D66" s="355"/>
      <c r="E66" s="355"/>
      <c r="F66" s="355"/>
      <c r="G66" s="355"/>
      <c r="H66" s="355"/>
      <c r="I66" s="355"/>
      <c r="J66" s="355"/>
      <c r="K66" s="355"/>
      <c r="L66" s="355"/>
      <c r="M66" s="355"/>
      <c r="N66" s="355"/>
      <c r="O66" s="355"/>
      <c r="P66" s="355"/>
      <c r="Q66" s="355"/>
      <c r="R66" s="355"/>
      <c r="S66" s="355"/>
      <c r="T66" s="355"/>
      <c r="U66" s="355"/>
      <c r="V66" s="355"/>
      <c r="W66" s="355"/>
      <c r="X66" s="355"/>
      <c r="Y66" s="355"/>
      <c r="Z66" s="355"/>
    </row>
    <row r="67" spans="1:26" ht="18.75" customHeight="1">
      <c r="A67" s="355"/>
      <c r="B67" s="355"/>
      <c r="C67" s="355"/>
      <c r="D67" s="355"/>
      <c r="E67" s="355"/>
      <c r="F67" s="355"/>
      <c r="G67" s="355"/>
      <c r="H67" s="355"/>
      <c r="I67" s="355"/>
      <c r="J67" s="355"/>
      <c r="K67" s="355"/>
      <c r="L67" s="355"/>
      <c r="M67" s="355"/>
      <c r="N67" s="355"/>
      <c r="O67" s="355"/>
      <c r="P67" s="355"/>
      <c r="Q67" s="355"/>
      <c r="R67" s="355"/>
      <c r="S67" s="355"/>
      <c r="T67" s="355"/>
      <c r="U67" s="355"/>
      <c r="V67" s="355"/>
      <c r="W67" s="355"/>
      <c r="X67" s="355"/>
      <c r="Y67" s="355"/>
      <c r="Z67" s="355"/>
    </row>
    <row r="68" spans="1:26" ht="18.75" customHeight="1">
      <c r="A68" s="355"/>
      <c r="B68" s="355"/>
      <c r="C68" s="355"/>
      <c r="D68" s="355"/>
      <c r="E68" s="355"/>
      <c r="F68" s="355"/>
      <c r="G68" s="355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5"/>
      <c r="Y68" s="355"/>
      <c r="Z68" s="355"/>
    </row>
    <row r="69" spans="1:26" ht="18.75" customHeight="1">
      <c r="A69" s="355"/>
      <c r="B69" s="355"/>
      <c r="C69" s="355"/>
      <c r="D69" s="355"/>
      <c r="E69" s="355"/>
      <c r="F69" s="355"/>
      <c r="G69" s="355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5"/>
      <c r="S69" s="355"/>
      <c r="T69" s="355"/>
      <c r="U69" s="355"/>
      <c r="V69" s="355"/>
      <c r="W69" s="355"/>
      <c r="X69" s="355"/>
      <c r="Y69" s="355"/>
      <c r="Z69" s="355"/>
    </row>
    <row r="70" spans="1:26" ht="18.75" customHeight="1">
      <c r="A70" s="355"/>
      <c r="B70" s="355"/>
      <c r="C70" s="355"/>
      <c r="D70" s="355"/>
      <c r="E70" s="355"/>
      <c r="F70" s="355"/>
      <c r="G70" s="355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5"/>
      <c r="S70" s="355"/>
      <c r="T70" s="355"/>
      <c r="U70" s="355"/>
      <c r="V70" s="355"/>
      <c r="W70" s="355"/>
      <c r="X70" s="355"/>
      <c r="Y70" s="355"/>
      <c r="Z70" s="355"/>
    </row>
    <row r="71" spans="1:26" ht="18.75" customHeight="1">
      <c r="A71" s="355"/>
      <c r="B71" s="355"/>
      <c r="C71" s="355"/>
      <c r="D71" s="355"/>
      <c r="E71" s="355"/>
      <c r="F71" s="355"/>
      <c r="G71" s="355"/>
      <c r="H71" s="355"/>
      <c r="I71" s="355"/>
      <c r="J71" s="355"/>
      <c r="K71" s="355"/>
      <c r="L71" s="355"/>
      <c r="M71" s="355"/>
      <c r="N71" s="355"/>
      <c r="O71" s="355"/>
      <c r="P71" s="355"/>
      <c r="Q71" s="355"/>
      <c r="R71" s="355"/>
      <c r="S71" s="355"/>
      <c r="T71" s="355"/>
      <c r="U71" s="355"/>
      <c r="V71" s="355"/>
      <c r="W71" s="355"/>
      <c r="X71" s="355"/>
      <c r="Y71" s="355"/>
      <c r="Z71" s="355"/>
    </row>
    <row r="72" spans="1:26" ht="18.75" customHeight="1">
      <c r="A72" s="355"/>
      <c r="B72" s="355"/>
      <c r="C72" s="355"/>
      <c r="D72" s="355"/>
      <c r="E72" s="355"/>
      <c r="F72" s="355"/>
      <c r="G72" s="355"/>
      <c r="H72" s="355"/>
      <c r="I72" s="355"/>
      <c r="J72" s="355"/>
      <c r="K72" s="355"/>
      <c r="L72" s="355"/>
      <c r="M72" s="355"/>
      <c r="N72" s="355"/>
      <c r="O72" s="355"/>
      <c r="P72" s="355"/>
      <c r="Q72" s="355"/>
      <c r="R72" s="355"/>
      <c r="S72" s="355"/>
      <c r="T72" s="355"/>
      <c r="U72" s="355"/>
      <c r="V72" s="355"/>
      <c r="W72" s="355"/>
      <c r="X72" s="355"/>
      <c r="Y72" s="355"/>
      <c r="Z72" s="355"/>
    </row>
    <row r="73" spans="1:26" ht="18.75" customHeight="1">
      <c r="A73" s="355"/>
      <c r="B73" s="355"/>
      <c r="C73" s="355"/>
      <c r="D73" s="355"/>
      <c r="E73" s="355"/>
      <c r="F73" s="355"/>
      <c r="G73" s="355"/>
      <c r="H73" s="355"/>
      <c r="I73" s="355"/>
      <c r="J73" s="355"/>
      <c r="K73" s="355"/>
      <c r="L73" s="355"/>
      <c r="M73" s="355"/>
      <c r="N73" s="355"/>
      <c r="O73" s="355"/>
      <c r="P73" s="355"/>
      <c r="Q73" s="355"/>
      <c r="R73" s="355"/>
      <c r="S73" s="355"/>
      <c r="T73" s="355"/>
      <c r="U73" s="355"/>
      <c r="V73" s="355"/>
      <c r="W73" s="355"/>
      <c r="X73" s="355"/>
      <c r="Y73" s="355"/>
      <c r="Z73" s="355"/>
    </row>
    <row r="74" spans="1:26" ht="18.75" customHeight="1">
      <c r="A74" s="355"/>
      <c r="B74" s="355"/>
      <c r="C74" s="355"/>
      <c r="D74" s="355"/>
      <c r="E74" s="355"/>
      <c r="F74" s="355"/>
      <c r="G74" s="355"/>
      <c r="H74" s="355"/>
      <c r="I74" s="355"/>
      <c r="J74" s="355"/>
      <c r="K74" s="355"/>
      <c r="L74" s="355"/>
      <c r="M74" s="355"/>
      <c r="N74" s="355"/>
      <c r="O74" s="355"/>
      <c r="P74" s="355"/>
      <c r="Q74" s="355"/>
      <c r="R74" s="355"/>
      <c r="S74" s="355"/>
      <c r="T74" s="355"/>
      <c r="U74" s="355"/>
      <c r="V74" s="355"/>
      <c r="W74" s="355"/>
      <c r="X74" s="355"/>
      <c r="Y74" s="355"/>
      <c r="Z74" s="355"/>
    </row>
    <row r="75" spans="1:26" ht="18.75" customHeight="1">
      <c r="A75" s="355"/>
      <c r="B75" s="355"/>
      <c r="C75" s="355"/>
      <c r="D75" s="355"/>
      <c r="E75" s="355"/>
      <c r="F75" s="355"/>
      <c r="G75" s="355"/>
      <c r="H75" s="355"/>
      <c r="I75" s="355"/>
      <c r="J75" s="355"/>
      <c r="K75" s="355"/>
      <c r="L75" s="355"/>
      <c r="M75" s="355"/>
      <c r="N75" s="355"/>
      <c r="O75" s="355"/>
      <c r="P75" s="355"/>
      <c r="Q75" s="355"/>
      <c r="R75" s="355"/>
      <c r="S75" s="355"/>
      <c r="T75" s="355"/>
      <c r="U75" s="355"/>
      <c r="V75" s="355"/>
      <c r="W75" s="355"/>
      <c r="X75" s="355"/>
      <c r="Y75" s="355"/>
      <c r="Z75" s="355"/>
    </row>
    <row r="76" spans="1:26" ht="18.75" customHeight="1">
      <c r="A76" s="355"/>
      <c r="B76" s="355"/>
      <c r="C76" s="355"/>
      <c r="D76" s="355"/>
      <c r="E76" s="355"/>
      <c r="F76" s="355"/>
      <c r="G76" s="355"/>
      <c r="H76" s="355"/>
      <c r="I76" s="355"/>
      <c r="J76" s="355"/>
      <c r="K76" s="355"/>
      <c r="L76" s="355"/>
      <c r="M76" s="355"/>
      <c r="N76" s="355"/>
      <c r="O76" s="355"/>
      <c r="P76" s="355"/>
      <c r="Q76" s="355"/>
      <c r="R76" s="355"/>
      <c r="S76" s="355"/>
      <c r="T76" s="355"/>
      <c r="U76" s="355"/>
      <c r="V76" s="355"/>
      <c r="W76" s="355"/>
      <c r="X76" s="355"/>
      <c r="Y76" s="355"/>
      <c r="Z76" s="355"/>
    </row>
    <row r="77" spans="1:26" ht="18.75" customHeight="1">
      <c r="A77" s="355"/>
      <c r="B77" s="355"/>
      <c r="C77" s="355"/>
      <c r="D77" s="355"/>
      <c r="E77" s="355"/>
      <c r="F77" s="355"/>
      <c r="G77" s="355"/>
      <c r="H77" s="355"/>
      <c r="I77" s="355"/>
      <c r="J77" s="355"/>
      <c r="K77" s="355"/>
      <c r="L77" s="355"/>
      <c r="M77" s="355"/>
      <c r="N77" s="355"/>
      <c r="O77" s="355"/>
      <c r="P77" s="355"/>
      <c r="Q77" s="355"/>
      <c r="R77" s="355"/>
      <c r="S77" s="355"/>
      <c r="T77" s="355"/>
      <c r="U77" s="355"/>
      <c r="V77" s="355"/>
      <c r="W77" s="355"/>
      <c r="X77" s="355"/>
      <c r="Y77" s="355"/>
      <c r="Z77" s="355"/>
    </row>
    <row r="78" spans="1:26" ht="18.75" customHeight="1">
      <c r="A78" s="355"/>
      <c r="B78" s="355"/>
      <c r="C78" s="355"/>
      <c r="D78" s="355"/>
      <c r="E78" s="355"/>
      <c r="F78" s="355"/>
      <c r="G78" s="355"/>
      <c r="H78" s="355"/>
      <c r="I78" s="355"/>
      <c r="J78" s="355"/>
      <c r="K78" s="355"/>
      <c r="L78" s="355"/>
      <c r="M78" s="355"/>
      <c r="N78" s="355"/>
      <c r="O78" s="355"/>
      <c r="P78" s="355"/>
      <c r="Q78" s="355"/>
      <c r="R78" s="355"/>
      <c r="S78" s="355"/>
      <c r="T78" s="355"/>
      <c r="U78" s="355"/>
      <c r="V78" s="355"/>
      <c r="W78" s="355"/>
      <c r="X78" s="355"/>
      <c r="Y78" s="355"/>
      <c r="Z78" s="355"/>
    </row>
    <row r="79" spans="1:26" ht="18.75" customHeight="1">
      <c r="A79" s="355"/>
      <c r="B79" s="355"/>
      <c r="C79" s="355"/>
      <c r="D79" s="355"/>
      <c r="E79" s="355"/>
      <c r="F79" s="355"/>
      <c r="G79" s="355"/>
      <c r="H79" s="355"/>
      <c r="I79" s="355"/>
      <c r="J79" s="355"/>
      <c r="K79" s="355"/>
      <c r="L79" s="355"/>
      <c r="M79" s="355"/>
      <c r="N79" s="355"/>
      <c r="O79" s="355"/>
      <c r="P79" s="355"/>
      <c r="Q79" s="355"/>
      <c r="R79" s="355"/>
      <c r="S79" s="355"/>
      <c r="T79" s="355"/>
      <c r="U79" s="355"/>
      <c r="V79" s="355"/>
      <c r="W79" s="355"/>
      <c r="X79" s="355"/>
      <c r="Y79" s="355"/>
      <c r="Z79" s="355"/>
    </row>
    <row r="80" spans="1:26" ht="18.75" customHeight="1">
      <c r="A80" s="355"/>
      <c r="B80" s="355"/>
      <c r="C80" s="355"/>
      <c r="D80" s="355"/>
      <c r="E80" s="355"/>
      <c r="F80" s="355"/>
      <c r="G80" s="355"/>
      <c r="H80" s="355"/>
      <c r="I80" s="355"/>
      <c r="J80" s="355"/>
      <c r="K80" s="355"/>
      <c r="L80" s="355"/>
      <c r="M80" s="355"/>
      <c r="N80" s="355"/>
      <c r="O80" s="355"/>
      <c r="P80" s="355"/>
      <c r="Q80" s="355"/>
      <c r="R80" s="355"/>
      <c r="S80" s="355"/>
      <c r="T80" s="355"/>
      <c r="U80" s="355"/>
      <c r="V80" s="355"/>
      <c r="W80" s="355"/>
      <c r="X80" s="355"/>
      <c r="Y80" s="355"/>
      <c r="Z80" s="355"/>
    </row>
    <row r="81" spans="1:26" ht="18.75" customHeight="1">
      <c r="A81" s="355"/>
      <c r="B81" s="355"/>
      <c r="C81" s="355"/>
      <c r="D81" s="355"/>
      <c r="E81" s="355"/>
      <c r="F81" s="355"/>
      <c r="G81" s="355"/>
      <c r="H81" s="355"/>
      <c r="I81" s="355"/>
      <c r="J81" s="355"/>
      <c r="K81" s="355"/>
      <c r="L81" s="355"/>
      <c r="M81" s="355"/>
      <c r="N81" s="355"/>
      <c r="O81" s="355"/>
      <c r="P81" s="355"/>
      <c r="Q81" s="355"/>
      <c r="R81" s="355"/>
      <c r="S81" s="355"/>
      <c r="T81" s="355"/>
      <c r="U81" s="355"/>
      <c r="V81" s="355"/>
      <c r="W81" s="355"/>
      <c r="X81" s="355"/>
      <c r="Y81" s="355"/>
      <c r="Z81" s="355"/>
    </row>
    <row r="82" spans="1:26" ht="18.75" customHeight="1">
      <c r="A82" s="355"/>
      <c r="B82" s="355"/>
      <c r="C82" s="355"/>
      <c r="D82" s="355"/>
      <c r="E82" s="355"/>
      <c r="F82" s="355"/>
      <c r="G82" s="355"/>
      <c r="H82" s="355"/>
      <c r="I82" s="355"/>
      <c r="J82" s="355"/>
      <c r="K82" s="355"/>
      <c r="L82" s="355"/>
      <c r="M82" s="355"/>
      <c r="N82" s="355"/>
      <c r="O82" s="355"/>
      <c r="P82" s="355"/>
      <c r="Q82" s="355"/>
      <c r="R82" s="355"/>
      <c r="S82" s="355"/>
      <c r="T82" s="355"/>
      <c r="U82" s="355"/>
      <c r="V82" s="355"/>
      <c r="W82" s="355"/>
      <c r="X82" s="355"/>
      <c r="Y82" s="355"/>
      <c r="Z82" s="355"/>
    </row>
    <row r="83" spans="1:26" ht="18.75" customHeight="1">
      <c r="A83" s="355"/>
      <c r="B83" s="355"/>
      <c r="C83" s="355"/>
      <c r="D83" s="355"/>
      <c r="E83" s="355"/>
      <c r="F83" s="355"/>
      <c r="G83" s="355"/>
      <c r="H83" s="355"/>
      <c r="I83" s="355"/>
      <c r="J83" s="355"/>
      <c r="K83" s="355"/>
      <c r="L83" s="355"/>
      <c r="M83" s="355"/>
      <c r="N83" s="355"/>
      <c r="O83" s="355"/>
      <c r="P83" s="355"/>
      <c r="Q83" s="355"/>
      <c r="R83" s="355"/>
      <c r="S83" s="355"/>
      <c r="T83" s="355"/>
      <c r="U83" s="355"/>
      <c r="V83" s="355"/>
      <c r="W83" s="355"/>
      <c r="X83" s="355"/>
      <c r="Y83" s="355"/>
      <c r="Z83" s="355"/>
    </row>
    <row r="84" spans="1:26" ht="18.75" customHeight="1">
      <c r="A84" s="355"/>
      <c r="B84" s="355"/>
      <c r="C84" s="355"/>
      <c r="D84" s="355"/>
      <c r="E84" s="355"/>
      <c r="F84" s="355"/>
      <c r="G84" s="355"/>
      <c r="H84" s="355"/>
      <c r="I84" s="355"/>
      <c r="J84" s="355"/>
      <c r="K84" s="355"/>
      <c r="L84" s="355"/>
      <c r="M84" s="355"/>
      <c r="N84" s="355"/>
      <c r="O84" s="355"/>
      <c r="P84" s="355"/>
      <c r="Q84" s="355"/>
      <c r="R84" s="355"/>
      <c r="S84" s="355"/>
      <c r="T84" s="355"/>
      <c r="U84" s="355"/>
      <c r="V84" s="355"/>
      <c r="W84" s="355"/>
      <c r="X84" s="355"/>
      <c r="Y84" s="355"/>
      <c r="Z84" s="355"/>
    </row>
    <row r="85" spans="1:26" ht="18.75" customHeight="1">
      <c r="A85" s="355"/>
      <c r="B85" s="355"/>
      <c r="C85" s="355"/>
      <c r="D85" s="355"/>
      <c r="E85" s="355"/>
      <c r="F85" s="355"/>
      <c r="G85" s="355"/>
      <c r="H85" s="355"/>
      <c r="I85" s="355"/>
      <c r="J85" s="355"/>
      <c r="K85" s="355"/>
      <c r="L85" s="355"/>
      <c r="M85" s="355"/>
      <c r="N85" s="355"/>
      <c r="O85" s="355"/>
      <c r="P85" s="355"/>
      <c r="Q85" s="355"/>
      <c r="R85" s="355"/>
      <c r="S85" s="355"/>
      <c r="T85" s="355"/>
      <c r="U85" s="355"/>
      <c r="V85" s="355"/>
      <c r="W85" s="355"/>
      <c r="X85" s="355"/>
      <c r="Y85" s="355"/>
      <c r="Z85" s="355"/>
    </row>
    <row r="86" spans="1:26" ht="18.75" customHeight="1">
      <c r="A86" s="355"/>
      <c r="B86" s="355"/>
      <c r="C86" s="355"/>
      <c r="D86" s="355"/>
      <c r="E86" s="355"/>
      <c r="F86" s="355"/>
      <c r="G86" s="355"/>
      <c r="H86" s="355"/>
      <c r="I86" s="355"/>
      <c r="J86" s="355"/>
      <c r="K86" s="355"/>
      <c r="L86" s="355"/>
      <c r="M86" s="355"/>
      <c r="N86" s="355"/>
      <c r="O86" s="355"/>
      <c r="P86" s="355"/>
      <c r="Q86" s="355"/>
      <c r="R86" s="355"/>
      <c r="S86" s="355"/>
      <c r="T86" s="355"/>
      <c r="U86" s="355"/>
      <c r="V86" s="355"/>
      <c r="W86" s="355"/>
      <c r="X86" s="355"/>
      <c r="Y86" s="355"/>
      <c r="Z86" s="355"/>
    </row>
    <row r="87" spans="1:26" ht="18.75" customHeight="1">
      <c r="A87" s="355"/>
      <c r="B87" s="355"/>
      <c r="C87" s="355"/>
      <c r="D87" s="355"/>
      <c r="E87" s="355"/>
      <c r="F87" s="355"/>
      <c r="G87" s="355"/>
      <c r="H87" s="355"/>
      <c r="I87" s="355"/>
      <c r="J87" s="355"/>
      <c r="K87" s="355"/>
      <c r="L87" s="355"/>
      <c r="M87" s="355"/>
      <c r="N87" s="355"/>
      <c r="O87" s="355"/>
      <c r="P87" s="355"/>
      <c r="Q87" s="355"/>
      <c r="R87" s="355"/>
      <c r="S87" s="355"/>
      <c r="T87" s="355"/>
      <c r="U87" s="355"/>
      <c r="V87" s="355"/>
      <c r="W87" s="355"/>
      <c r="X87" s="355"/>
      <c r="Y87" s="355"/>
      <c r="Z87" s="355"/>
    </row>
    <row r="88" spans="1:26" ht="18.75" customHeight="1">
      <c r="A88" s="355"/>
      <c r="B88" s="355"/>
      <c r="C88" s="355"/>
      <c r="D88" s="355"/>
      <c r="E88" s="355"/>
      <c r="F88" s="355"/>
      <c r="G88" s="355"/>
      <c r="H88" s="355"/>
      <c r="I88" s="355"/>
      <c r="J88" s="355"/>
      <c r="K88" s="355"/>
      <c r="L88" s="355"/>
      <c r="M88" s="355"/>
      <c r="N88" s="355"/>
      <c r="O88" s="355"/>
      <c r="P88" s="355"/>
      <c r="Q88" s="355"/>
      <c r="R88" s="355"/>
      <c r="S88" s="355"/>
      <c r="T88" s="355"/>
      <c r="U88" s="355"/>
      <c r="V88" s="355"/>
      <c r="W88" s="355"/>
      <c r="X88" s="355"/>
      <c r="Y88" s="355"/>
      <c r="Z88" s="355"/>
    </row>
    <row r="89" spans="1:26" ht="18.75" customHeight="1">
      <c r="A89" s="355"/>
      <c r="B89" s="355"/>
      <c r="C89" s="355"/>
      <c r="D89" s="355"/>
      <c r="E89" s="355"/>
      <c r="F89" s="355"/>
      <c r="G89" s="355"/>
      <c r="H89" s="355"/>
      <c r="I89" s="355"/>
      <c r="J89" s="355"/>
      <c r="K89" s="355"/>
      <c r="L89" s="355"/>
      <c r="M89" s="355"/>
      <c r="N89" s="355"/>
      <c r="O89" s="355"/>
      <c r="P89" s="355"/>
      <c r="Q89" s="355"/>
      <c r="R89" s="355"/>
      <c r="S89" s="355"/>
      <c r="T89" s="355"/>
      <c r="U89" s="355"/>
      <c r="V89" s="355"/>
      <c r="W89" s="355"/>
      <c r="X89" s="355"/>
      <c r="Y89" s="355"/>
      <c r="Z89" s="355"/>
    </row>
    <row r="90" spans="1:26" ht="18.75" customHeight="1">
      <c r="A90" s="355"/>
      <c r="B90" s="355"/>
      <c r="C90" s="355"/>
      <c r="D90" s="355"/>
      <c r="E90" s="355"/>
      <c r="F90" s="355"/>
      <c r="G90" s="355"/>
      <c r="H90" s="355"/>
      <c r="I90" s="355"/>
      <c r="J90" s="355"/>
      <c r="K90" s="355"/>
      <c r="L90" s="355"/>
      <c r="M90" s="355"/>
      <c r="N90" s="355"/>
      <c r="O90" s="355"/>
      <c r="P90" s="355"/>
      <c r="Q90" s="355"/>
      <c r="R90" s="355"/>
      <c r="S90" s="355"/>
      <c r="T90" s="355"/>
      <c r="U90" s="355"/>
      <c r="V90" s="355"/>
      <c r="W90" s="355"/>
      <c r="X90" s="355"/>
      <c r="Y90" s="355"/>
      <c r="Z90" s="355"/>
    </row>
    <row r="91" spans="1:26" ht="18.75" customHeight="1">
      <c r="A91" s="355"/>
      <c r="B91" s="355"/>
      <c r="C91" s="355"/>
      <c r="D91" s="355"/>
      <c r="E91" s="355"/>
      <c r="F91" s="355"/>
      <c r="G91" s="355"/>
      <c r="H91" s="355"/>
      <c r="I91" s="355"/>
      <c r="J91" s="355"/>
      <c r="K91" s="355"/>
      <c r="L91" s="355"/>
      <c r="M91" s="355"/>
      <c r="N91" s="355"/>
      <c r="O91" s="355"/>
      <c r="P91" s="355"/>
      <c r="Q91" s="355"/>
      <c r="R91" s="355"/>
      <c r="S91" s="355"/>
      <c r="T91" s="355"/>
      <c r="U91" s="355"/>
      <c r="V91" s="355"/>
      <c r="W91" s="355"/>
      <c r="X91" s="355"/>
      <c r="Y91" s="355"/>
      <c r="Z91" s="355"/>
    </row>
    <row r="92" spans="1:26" ht="18.75" customHeight="1">
      <c r="A92" s="355"/>
      <c r="B92" s="355"/>
      <c r="C92" s="355"/>
      <c r="D92" s="355"/>
      <c r="E92" s="355"/>
      <c r="F92" s="355"/>
      <c r="G92" s="355"/>
      <c r="H92" s="355"/>
      <c r="I92" s="355"/>
      <c r="J92" s="355"/>
      <c r="K92" s="355"/>
      <c r="L92" s="355"/>
      <c r="M92" s="355"/>
      <c r="N92" s="355"/>
      <c r="O92" s="355"/>
      <c r="P92" s="355"/>
      <c r="Q92" s="355"/>
      <c r="R92" s="355"/>
      <c r="S92" s="355"/>
      <c r="T92" s="355"/>
      <c r="U92" s="355"/>
      <c r="V92" s="355"/>
      <c r="W92" s="355"/>
      <c r="X92" s="355"/>
      <c r="Y92" s="355"/>
      <c r="Z92" s="355"/>
    </row>
    <row r="93" spans="1:26" ht="18.75" customHeight="1">
      <c r="A93" s="355"/>
      <c r="B93" s="355"/>
      <c r="C93" s="355"/>
      <c r="D93" s="355"/>
      <c r="E93" s="355"/>
      <c r="F93" s="355"/>
      <c r="G93" s="355"/>
      <c r="H93" s="355"/>
      <c r="I93" s="355"/>
      <c r="J93" s="355"/>
      <c r="K93" s="355"/>
      <c r="L93" s="355"/>
      <c r="M93" s="355"/>
      <c r="N93" s="355"/>
      <c r="O93" s="355"/>
      <c r="P93" s="355"/>
      <c r="Q93" s="355"/>
      <c r="R93" s="355"/>
      <c r="S93" s="355"/>
      <c r="T93" s="355"/>
      <c r="U93" s="355"/>
      <c r="V93" s="355"/>
      <c r="W93" s="355"/>
      <c r="X93" s="355"/>
      <c r="Y93" s="355"/>
      <c r="Z93" s="355"/>
    </row>
    <row r="94" spans="1:26" ht="18.75" customHeight="1">
      <c r="A94" s="355"/>
      <c r="B94" s="355"/>
      <c r="C94" s="355"/>
      <c r="D94" s="355"/>
      <c r="E94" s="355"/>
      <c r="F94" s="355"/>
      <c r="G94" s="355"/>
      <c r="H94" s="355"/>
      <c r="I94" s="355"/>
      <c r="J94" s="355"/>
      <c r="K94" s="355"/>
      <c r="L94" s="355"/>
      <c r="M94" s="355"/>
      <c r="N94" s="355"/>
      <c r="O94" s="355"/>
      <c r="P94" s="355"/>
      <c r="Q94" s="355"/>
      <c r="R94" s="355"/>
      <c r="S94" s="355"/>
      <c r="T94" s="355"/>
      <c r="U94" s="355"/>
      <c r="V94" s="355"/>
      <c r="W94" s="355"/>
      <c r="X94" s="355"/>
      <c r="Y94" s="355"/>
      <c r="Z94" s="355"/>
    </row>
    <row r="95" spans="1:26" ht="18.75" customHeight="1">
      <c r="A95" s="355"/>
      <c r="B95" s="355"/>
      <c r="C95" s="355"/>
      <c r="D95" s="355"/>
      <c r="E95" s="355"/>
      <c r="F95" s="355"/>
      <c r="G95" s="355"/>
      <c r="H95" s="355"/>
      <c r="I95" s="355"/>
      <c r="J95" s="355"/>
      <c r="K95" s="355"/>
      <c r="L95" s="355"/>
      <c r="M95" s="355"/>
      <c r="N95" s="355"/>
      <c r="O95" s="355"/>
      <c r="P95" s="355"/>
      <c r="Q95" s="355"/>
      <c r="R95" s="355"/>
      <c r="S95" s="355"/>
      <c r="T95" s="355"/>
      <c r="U95" s="355"/>
      <c r="V95" s="355"/>
      <c r="W95" s="355"/>
      <c r="X95" s="355"/>
      <c r="Y95" s="355"/>
      <c r="Z95" s="355"/>
    </row>
    <row r="96" spans="1:26" ht="18.75" customHeight="1">
      <c r="A96" s="355"/>
      <c r="B96" s="355"/>
      <c r="C96" s="355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55"/>
      <c r="P96" s="355"/>
      <c r="Q96" s="355"/>
      <c r="R96" s="355"/>
      <c r="S96" s="355"/>
      <c r="T96" s="355"/>
      <c r="U96" s="355"/>
      <c r="V96" s="355"/>
      <c r="W96" s="355"/>
      <c r="X96" s="355"/>
      <c r="Y96" s="355"/>
      <c r="Z96" s="355"/>
    </row>
    <row r="97" spans="1:26" ht="18.75" customHeight="1">
      <c r="A97" s="355"/>
      <c r="B97" s="355"/>
      <c r="C97" s="355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55"/>
      <c r="P97" s="355"/>
      <c r="Q97" s="355"/>
      <c r="R97" s="355"/>
      <c r="S97" s="355"/>
      <c r="T97" s="355"/>
      <c r="U97" s="355"/>
      <c r="V97" s="355"/>
      <c r="W97" s="355"/>
      <c r="X97" s="355"/>
      <c r="Y97" s="355"/>
      <c r="Z97" s="355"/>
    </row>
    <row r="98" spans="1:26" ht="18.75" customHeight="1">
      <c r="A98" s="355"/>
      <c r="B98" s="355"/>
      <c r="C98" s="355"/>
      <c r="D98" s="355"/>
      <c r="E98" s="355"/>
      <c r="F98" s="355"/>
      <c r="G98" s="355"/>
      <c r="H98" s="355"/>
      <c r="I98" s="355"/>
      <c r="J98" s="355"/>
      <c r="K98" s="355"/>
      <c r="L98" s="355"/>
      <c r="M98" s="355"/>
      <c r="N98" s="355"/>
      <c r="O98" s="355"/>
      <c r="P98" s="355"/>
      <c r="Q98" s="355"/>
      <c r="R98" s="355"/>
      <c r="S98" s="355"/>
      <c r="T98" s="355"/>
      <c r="U98" s="355"/>
      <c r="V98" s="355"/>
      <c r="W98" s="355"/>
      <c r="X98" s="355"/>
      <c r="Y98" s="355"/>
      <c r="Z98" s="355"/>
    </row>
    <row r="99" spans="1:26" ht="18.75" customHeight="1">
      <c r="A99" s="355"/>
      <c r="B99" s="355"/>
      <c r="C99" s="355"/>
      <c r="D99" s="355"/>
      <c r="E99" s="355"/>
      <c r="F99" s="355"/>
      <c r="G99" s="355"/>
      <c r="H99" s="355"/>
      <c r="I99" s="355"/>
      <c r="J99" s="355"/>
      <c r="K99" s="355"/>
      <c r="L99" s="355"/>
      <c r="M99" s="355"/>
      <c r="N99" s="355"/>
      <c r="O99" s="355"/>
      <c r="P99" s="355"/>
      <c r="Q99" s="355"/>
      <c r="R99" s="355"/>
      <c r="S99" s="355"/>
      <c r="T99" s="355"/>
      <c r="U99" s="355"/>
      <c r="V99" s="355"/>
      <c r="W99" s="355"/>
      <c r="X99" s="355"/>
      <c r="Y99" s="355"/>
      <c r="Z99" s="355"/>
    </row>
    <row r="100" spans="1:26" ht="18.75" customHeight="1">
      <c r="A100" s="355"/>
      <c r="B100" s="355"/>
      <c r="C100" s="355"/>
      <c r="D100" s="355"/>
      <c r="E100" s="355"/>
      <c r="F100" s="355"/>
      <c r="G100" s="355"/>
      <c r="H100" s="355"/>
      <c r="I100" s="355"/>
      <c r="J100" s="355"/>
      <c r="K100" s="355"/>
      <c r="L100" s="355"/>
      <c r="M100" s="355"/>
      <c r="N100" s="355"/>
      <c r="O100" s="355"/>
      <c r="P100" s="355"/>
      <c r="Q100" s="355"/>
      <c r="R100" s="355"/>
      <c r="S100" s="355"/>
      <c r="T100" s="355"/>
      <c r="U100" s="355"/>
      <c r="V100" s="355"/>
      <c r="W100" s="355"/>
      <c r="X100" s="355"/>
      <c r="Y100" s="355"/>
      <c r="Z100" s="355"/>
    </row>
    <row r="101" spans="1:26" ht="18.75" customHeight="1">
      <c r="A101" s="355"/>
      <c r="B101" s="355"/>
      <c r="C101" s="355"/>
      <c r="D101" s="355"/>
      <c r="E101" s="355"/>
      <c r="F101" s="355"/>
      <c r="G101" s="355"/>
      <c r="H101" s="355"/>
      <c r="I101" s="355"/>
      <c r="J101" s="355"/>
      <c r="K101" s="355"/>
      <c r="L101" s="355"/>
      <c r="M101" s="355"/>
      <c r="N101" s="355"/>
      <c r="O101" s="355"/>
      <c r="P101" s="355"/>
      <c r="Q101" s="355"/>
      <c r="R101" s="355"/>
      <c r="S101" s="355"/>
      <c r="T101" s="355"/>
      <c r="U101" s="355"/>
      <c r="V101" s="355"/>
      <c r="W101" s="355"/>
      <c r="X101" s="355"/>
      <c r="Y101" s="355"/>
      <c r="Z101" s="355"/>
    </row>
    <row r="102" spans="1:26" ht="18.75" customHeight="1">
      <c r="A102" s="355"/>
      <c r="B102" s="355"/>
      <c r="C102" s="355"/>
      <c r="D102" s="355"/>
      <c r="E102" s="355"/>
      <c r="F102" s="355"/>
      <c r="G102" s="355"/>
      <c r="H102" s="355"/>
      <c r="I102" s="355"/>
      <c r="J102" s="355"/>
      <c r="K102" s="355"/>
      <c r="L102" s="355"/>
      <c r="M102" s="355"/>
      <c r="N102" s="355"/>
      <c r="O102" s="355"/>
      <c r="P102" s="355"/>
      <c r="Q102" s="355"/>
      <c r="R102" s="355"/>
      <c r="S102" s="355"/>
      <c r="T102" s="355"/>
      <c r="U102" s="355"/>
      <c r="V102" s="355"/>
      <c r="W102" s="355"/>
      <c r="X102" s="355"/>
      <c r="Y102" s="355"/>
      <c r="Z102" s="355"/>
    </row>
    <row r="103" spans="1:26" ht="18.75" customHeight="1">
      <c r="A103" s="355"/>
      <c r="B103" s="355"/>
      <c r="C103" s="355"/>
      <c r="D103" s="355"/>
      <c r="E103" s="355"/>
      <c r="F103" s="355"/>
      <c r="G103" s="355"/>
      <c r="H103" s="355"/>
      <c r="I103" s="355"/>
      <c r="J103" s="355"/>
      <c r="K103" s="355"/>
      <c r="L103" s="355"/>
      <c r="M103" s="355"/>
      <c r="N103" s="355"/>
      <c r="O103" s="355"/>
      <c r="P103" s="355"/>
      <c r="Q103" s="355"/>
      <c r="R103" s="355"/>
      <c r="S103" s="355"/>
      <c r="T103" s="355"/>
      <c r="U103" s="355"/>
      <c r="V103" s="355"/>
      <c r="W103" s="355"/>
      <c r="X103" s="355"/>
      <c r="Y103" s="355"/>
      <c r="Z103" s="355"/>
    </row>
    <row r="104" spans="1:26" ht="18.75" customHeight="1">
      <c r="A104" s="355"/>
      <c r="B104" s="355"/>
      <c r="C104" s="355"/>
      <c r="D104" s="355"/>
      <c r="E104" s="355"/>
      <c r="F104" s="355"/>
      <c r="G104" s="355"/>
      <c r="H104" s="355"/>
      <c r="I104" s="355"/>
      <c r="J104" s="355"/>
      <c r="K104" s="355"/>
      <c r="L104" s="355"/>
      <c r="M104" s="355"/>
      <c r="N104" s="355"/>
      <c r="O104" s="355"/>
      <c r="P104" s="355"/>
      <c r="Q104" s="355"/>
      <c r="R104" s="355"/>
      <c r="S104" s="355"/>
      <c r="T104" s="355"/>
      <c r="U104" s="355"/>
      <c r="V104" s="355"/>
      <c r="W104" s="355"/>
      <c r="X104" s="355"/>
      <c r="Y104" s="355"/>
      <c r="Z104" s="355"/>
    </row>
    <row r="105" spans="1:26" ht="18.75" customHeight="1">
      <c r="A105" s="355"/>
      <c r="B105" s="355"/>
      <c r="C105" s="355"/>
      <c r="D105" s="355"/>
      <c r="E105" s="355"/>
      <c r="F105" s="355"/>
      <c r="G105" s="355"/>
      <c r="H105" s="355"/>
      <c r="I105" s="355"/>
      <c r="J105" s="355"/>
      <c r="K105" s="355"/>
      <c r="L105" s="355"/>
      <c r="M105" s="355"/>
      <c r="N105" s="355"/>
      <c r="O105" s="355"/>
      <c r="P105" s="355"/>
      <c r="Q105" s="355"/>
      <c r="R105" s="355"/>
      <c r="S105" s="355"/>
      <c r="T105" s="355"/>
      <c r="U105" s="355"/>
      <c r="V105" s="355"/>
      <c r="W105" s="355"/>
      <c r="X105" s="355"/>
      <c r="Y105" s="355"/>
      <c r="Z105" s="355"/>
    </row>
    <row r="106" spans="1:26" ht="18.75" customHeight="1">
      <c r="A106" s="355"/>
      <c r="B106" s="355"/>
      <c r="C106" s="355"/>
      <c r="D106" s="355"/>
      <c r="E106" s="355"/>
      <c r="F106" s="355"/>
      <c r="G106" s="355"/>
      <c r="H106" s="355"/>
      <c r="I106" s="355"/>
      <c r="J106" s="355"/>
      <c r="K106" s="355"/>
      <c r="L106" s="355"/>
      <c r="M106" s="355"/>
      <c r="N106" s="355"/>
      <c r="O106" s="355"/>
      <c r="P106" s="355"/>
      <c r="Q106" s="355"/>
      <c r="R106" s="355"/>
      <c r="S106" s="355"/>
      <c r="T106" s="355"/>
      <c r="U106" s="355"/>
      <c r="V106" s="355"/>
      <c r="W106" s="355"/>
      <c r="X106" s="355"/>
      <c r="Y106" s="355"/>
      <c r="Z106" s="355"/>
    </row>
    <row r="107" spans="1:26" ht="18.75" customHeight="1">
      <c r="A107" s="355"/>
      <c r="B107" s="355"/>
      <c r="C107" s="355"/>
      <c r="D107" s="355"/>
      <c r="E107" s="355"/>
      <c r="F107" s="355"/>
      <c r="G107" s="355"/>
      <c r="H107" s="355"/>
      <c r="I107" s="355"/>
      <c r="J107" s="355"/>
      <c r="K107" s="355"/>
      <c r="L107" s="355"/>
      <c r="M107" s="355"/>
      <c r="N107" s="355"/>
      <c r="O107" s="355"/>
      <c r="P107" s="355"/>
      <c r="Q107" s="355"/>
      <c r="R107" s="355"/>
      <c r="S107" s="355"/>
      <c r="T107" s="355"/>
      <c r="U107" s="355"/>
      <c r="V107" s="355"/>
      <c r="W107" s="355"/>
      <c r="X107" s="355"/>
      <c r="Y107" s="355"/>
      <c r="Z107" s="355"/>
    </row>
    <row r="108" spans="1:26" ht="18.75" customHeight="1">
      <c r="A108" s="355"/>
      <c r="B108" s="355"/>
      <c r="C108" s="355"/>
      <c r="D108" s="355"/>
      <c r="E108" s="355"/>
      <c r="F108" s="355"/>
      <c r="G108" s="355"/>
      <c r="H108" s="355"/>
      <c r="I108" s="355"/>
      <c r="J108" s="355"/>
      <c r="K108" s="355"/>
      <c r="L108" s="355"/>
      <c r="M108" s="355"/>
      <c r="N108" s="355"/>
      <c r="O108" s="355"/>
      <c r="P108" s="355"/>
      <c r="Q108" s="355"/>
      <c r="R108" s="355"/>
      <c r="S108" s="355"/>
      <c r="T108" s="355"/>
      <c r="U108" s="355"/>
      <c r="V108" s="355"/>
      <c r="W108" s="355"/>
      <c r="X108" s="355"/>
      <c r="Y108" s="355"/>
      <c r="Z108" s="355"/>
    </row>
    <row r="109" spans="1:26" ht="18.75" customHeight="1">
      <c r="A109" s="355"/>
      <c r="B109" s="355"/>
      <c r="C109" s="355"/>
      <c r="D109" s="355"/>
      <c r="E109" s="355"/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5"/>
      <c r="V109" s="355"/>
      <c r="W109" s="355"/>
      <c r="X109" s="355"/>
      <c r="Y109" s="355"/>
      <c r="Z109" s="355"/>
    </row>
    <row r="110" spans="1:26" ht="18.75" customHeight="1">
      <c r="A110" s="355"/>
      <c r="B110" s="355"/>
      <c r="C110" s="355"/>
      <c r="D110" s="355"/>
      <c r="E110" s="355"/>
      <c r="F110" s="355"/>
      <c r="G110" s="355"/>
      <c r="H110" s="355"/>
      <c r="I110" s="355"/>
      <c r="J110" s="355"/>
      <c r="K110" s="355"/>
      <c r="L110" s="355"/>
      <c r="M110" s="355"/>
      <c r="N110" s="355"/>
      <c r="O110" s="355"/>
      <c r="P110" s="355"/>
      <c r="Q110" s="355"/>
      <c r="R110" s="355"/>
      <c r="S110" s="355"/>
      <c r="T110" s="355"/>
      <c r="U110" s="355"/>
      <c r="V110" s="355"/>
      <c r="W110" s="355"/>
      <c r="X110" s="355"/>
      <c r="Y110" s="355"/>
      <c r="Z110" s="355"/>
    </row>
    <row r="111" spans="1:26" ht="18.75" customHeight="1">
      <c r="A111" s="355"/>
      <c r="B111" s="355"/>
      <c r="C111" s="355"/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355"/>
      <c r="Q111" s="355"/>
      <c r="R111" s="355"/>
      <c r="S111" s="355"/>
      <c r="T111" s="355"/>
      <c r="U111" s="355"/>
      <c r="V111" s="355"/>
      <c r="W111" s="355"/>
      <c r="X111" s="355"/>
      <c r="Y111" s="355"/>
      <c r="Z111" s="355"/>
    </row>
    <row r="112" spans="1:26" ht="18.75" customHeight="1">
      <c r="A112" s="355"/>
      <c r="B112" s="355"/>
      <c r="C112" s="355"/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355"/>
      <c r="Q112" s="355"/>
      <c r="R112" s="355"/>
      <c r="S112" s="355"/>
      <c r="T112" s="355"/>
      <c r="U112" s="355"/>
      <c r="V112" s="355"/>
      <c r="W112" s="355"/>
      <c r="X112" s="355"/>
      <c r="Y112" s="355"/>
      <c r="Z112" s="355"/>
    </row>
    <row r="113" spans="1:26" ht="18.75" customHeight="1">
      <c r="A113" s="355"/>
      <c r="B113" s="355"/>
      <c r="C113" s="355"/>
      <c r="D113" s="355"/>
      <c r="E113" s="355"/>
      <c r="F113" s="355"/>
      <c r="G113" s="355"/>
      <c r="H113" s="355"/>
      <c r="I113" s="355"/>
      <c r="J113" s="355"/>
      <c r="K113" s="355"/>
      <c r="L113" s="355"/>
      <c r="M113" s="355"/>
      <c r="N113" s="355"/>
      <c r="O113" s="355"/>
      <c r="P113" s="355"/>
      <c r="Q113" s="355"/>
      <c r="R113" s="355"/>
      <c r="S113" s="355"/>
      <c r="T113" s="355"/>
      <c r="U113" s="355"/>
      <c r="V113" s="355"/>
      <c r="W113" s="355"/>
      <c r="X113" s="355"/>
      <c r="Y113" s="355"/>
      <c r="Z113" s="355"/>
    </row>
    <row r="114" spans="1:26" ht="18.75" customHeight="1">
      <c r="A114" s="355"/>
      <c r="B114" s="355"/>
      <c r="C114" s="355"/>
      <c r="D114" s="355"/>
      <c r="E114" s="355"/>
      <c r="F114" s="355"/>
      <c r="G114" s="355"/>
      <c r="H114" s="355"/>
      <c r="I114" s="355"/>
      <c r="J114" s="355"/>
      <c r="K114" s="355"/>
      <c r="L114" s="355"/>
      <c r="M114" s="355"/>
      <c r="N114" s="355"/>
      <c r="O114" s="355"/>
      <c r="P114" s="355"/>
      <c r="Q114" s="355"/>
      <c r="R114" s="355"/>
      <c r="S114" s="355"/>
      <c r="T114" s="355"/>
      <c r="U114" s="355"/>
      <c r="V114" s="355"/>
      <c r="W114" s="355"/>
      <c r="X114" s="355"/>
      <c r="Y114" s="355"/>
      <c r="Z114" s="355"/>
    </row>
    <row r="115" spans="1:26" ht="18.75" customHeight="1">
      <c r="A115" s="355"/>
      <c r="B115" s="355"/>
      <c r="C115" s="355"/>
      <c r="D115" s="355"/>
      <c r="E115" s="355"/>
      <c r="F115" s="355"/>
      <c r="G115" s="355"/>
      <c r="H115" s="355"/>
      <c r="I115" s="355"/>
      <c r="J115" s="355"/>
      <c r="K115" s="355"/>
      <c r="L115" s="355"/>
      <c r="M115" s="355"/>
      <c r="N115" s="355"/>
      <c r="O115" s="355"/>
      <c r="P115" s="355"/>
      <c r="Q115" s="355"/>
      <c r="R115" s="355"/>
      <c r="S115" s="355"/>
      <c r="T115" s="355"/>
      <c r="U115" s="355"/>
      <c r="V115" s="355"/>
      <c r="W115" s="355"/>
      <c r="X115" s="355"/>
      <c r="Y115" s="355"/>
      <c r="Z115" s="355"/>
    </row>
    <row r="116" spans="1:26" ht="18.75" customHeight="1">
      <c r="A116" s="355"/>
      <c r="B116" s="355"/>
      <c r="C116" s="355"/>
      <c r="D116" s="355"/>
      <c r="E116" s="355"/>
      <c r="F116" s="355"/>
      <c r="G116" s="355"/>
      <c r="H116" s="355"/>
      <c r="I116" s="355"/>
      <c r="J116" s="355"/>
      <c r="K116" s="355"/>
      <c r="L116" s="355"/>
      <c r="M116" s="355"/>
      <c r="N116" s="355"/>
      <c r="O116" s="355"/>
      <c r="P116" s="355"/>
      <c r="Q116" s="355"/>
      <c r="R116" s="355"/>
      <c r="S116" s="355"/>
      <c r="T116" s="355"/>
      <c r="U116" s="355"/>
      <c r="V116" s="355"/>
      <c r="W116" s="355"/>
      <c r="X116" s="355"/>
      <c r="Y116" s="355"/>
      <c r="Z116" s="355"/>
    </row>
    <row r="117" spans="1:26" ht="18.75" customHeight="1">
      <c r="A117" s="355"/>
      <c r="B117" s="355"/>
      <c r="C117" s="355"/>
      <c r="D117" s="355"/>
      <c r="E117" s="355"/>
      <c r="F117" s="355"/>
      <c r="G117" s="355"/>
      <c r="H117" s="355"/>
      <c r="I117" s="355"/>
      <c r="J117" s="355"/>
      <c r="K117" s="355"/>
      <c r="L117" s="355"/>
      <c r="M117" s="355"/>
      <c r="N117" s="355"/>
      <c r="O117" s="355"/>
      <c r="P117" s="355"/>
      <c r="Q117" s="355"/>
      <c r="R117" s="355"/>
      <c r="S117" s="355"/>
      <c r="T117" s="355"/>
      <c r="U117" s="355"/>
      <c r="V117" s="355"/>
      <c r="W117" s="355"/>
      <c r="X117" s="355"/>
      <c r="Y117" s="355"/>
      <c r="Z117" s="355"/>
    </row>
    <row r="118" spans="1:26" ht="18.75" customHeight="1">
      <c r="A118" s="355"/>
      <c r="B118" s="355"/>
      <c r="C118" s="355"/>
      <c r="D118" s="355"/>
      <c r="E118" s="355"/>
      <c r="F118" s="355"/>
      <c r="G118" s="355"/>
      <c r="H118" s="355"/>
      <c r="I118" s="355"/>
      <c r="J118" s="355"/>
      <c r="K118" s="355"/>
      <c r="L118" s="355"/>
      <c r="M118" s="355"/>
      <c r="N118" s="355"/>
      <c r="O118" s="355"/>
      <c r="P118" s="355"/>
      <c r="Q118" s="355"/>
      <c r="R118" s="355"/>
      <c r="S118" s="355"/>
      <c r="T118" s="355"/>
      <c r="U118" s="355"/>
      <c r="V118" s="355"/>
      <c r="W118" s="355"/>
      <c r="X118" s="355"/>
      <c r="Y118" s="355"/>
      <c r="Z118" s="355"/>
    </row>
    <row r="119" spans="1:26" ht="18.75" customHeight="1">
      <c r="A119" s="355"/>
      <c r="B119" s="355"/>
      <c r="C119" s="355"/>
      <c r="D119" s="355"/>
      <c r="E119" s="355"/>
      <c r="F119" s="355"/>
      <c r="G119" s="355"/>
      <c r="H119" s="355"/>
      <c r="I119" s="355"/>
      <c r="J119" s="355"/>
      <c r="K119" s="355"/>
      <c r="L119" s="355"/>
      <c r="M119" s="355"/>
      <c r="N119" s="355"/>
      <c r="O119" s="355"/>
      <c r="P119" s="355"/>
      <c r="Q119" s="355"/>
      <c r="R119" s="355"/>
      <c r="S119" s="355"/>
      <c r="T119" s="355"/>
      <c r="U119" s="355"/>
      <c r="V119" s="355"/>
      <c r="W119" s="355"/>
      <c r="X119" s="355"/>
      <c r="Y119" s="355"/>
      <c r="Z119" s="355"/>
    </row>
    <row r="120" spans="1:26" ht="18.75" customHeight="1">
      <c r="A120" s="355"/>
      <c r="B120" s="355"/>
      <c r="C120" s="355"/>
      <c r="D120" s="355"/>
      <c r="E120" s="355"/>
      <c r="F120" s="355"/>
      <c r="G120" s="355"/>
      <c r="H120" s="355"/>
      <c r="I120" s="355"/>
      <c r="J120" s="355"/>
      <c r="K120" s="355"/>
      <c r="L120" s="355"/>
      <c r="M120" s="355"/>
      <c r="N120" s="355"/>
      <c r="O120" s="355"/>
      <c r="P120" s="355"/>
      <c r="Q120" s="355"/>
      <c r="R120" s="355"/>
      <c r="S120" s="355"/>
      <c r="T120" s="355"/>
      <c r="U120" s="355"/>
      <c r="V120" s="355"/>
      <c r="W120" s="355"/>
      <c r="X120" s="355"/>
      <c r="Y120" s="355"/>
      <c r="Z120" s="355"/>
    </row>
    <row r="121" spans="1:26" ht="18.75" customHeight="1">
      <c r="A121" s="355"/>
      <c r="B121" s="355"/>
      <c r="C121" s="355"/>
      <c r="D121" s="355"/>
      <c r="E121" s="355"/>
      <c r="F121" s="355"/>
      <c r="G121" s="355"/>
      <c r="H121" s="355"/>
      <c r="I121" s="355"/>
      <c r="J121" s="355"/>
      <c r="K121" s="355"/>
      <c r="L121" s="355"/>
      <c r="M121" s="355"/>
      <c r="N121" s="355"/>
      <c r="O121" s="355"/>
      <c r="P121" s="355"/>
      <c r="Q121" s="355"/>
      <c r="R121" s="355"/>
      <c r="S121" s="355"/>
      <c r="T121" s="355"/>
      <c r="U121" s="355"/>
      <c r="V121" s="355"/>
      <c r="W121" s="355"/>
      <c r="X121" s="355"/>
      <c r="Y121" s="355"/>
      <c r="Z121" s="355"/>
    </row>
    <row r="122" spans="1:26" ht="18.75" customHeight="1">
      <c r="A122" s="355"/>
      <c r="B122" s="355"/>
      <c r="C122" s="355"/>
      <c r="D122" s="355"/>
      <c r="E122" s="355"/>
      <c r="F122" s="355"/>
      <c r="G122" s="355"/>
      <c r="H122" s="355"/>
      <c r="I122" s="355"/>
      <c r="J122" s="355"/>
      <c r="K122" s="355"/>
      <c r="L122" s="355"/>
      <c r="M122" s="355"/>
      <c r="N122" s="355"/>
      <c r="O122" s="355"/>
      <c r="P122" s="355"/>
      <c r="Q122" s="355"/>
      <c r="R122" s="355"/>
      <c r="S122" s="355"/>
      <c r="T122" s="355"/>
      <c r="U122" s="355"/>
      <c r="V122" s="355"/>
      <c r="W122" s="355"/>
      <c r="X122" s="355"/>
      <c r="Y122" s="355"/>
      <c r="Z122" s="355"/>
    </row>
    <row r="123" spans="1:26" ht="18.75" customHeight="1">
      <c r="A123" s="355"/>
      <c r="B123" s="355"/>
      <c r="C123" s="355"/>
      <c r="D123" s="355"/>
      <c r="E123" s="355"/>
      <c r="F123" s="355"/>
      <c r="G123" s="355"/>
      <c r="H123" s="355"/>
      <c r="I123" s="355"/>
      <c r="J123" s="355"/>
      <c r="K123" s="355"/>
      <c r="L123" s="355"/>
      <c r="M123" s="355"/>
      <c r="N123" s="355"/>
      <c r="O123" s="355"/>
      <c r="P123" s="355"/>
      <c r="Q123" s="355"/>
      <c r="R123" s="355"/>
      <c r="S123" s="355"/>
      <c r="T123" s="355"/>
      <c r="U123" s="355"/>
      <c r="V123" s="355"/>
      <c r="W123" s="355"/>
      <c r="X123" s="355"/>
      <c r="Y123" s="355"/>
      <c r="Z123" s="355"/>
    </row>
    <row r="124" spans="1:26" ht="18.75" customHeight="1">
      <c r="A124" s="355"/>
      <c r="B124" s="355"/>
      <c r="C124" s="355"/>
      <c r="D124" s="355"/>
      <c r="E124" s="355"/>
      <c r="F124" s="355"/>
      <c r="G124" s="355"/>
      <c r="H124" s="355"/>
      <c r="I124" s="355"/>
      <c r="J124" s="355"/>
      <c r="K124" s="355"/>
      <c r="L124" s="355"/>
      <c r="M124" s="355"/>
      <c r="N124" s="355"/>
      <c r="O124" s="355"/>
      <c r="P124" s="355"/>
      <c r="Q124" s="355"/>
      <c r="R124" s="355"/>
      <c r="S124" s="355"/>
      <c r="T124" s="355"/>
      <c r="U124" s="355"/>
      <c r="V124" s="355"/>
      <c r="W124" s="355"/>
      <c r="X124" s="355"/>
      <c r="Y124" s="355"/>
      <c r="Z124" s="355"/>
    </row>
    <row r="125" spans="1:26" ht="18.75" customHeight="1">
      <c r="A125" s="355"/>
      <c r="B125" s="355"/>
      <c r="C125" s="355"/>
      <c r="D125" s="355"/>
      <c r="E125" s="355"/>
      <c r="F125" s="355"/>
      <c r="G125" s="355"/>
      <c r="H125" s="355"/>
      <c r="I125" s="355"/>
      <c r="J125" s="355"/>
      <c r="K125" s="355"/>
      <c r="L125" s="355"/>
      <c r="M125" s="355"/>
      <c r="N125" s="355"/>
      <c r="O125" s="355"/>
      <c r="P125" s="355"/>
      <c r="Q125" s="355"/>
      <c r="R125" s="355"/>
      <c r="S125" s="355"/>
      <c r="T125" s="355"/>
      <c r="U125" s="355"/>
      <c r="V125" s="355"/>
      <c r="W125" s="355"/>
      <c r="X125" s="355"/>
      <c r="Y125" s="355"/>
      <c r="Z125" s="355"/>
    </row>
    <row r="126" spans="1:26" ht="18.75" customHeight="1">
      <c r="A126" s="355"/>
      <c r="B126" s="355"/>
      <c r="C126" s="355"/>
      <c r="D126" s="355"/>
      <c r="E126" s="355"/>
      <c r="F126" s="355"/>
      <c r="G126" s="355"/>
      <c r="H126" s="355"/>
      <c r="I126" s="355"/>
      <c r="J126" s="355"/>
      <c r="K126" s="355"/>
      <c r="L126" s="355"/>
      <c r="M126" s="355"/>
      <c r="N126" s="355"/>
      <c r="O126" s="355"/>
      <c r="P126" s="355"/>
      <c r="Q126" s="355"/>
      <c r="R126" s="355"/>
      <c r="S126" s="355"/>
      <c r="T126" s="355"/>
      <c r="U126" s="355"/>
      <c r="V126" s="355"/>
      <c r="W126" s="355"/>
      <c r="X126" s="355"/>
      <c r="Y126" s="355"/>
      <c r="Z126" s="355"/>
    </row>
    <row r="127" spans="1:26" ht="18.75" customHeight="1">
      <c r="A127" s="355"/>
      <c r="B127" s="355"/>
      <c r="C127" s="355"/>
      <c r="D127" s="355"/>
      <c r="E127" s="355"/>
      <c r="F127" s="355"/>
      <c r="G127" s="355"/>
      <c r="H127" s="355"/>
      <c r="I127" s="355"/>
      <c r="J127" s="355"/>
      <c r="K127" s="355"/>
      <c r="L127" s="355"/>
      <c r="M127" s="355"/>
      <c r="N127" s="355"/>
      <c r="O127" s="355"/>
      <c r="P127" s="355"/>
      <c r="Q127" s="355"/>
      <c r="R127" s="355"/>
      <c r="S127" s="355"/>
      <c r="T127" s="355"/>
      <c r="U127" s="355"/>
      <c r="V127" s="355"/>
      <c r="W127" s="355"/>
      <c r="X127" s="355"/>
      <c r="Y127" s="355"/>
      <c r="Z127" s="355"/>
    </row>
    <row r="128" spans="1:26" ht="18.75" customHeight="1">
      <c r="A128" s="355"/>
      <c r="B128" s="355"/>
      <c r="C128" s="355"/>
      <c r="D128" s="355"/>
      <c r="E128" s="355"/>
      <c r="F128" s="355"/>
      <c r="G128" s="355"/>
      <c r="H128" s="355"/>
      <c r="I128" s="355"/>
      <c r="J128" s="355"/>
      <c r="K128" s="355"/>
      <c r="L128" s="355"/>
      <c r="M128" s="355"/>
      <c r="N128" s="355"/>
      <c r="O128" s="355"/>
      <c r="P128" s="355"/>
      <c r="Q128" s="355"/>
      <c r="R128" s="355"/>
      <c r="S128" s="355"/>
      <c r="T128" s="355"/>
      <c r="U128" s="355"/>
      <c r="V128" s="355"/>
      <c r="W128" s="355"/>
      <c r="X128" s="355"/>
      <c r="Y128" s="355"/>
      <c r="Z128" s="355"/>
    </row>
    <row r="129" spans="1:26" ht="18.75" customHeight="1">
      <c r="A129" s="355"/>
      <c r="B129" s="355"/>
      <c r="C129" s="355"/>
      <c r="D129" s="355"/>
      <c r="E129" s="355"/>
      <c r="F129" s="355"/>
      <c r="G129" s="355"/>
      <c r="H129" s="355"/>
      <c r="I129" s="355"/>
      <c r="J129" s="355"/>
      <c r="K129" s="355"/>
      <c r="L129" s="355"/>
      <c r="M129" s="355"/>
      <c r="N129" s="355"/>
      <c r="O129" s="355"/>
      <c r="P129" s="355"/>
      <c r="Q129" s="355"/>
      <c r="R129" s="355"/>
      <c r="S129" s="355"/>
      <c r="T129" s="355"/>
      <c r="U129" s="355"/>
      <c r="V129" s="355"/>
      <c r="W129" s="355"/>
      <c r="X129" s="355"/>
      <c r="Y129" s="355"/>
      <c r="Z129" s="355"/>
    </row>
    <row r="130" spans="1:26" ht="18.75" customHeight="1">
      <c r="A130" s="355"/>
      <c r="B130" s="355"/>
      <c r="C130" s="355"/>
      <c r="D130" s="355"/>
      <c r="E130" s="355"/>
      <c r="F130" s="355"/>
      <c r="G130" s="355"/>
      <c r="H130" s="355"/>
      <c r="I130" s="355"/>
      <c r="J130" s="355"/>
      <c r="K130" s="355"/>
      <c r="L130" s="355"/>
      <c r="M130" s="355"/>
      <c r="N130" s="355"/>
      <c r="O130" s="355"/>
      <c r="P130" s="355"/>
      <c r="Q130" s="355"/>
      <c r="R130" s="355"/>
      <c r="S130" s="355"/>
      <c r="T130" s="355"/>
      <c r="U130" s="355"/>
      <c r="V130" s="355"/>
      <c r="W130" s="355"/>
      <c r="X130" s="355"/>
      <c r="Y130" s="355"/>
      <c r="Z130" s="355"/>
    </row>
    <row r="131" spans="1:26" ht="18.75" customHeight="1">
      <c r="A131" s="355"/>
      <c r="B131" s="355"/>
      <c r="C131" s="355"/>
      <c r="D131" s="355"/>
      <c r="E131" s="355"/>
      <c r="F131" s="355"/>
      <c r="G131" s="355"/>
      <c r="H131" s="355"/>
      <c r="I131" s="355"/>
      <c r="J131" s="355"/>
      <c r="K131" s="355"/>
      <c r="L131" s="355"/>
      <c r="M131" s="355"/>
      <c r="N131" s="355"/>
      <c r="O131" s="355"/>
      <c r="P131" s="355"/>
      <c r="Q131" s="355"/>
      <c r="R131" s="355"/>
      <c r="S131" s="355"/>
      <c r="T131" s="355"/>
      <c r="U131" s="355"/>
      <c r="V131" s="355"/>
      <c r="W131" s="355"/>
      <c r="X131" s="355"/>
      <c r="Y131" s="355"/>
      <c r="Z131" s="355"/>
    </row>
    <row r="132" spans="1:26" ht="18.75" customHeight="1">
      <c r="A132" s="355"/>
      <c r="B132" s="355"/>
      <c r="C132" s="355"/>
      <c r="D132" s="355"/>
      <c r="E132" s="355"/>
      <c r="F132" s="355"/>
      <c r="G132" s="355"/>
      <c r="H132" s="355"/>
      <c r="I132" s="355"/>
      <c r="J132" s="355"/>
      <c r="K132" s="355"/>
      <c r="L132" s="355"/>
      <c r="M132" s="355"/>
      <c r="N132" s="355"/>
      <c r="O132" s="355"/>
      <c r="P132" s="355"/>
      <c r="Q132" s="355"/>
      <c r="R132" s="355"/>
      <c r="S132" s="355"/>
      <c r="T132" s="355"/>
      <c r="U132" s="355"/>
      <c r="V132" s="355"/>
      <c r="W132" s="355"/>
      <c r="X132" s="355"/>
      <c r="Y132" s="355"/>
      <c r="Z132" s="355"/>
    </row>
    <row r="133" spans="1:26" ht="18.75" customHeight="1">
      <c r="A133" s="355"/>
      <c r="B133" s="355"/>
      <c r="C133" s="355"/>
      <c r="D133" s="355"/>
      <c r="E133" s="355"/>
      <c r="F133" s="355"/>
      <c r="G133" s="355"/>
      <c r="H133" s="355"/>
      <c r="I133" s="355"/>
      <c r="J133" s="355"/>
      <c r="K133" s="355"/>
      <c r="L133" s="355"/>
      <c r="M133" s="355"/>
      <c r="N133" s="355"/>
      <c r="O133" s="355"/>
      <c r="P133" s="355"/>
      <c r="Q133" s="355"/>
      <c r="R133" s="355"/>
      <c r="S133" s="355"/>
      <c r="T133" s="355"/>
      <c r="U133" s="355"/>
      <c r="V133" s="355"/>
      <c r="W133" s="355"/>
      <c r="X133" s="355"/>
      <c r="Y133" s="355"/>
      <c r="Z133" s="355"/>
    </row>
    <row r="134" spans="1:26" ht="18.75" customHeight="1">
      <c r="A134" s="355"/>
      <c r="B134" s="355"/>
      <c r="C134" s="355"/>
      <c r="D134" s="355"/>
      <c r="E134" s="355"/>
      <c r="F134" s="355"/>
      <c r="G134" s="355"/>
      <c r="H134" s="355"/>
      <c r="I134" s="355"/>
      <c r="J134" s="355"/>
      <c r="K134" s="355"/>
      <c r="L134" s="355"/>
      <c r="M134" s="355"/>
      <c r="N134" s="355"/>
      <c r="O134" s="355"/>
      <c r="P134" s="355"/>
      <c r="Q134" s="355"/>
      <c r="R134" s="355"/>
      <c r="S134" s="355"/>
      <c r="T134" s="355"/>
      <c r="U134" s="355"/>
      <c r="V134" s="355"/>
      <c r="W134" s="355"/>
      <c r="X134" s="355"/>
      <c r="Y134" s="355"/>
      <c r="Z134" s="355"/>
    </row>
    <row r="135" spans="1:26" ht="18.75" customHeight="1">
      <c r="A135" s="355"/>
      <c r="B135" s="355"/>
      <c r="C135" s="355"/>
      <c r="D135" s="355"/>
      <c r="E135" s="355"/>
      <c r="F135" s="355"/>
      <c r="G135" s="355"/>
      <c r="H135" s="355"/>
      <c r="I135" s="355"/>
      <c r="J135" s="355"/>
      <c r="K135" s="355"/>
      <c r="L135" s="355"/>
      <c r="M135" s="355"/>
      <c r="N135" s="355"/>
      <c r="O135" s="355"/>
      <c r="P135" s="355"/>
      <c r="Q135" s="355"/>
      <c r="R135" s="355"/>
      <c r="S135" s="355"/>
      <c r="T135" s="355"/>
      <c r="U135" s="355"/>
      <c r="V135" s="355"/>
      <c r="W135" s="355"/>
      <c r="X135" s="355"/>
      <c r="Y135" s="355"/>
      <c r="Z135" s="355"/>
    </row>
    <row r="136" spans="1:26" ht="18.75" customHeight="1">
      <c r="A136" s="355"/>
      <c r="B136" s="355"/>
      <c r="C136" s="355"/>
      <c r="D136" s="355"/>
      <c r="E136" s="355"/>
      <c r="F136" s="355"/>
      <c r="G136" s="355"/>
      <c r="H136" s="355"/>
      <c r="I136" s="355"/>
      <c r="J136" s="355"/>
      <c r="K136" s="355"/>
      <c r="L136" s="355"/>
      <c r="M136" s="355"/>
      <c r="N136" s="355"/>
      <c r="O136" s="355"/>
      <c r="P136" s="355"/>
      <c r="Q136" s="355"/>
      <c r="R136" s="355"/>
      <c r="S136" s="355"/>
      <c r="T136" s="355"/>
      <c r="U136" s="355"/>
      <c r="V136" s="355"/>
      <c r="W136" s="355"/>
      <c r="X136" s="355"/>
      <c r="Y136" s="355"/>
      <c r="Z136" s="355"/>
    </row>
    <row r="137" spans="1:26" ht="18.75" customHeight="1">
      <c r="A137" s="355"/>
      <c r="B137" s="355"/>
      <c r="C137" s="355"/>
      <c r="D137" s="355"/>
      <c r="E137" s="355"/>
      <c r="F137" s="355"/>
      <c r="G137" s="355"/>
      <c r="H137" s="355"/>
      <c r="I137" s="355"/>
      <c r="J137" s="355"/>
      <c r="K137" s="355"/>
      <c r="L137" s="355"/>
      <c r="M137" s="355"/>
      <c r="N137" s="355"/>
      <c r="O137" s="355"/>
      <c r="P137" s="355"/>
      <c r="Q137" s="355"/>
      <c r="R137" s="355"/>
      <c r="S137" s="355"/>
      <c r="T137" s="355"/>
      <c r="U137" s="355"/>
      <c r="V137" s="355"/>
      <c r="W137" s="355"/>
      <c r="X137" s="355"/>
      <c r="Y137" s="355"/>
      <c r="Z137" s="355"/>
    </row>
    <row r="138" spans="1:26" ht="18.75" customHeight="1">
      <c r="A138" s="355"/>
      <c r="B138" s="355"/>
      <c r="C138" s="355"/>
      <c r="D138" s="355"/>
      <c r="E138" s="355"/>
      <c r="F138" s="355"/>
      <c r="G138" s="355"/>
      <c r="H138" s="355"/>
      <c r="I138" s="355"/>
      <c r="J138" s="355"/>
      <c r="K138" s="355"/>
      <c r="L138" s="355"/>
      <c r="M138" s="355"/>
      <c r="N138" s="355"/>
      <c r="O138" s="355"/>
      <c r="P138" s="355"/>
      <c r="Q138" s="355"/>
      <c r="R138" s="355"/>
      <c r="S138" s="355"/>
      <c r="T138" s="355"/>
      <c r="U138" s="355"/>
      <c r="V138" s="355"/>
      <c r="W138" s="355"/>
      <c r="X138" s="355"/>
      <c r="Y138" s="355"/>
      <c r="Z138" s="355"/>
    </row>
    <row r="139" spans="1:26" ht="18.75" customHeight="1">
      <c r="A139" s="355"/>
      <c r="B139" s="355"/>
      <c r="C139" s="355"/>
      <c r="D139" s="355"/>
      <c r="E139" s="355"/>
      <c r="F139" s="355"/>
      <c r="G139" s="355"/>
      <c r="H139" s="355"/>
      <c r="I139" s="355"/>
      <c r="J139" s="355"/>
      <c r="K139" s="355"/>
      <c r="L139" s="355"/>
      <c r="M139" s="355"/>
      <c r="N139" s="355"/>
      <c r="O139" s="355"/>
      <c r="P139" s="355"/>
      <c r="Q139" s="355"/>
      <c r="R139" s="355"/>
      <c r="S139" s="355"/>
      <c r="T139" s="355"/>
      <c r="U139" s="355"/>
      <c r="V139" s="355"/>
      <c r="W139" s="355"/>
      <c r="X139" s="355"/>
      <c r="Y139" s="355"/>
      <c r="Z139" s="355"/>
    </row>
    <row r="140" spans="1:26" ht="18.75" customHeight="1">
      <c r="A140" s="355"/>
      <c r="B140" s="355"/>
      <c r="C140" s="355"/>
      <c r="D140" s="355"/>
      <c r="E140" s="355"/>
      <c r="F140" s="355"/>
      <c r="G140" s="355"/>
      <c r="H140" s="355"/>
      <c r="I140" s="355"/>
      <c r="J140" s="355"/>
      <c r="K140" s="355"/>
      <c r="L140" s="355"/>
      <c r="M140" s="355"/>
      <c r="N140" s="355"/>
      <c r="O140" s="355"/>
      <c r="P140" s="355"/>
      <c r="Q140" s="355"/>
      <c r="R140" s="355"/>
      <c r="S140" s="355"/>
      <c r="T140" s="355"/>
      <c r="U140" s="355"/>
      <c r="V140" s="355"/>
      <c r="W140" s="355"/>
      <c r="X140" s="355"/>
      <c r="Y140" s="355"/>
      <c r="Z140" s="355"/>
    </row>
    <row r="141" spans="1:26" ht="18.75" customHeight="1">
      <c r="A141" s="355"/>
      <c r="B141" s="355"/>
      <c r="C141" s="355"/>
      <c r="D141" s="355"/>
      <c r="E141" s="355"/>
      <c r="F141" s="355"/>
      <c r="G141" s="355"/>
      <c r="H141" s="355"/>
      <c r="I141" s="355"/>
      <c r="J141" s="355"/>
      <c r="K141" s="355"/>
      <c r="L141" s="355"/>
      <c r="M141" s="355"/>
      <c r="N141" s="355"/>
      <c r="O141" s="355"/>
      <c r="P141" s="355"/>
      <c r="Q141" s="355"/>
      <c r="R141" s="355"/>
      <c r="S141" s="355"/>
      <c r="T141" s="355"/>
      <c r="U141" s="355"/>
      <c r="V141" s="355"/>
      <c r="W141" s="355"/>
      <c r="X141" s="355"/>
      <c r="Y141" s="355"/>
      <c r="Z141" s="355"/>
    </row>
    <row r="142" spans="1:26" ht="18.75" customHeight="1">
      <c r="A142" s="355"/>
      <c r="B142" s="355"/>
      <c r="C142" s="355"/>
      <c r="D142" s="355"/>
      <c r="E142" s="355"/>
      <c r="F142" s="355"/>
      <c r="G142" s="355"/>
      <c r="H142" s="355"/>
      <c r="I142" s="355"/>
      <c r="J142" s="355"/>
      <c r="K142" s="355"/>
      <c r="L142" s="355"/>
      <c r="M142" s="355"/>
      <c r="N142" s="355"/>
      <c r="O142" s="355"/>
      <c r="P142" s="355"/>
      <c r="Q142" s="355"/>
      <c r="R142" s="355"/>
      <c r="S142" s="355"/>
      <c r="T142" s="355"/>
      <c r="U142" s="355"/>
      <c r="V142" s="355"/>
      <c r="W142" s="355"/>
      <c r="X142" s="355"/>
      <c r="Y142" s="355"/>
      <c r="Z142" s="355"/>
    </row>
    <row r="143" spans="1:26" ht="18.75" customHeight="1">
      <c r="A143" s="355"/>
      <c r="B143" s="355"/>
      <c r="C143" s="355"/>
      <c r="D143" s="355"/>
      <c r="E143" s="355"/>
      <c r="F143" s="355"/>
      <c r="G143" s="355"/>
      <c r="H143" s="355"/>
      <c r="I143" s="355"/>
      <c r="J143" s="355"/>
      <c r="K143" s="355"/>
      <c r="L143" s="355"/>
      <c r="M143" s="355"/>
      <c r="N143" s="355"/>
      <c r="O143" s="355"/>
      <c r="P143" s="355"/>
      <c r="Q143" s="355"/>
      <c r="R143" s="355"/>
      <c r="S143" s="355"/>
      <c r="T143" s="355"/>
      <c r="U143" s="355"/>
      <c r="V143" s="355"/>
      <c r="W143" s="355"/>
      <c r="X143" s="355"/>
      <c r="Y143" s="355"/>
      <c r="Z143" s="355"/>
    </row>
    <row r="144" spans="1:26" ht="18.75" customHeight="1">
      <c r="A144" s="355"/>
      <c r="B144" s="355"/>
      <c r="C144" s="355"/>
      <c r="D144" s="355"/>
      <c r="E144" s="355"/>
      <c r="F144" s="355"/>
      <c r="G144" s="355"/>
      <c r="H144" s="355"/>
      <c r="I144" s="355"/>
      <c r="J144" s="355"/>
      <c r="K144" s="355"/>
      <c r="L144" s="355"/>
      <c r="M144" s="355"/>
      <c r="N144" s="355"/>
      <c r="O144" s="355"/>
      <c r="P144" s="355"/>
      <c r="Q144" s="355"/>
      <c r="R144" s="355"/>
      <c r="S144" s="355"/>
      <c r="T144" s="355"/>
      <c r="U144" s="355"/>
      <c r="V144" s="355"/>
      <c r="W144" s="355"/>
      <c r="X144" s="355"/>
      <c r="Y144" s="355"/>
      <c r="Z144" s="355"/>
    </row>
    <row r="145" spans="1:26" ht="18.75" customHeight="1">
      <c r="A145" s="355"/>
      <c r="B145" s="355"/>
      <c r="C145" s="355"/>
      <c r="D145" s="355"/>
      <c r="E145" s="355"/>
      <c r="F145" s="355"/>
      <c r="G145" s="355"/>
      <c r="H145" s="355"/>
      <c r="I145" s="355"/>
      <c r="J145" s="355"/>
      <c r="K145" s="355"/>
      <c r="L145" s="355"/>
      <c r="M145" s="355"/>
      <c r="N145" s="355"/>
      <c r="O145" s="355"/>
      <c r="P145" s="355"/>
      <c r="Q145" s="355"/>
      <c r="R145" s="355"/>
      <c r="S145" s="355"/>
      <c r="T145" s="355"/>
      <c r="U145" s="355"/>
      <c r="V145" s="355"/>
      <c r="W145" s="355"/>
      <c r="X145" s="355"/>
      <c r="Y145" s="355"/>
      <c r="Z145" s="355"/>
    </row>
    <row r="146" spans="1:26" ht="18.75" customHeight="1">
      <c r="A146" s="355"/>
      <c r="B146" s="355"/>
      <c r="C146" s="355"/>
      <c r="D146" s="355"/>
      <c r="E146" s="355"/>
      <c r="F146" s="355"/>
      <c r="G146" s="355"/>
      <c r="H146" s="355"/>
      <c r="I146" s="355"/>
      <c r="J146" s="355"/>
      <c r="K146" s="355"/>
      <c r="L146" s="355"/>
      <c r="M146" s="355"/>
      <c r="N146" s="355"/>
      <c r="O146" s="355"/>
      <c r="P146" s="355"/>
      <c r="Q146" s="355"/>
      <c r="R146" s="355"/>
      <c r="S146" s="355"/>
      <c r="T146" s="355"/>
      <c r="U146" s="355"/>
      <c r="V146" s="355"/>
      <c r="W146" s="355"/>
      <c r="X146" s="355"/>
      <c r="Y146" s="355"/>
      <c r="Z146" s="355"/>
    </row>
    <row r="147" spans="1:26" ht="18.75" customHeight="1">
      <c r="A147" s="355"/>
      <c r="B147" s="355"/>
      <c r="C147" s="355"/>
      <c r="D147" s="355"/>
      <c r="E147" s="355"/>
      <c r="F147" s="355"/>
      <c r="G147" s="355"/>
      <c r="H147" s="355"/>
      <c r="I147" s="355"/>
      <c r="J147" s="355"/>
      <c r="K147" s="355"/>
      <c r="L147" s="355"/>
      <c r="M147" s="355"/>
      <c r="N147" s="355"/>
      <c r="O147" s="355"/>
      <c r="P147" s="355"/>
      <c r="Q147" s="355"/>
      <c r="R147" s="355"/>
      <c r="S147" s="355"/>
      <c r="T147" s="355"/>
      <c r="U147" s="355"/>
      <c r="V147" s="355"/>
      <c r="W147" s="355"/>
      <c r="X147" s="355"/>
      <c r="Y147" s="355"/>
      <c r="Z147" s="355"/>
    </row>
    <row r="148" spans="1:26" ht="18.75" customHeight="1">
      <c r="A148" s="355"/>
      <c r="B148" s="355"/>
      <c r="C148" s="355"/>
      <c r="D148" s="355"/>
      <c r="E148" s="355"/>
      <c r="F148" s="355"/>
      <c r="G148" s="355"/>
      <c r="H148" s="355"/>
      <c r="I148" s="355"/>
      <c r="J148" s="355"/>
      <c r="K148" s="355"/>
      <c r="L148" s="355"/>
      <c r="M148" s="355"/>
      <c r="N148" s="355"/>
      <c r="O148" s="355"/>
      <c r="P148" s="355"/>
      <c r="Q148" s="355"/>
      <c r="R148" s="355"/>
      <c r="S148" s="355"/>
      <c r="T148" s="355"/>
      <c r="U148" s="355"/>
      <c r="V148" s="355"/>
      <c r="W148" s="355"/>
      <c r="X148" s="355"/>
      <c r="Y148" s="355"/>
      <c r="Z148" s="355"/>
    </row>
    <row r="149" spans="1:26" ht="18.75" customHeight="1">
      <c r="A149" s="355"/>
      <c r="B149" s="355"/>
      <c r="C149" s="355"/>
      <c r="D149" s="355"/>
      <c r="E149" s="355"/>
      <c r="F149" s="355"/>
      <c r="G149" s="355"/>
      <c r="H149" s="355"/>
      <c r="I149" s="355"/>
      <c r="J149" s="355"/>
      <c r="K149" s="355"/>
      <c r="L149" s="355"/>
      <c r="M149" s="355"/>
      <c r="N149" s="355"/>
      <c r="O149" s="355"/>
      <c r="P149" s="355"/>
      <c r="Q149" s="355"/>
      <c r="R149" s="355"/>
      <c r="S149" s="355"/>
      <c r="T149" s="355"/>
      <c r="U149" s="355"/>
      <c r="V149" s="355"/>
      <c r="W149" s="355"/>
      <c r="X149" s="355"/>
      <c r="Y149" s="355"/>
      <c r="Z149" s="355"/>
    </row>
    <row r="150" spans="1:26" ht="18.75" customHeight="1">
      <c r="A150" s="355"/>
      <c r="B150" s="355"/>
      <c r="C150" s="355"/>
      <c r="D150" s="355"/>
      <c r="E150" s="355"/>
      <c r="F150" s="355"/>
      <c r="G150" s="355"/>
      <c r="H150" s="355"/>
      <c r="I150" s="355"/>
      <c r="J150" s="355"/>
      <c r="K150" s="355"/>
      <c r="L150" s="355"/>
      <c r="M150" s="355"/>
      <c r="N150" s="355"/>
      <c r="O150" s="355"/>
      <c r="P150" s="355"/>
      <c r="Q150" s="355"/>
      <c r="R150" s="355"/>
      <c r="S150" s="355"/>
      <c r="T150" s="355"/>
      <c r="U150" s="355"/>
      <c r="V150" s="355"/>
      <c r="W150" s="355"/>
      <c r="X150" s="355"/>
      <c r="Y150" s="355"/>
      <c r="Z150" s="355"/>
    </row>
    <row r="151" spans="1:26" ht="18.75" customHeight="1">
      <c r="A151" s="355"/>
      <c r="B151" s="355"/>
      <c r="C151" s="355"/>
      <c r="D151" s="355"/>
      <c r="E151" s="355"/>
      <c r="F151" s="355"/>
      <c r="G151" s="355"/>
      <c r="H151" s="355"/>
      <c r="I151" s="355"/>
      <c r="J151" s="355"/>
      <c r="K151" s="355"/>
      <c r="L151" s="355"/>
      <c r="M151" s="355"/>
      <c r="N151" s="355"/>
      <c r="O151" s="355"/>
      <c r="P151" s="355"/>
      <c r="Q151" s="355"/>
      <c r="R151" s="355"/>
      <c r="S151" s="355"/>
      <c r="T151" s="355"/>
      <c r="U151" s="355"/>
      <c r="V151" s="355"/>
      <c r="W151" s="355"/>
      <c r="X151" s="355"/>
      <c r="Y151" s="355"/>
      <c r="Z151" s="355"/>
    </row>
    <row r="152" spans="1:26" ht="18.75" customHeight="1">
      <c r="A152" s="355"/>
      <c r="B152" s="355"/>
      <c r="C152" s="355"/>
      <c r="D152" s="355"/>
      <c r="E152" s="355"/>
      <c r="F152" s="355"/>
      <c r="G152" s="355"/>
      <c r="H152" s="355"/>
      <c r="I152" s="355"/>
      <c r="J152" s="355"/>
      <c r="K152" s="355"/>
      <c r="L152" s="355"/>
      <c r="M152" s="355"/>
      <c r="N152" s="355"/>
      <c r="O152" s="355"/>
      <c r="P152" s="355"/>
      <c r="Q152" s="355"/>
      <c r="R152" s="355"/>
      <c r="S152" s="355"/>
      <c r="T152" s="355"/>
      <c r="U152" s="355"/>
      <c r="V152" s="355"/>
      <c r="W152" s="355"/>
      <c r="X152" s="355"/>
      <c r="Y152" s="355"/>
      <c r="Z152" s="355"/>
    </row>
    <row r="153" spans="1:26" ht="18.75" customHeight="1">
      <c r="A153" s="355"/>
      <c r="B153" s="355"/>
      <c r="C153" s="355"/>
      <c r="D153" s="355"/>
      <c r="E153" s="355"/>
      <c r="F153" s="355"/>
      <c r="G153" s="355"/>
      <c r="H153" s="355"/>
      <c r="I153" s="355"/>
      <c r="J153" s="355"/>
      <c r="K153" s="355"/>
      <c r="L153" s="355"/>
      <c r="M153" s="355"/>
      <c r="N153" s="355"/>
      <c r="O153" s="355"/>
      <c r="P153" s="355"/>
      <c r="Q153" s="355"/>
      <c r="R153" s="355"/>
      <c r="S153" s="355"/>
      <c r="T153" s="355"/>
      <c r="U153" s="355"/>
      <c r="V153" s="355"/>
      <c r="W153" s="355"/>
      <c r="X153" s="355"/>
      <c r="Y153" s="355"/>
      <c r="Z153" s="355"/>
    </row>
    <row r="154" spans="1:26" ht="18.75" customHeight="1">
      <c r="A154" s="355"/>
      <c r="B154" s="355"/>
      <c r="C154" s="355"/>
      <c r="D154" s="355"/>
      <c r="E154" s="355"/>
      <c r="F154" s="355"/>
      <c r="G154" s="355"/>
      <c r="H154" s="355"/>
      <c r="I154" s="355"/>
      <c r="J154" s="355"/>
      <c r="K154" s="355"/>
      <c r="L154" s="355"/>
      <c r="M154" s="355"/>
      <c r="N154" s="355"/>
      <c r="O154" s="355"/>
      <c r="P154" s="355"/>
      <c r="Q154" s="355"/>
      <c r="R154" s="355"/>
      <c r="S154" s="355"/>
      <c r="T154" s="355"/>
      <c r="U154" s="355"/>
      <c r="V154" s="355"/>
      <c r="W154" s="355"/>
      <c r="X154" s="355"/>
      <c r="Y154" s="355"/>
      <c r="Z154" s="355"/>
    </row>
    <row r="155" spans="1:26" ht="18.75" customHeight="1">
      <c r="A155" s="355"/>
      <c r="B155" s="355"/>
      <c r="C155" s="355"/>
      <c r="D155" s="355"/>
      <c r="E155" s="355"/>
      <c r="F155" s="355"/>
      <c r="G155" s="355"/>
      <c r="H155" s="355"/>
      <c r="I155" s="355"/>
      <c r="J155" s="355"/>
      <c r="K155" s="355"/>
      <c r="L155" s="355"/>
      <c r="M155" s="355"/>
      <c r="N155" s="355"/>
      <c r="O155" s="355"/>
      <c r="P155" s="355"/>
      <c r="Q155" s="355"/>
      <c r="R155" s="355"/>
      <c r="S155" s="355"/>
      <c r="T155" s="355"/>
      <c r="U155" s="355"/>
      <c r="V155" s="355"/>
      <c r="W155" s="355"/>
      <c r="X155" s="355"/>
      <c r="Y155" s="355"/>
      <c r="Z155" s="355"/>
    </row>
    <row r="156" spans="1:26" ht="18.75" customHeight="1">
      <c r="A156" s="355"/>
      <c r="B156" s="355"/>
      <c r="C156" s="355"/>
      <c r="D156" s="355"/>
      <c r="E156" s="355"/>
      <c r="F156" s="355"/>
      <c r="G156" s="355"/>
      <c r="H156" s="355"/>
      <c r="I156" s="355"/>
      <c r="J156" s="355"/>
      <c r="K156" s="355"/>
      <c r="L156" s="355"/>
      <c r="M156" s="355"/>
      <c r="N156" s="355"/>
      <c r="O156" s="355"/>
      <c r="P156" s="355"/>
      <c r="Q156" s="355"/>
      <c r="R156" s="355"/>
      <c r="S156" s="355"/>
      <c r="T156" s="355"/>
      <c r="U156" s="355"/>
      <c r="V156" s="355"/>
      <c r="W156" s="355"/>
      <c r="X156" s="355"/>
      <c r="Y156" s="355"/>
      <c r="Z156" s="355"/>
    </row>
    <row r="157" spans="1:26" ht="18.75" customHeight="1">
      <c r="A157" s="355"/>
      <c r="B157" s="355"/>
      <c r="C157" s="355"/>
      <c r="D157" s="355"/>
      <c r="E157" s="355"/>
      <c r="F157" s="355"/>
      <c r="G157" s="355"/>
      <c r="H157" s="355"/>
      <c r="I157" s="355"/>
      <c r="J157" s="355"/>
      <c r="K157" s="355"/>
      <c r="L157" s="355"/>
      <c r="M157" s="355"/>
      <c r="N157" s="355"/>
      <c r="O157" s="355"/>
      <c r="P157" s="355"/>
      <c r="Q157" s="355"/>
      <c r="R157" s="355"/>
      <c r="S157" s="355"/>
      <c r="T157" s="355"/>
      <c r="U157" s="355"/>
      <c r="V157" s="355"/>
      <c r="W157" s="355"/>
      <c r="X157" s="355"/>
      <c r="Y157" s="355"/>
      <c r="Z157" s="355"/>
    </row>
    <row r="158" spans="1:26" ht="18.75" customHeight="1">
      <c r="A158" s="355"/>
      <c r="B158" s="355"/>
      <c r="C158" s="355"/>
      <c r="D158" s="355"/>
      <c r="E158" s="355"/>
      <c r="F158" s="355"/>
      <c r="G158" s="355"/>
      <c r="H158" s="355"/>
      <c r="I158" s="355"/>
      <c r="J158" s="355"/>
      <c r="K158" s="355"/>
      <c r="L158" s="355"/>
      <c r="M158" s="355"/>
      <c r="N158" s="355"/>
      <c r="O158" s="355"/>
      <c r="P158" s="355"/>
      <c r="Q158" s="355"/>
      <c r="R158" s="355"/>
      <c r="S158" s="355"/>
      <c r="T158" s="355"/>
      <c r="U158" s="355"/>
      <c r="V158" s="355"/>
      <c r="W158" s="355"/>
      <c r="X158" s="355"/>
      <c r="Y158" s="355"/>
      <c r="Z158" s="355"/>
    </row>
    <row r="159" spans="1:26" ht="18.75" customHeight="1">
      <c r="A159" s="355"/>
      <c r="B159" s="355"/>
      <c r="C159" s="355"/>
      <c r="D159" s="355"/>
      <c r="E159" s="355"/>
      <c r="F159" s="355"/>
      <c r="G159" s="355"/>
      <c r="H159" s="355"/>
      <c r="I159" s="355"/>
      <c r="J159" s="355"/>
      <c r="K159" s="355"/>
      <c r="L159" s="355"/>
      <c r="M159" s="355"/>
      <c r="N159" s="355"/>
      <c r="O159" s="355"/>
      <c r="P159" s="355"/>
      <c r="Q159" s="355"/>
      <c r="R159" s="355"/>
      <c r="S159" s="355"/>
      <c r="T159" s="355"/>
      <c r="U159" s="355"/>
      <c r="V159" s="355"/>
      <c r="W159" s="355"/>
      <c r="X159" s="355"/>
      <c r="Y159" s="355"/>
      <c r="Z159" s="355"/>
    </row>
    <row r="160" spans="1:26" ht="18.75" customHeight="1">
      <c r="A160" s="355"/>
      <c r="B160" s="355"/>
      <c r="C160" s="355"/>
      <c r="D160" s="355"/>
      <c r="E160" s="355"/>
      <c r="F160" s="355"/>
      <c r="G160" s="355"/>
      <c r="H160" s="355"/>
      <c r="I160" s="355"/>
      <c r="J160" s="355"/>
      <c r="K160" s="355"/>
      <c r="L160" s="355"/>
      <c r="M160" s="355"/>
      <c r="N160" s="355"/>
      <c r="O160" s="355"/>
      <c r="P160" s="355"/>
      <c r="Q160" s="355"/>
      <c r="R160" s="355"/>
      <c r="S160" s="355"/>
      <c r="T160" s="355"/>
      <c r="U160" s="355"/>
      <c r="V160" s="355"/>
      <c r="W160" s="355"/>
      <c r="X160" s="355"/>
      <c r="Y160" s="355"/>
      <c r="Z160" s="355"/>
    </row>
    <row r="161" spans="1:26" ht="18.75" customHeight="1">
      <c r="A161" s="355"/>
      <c r="B161" s="355"/>
      <c r="C161" s="355"/>
      <c r="D161" s="355"/>
      <c r="E161" s="355"/>
      <c r="F161" s="355"/>
      <c r="G161" s="355"/>
      <c r="H161" s="355"/>
      <c r="I161" s="355"/>
      <c r="J161" s="355"/>
      <c r="K161" s="355"/>
      <c r="L161" s="355"/>
      <c r="M161" s="355"/>
      <c r="N161" s="355"/>
      <c r="O161" s="355"/>
      <c r="P161" s="355"/>
      <c r="Q161" s="355"/>
      <c r="R161" s="355"/>
      <c r="S161" s="355"/>
      <c r="T161" s="355"/>
      <c r="U161" s="355"/>
      <c r="V161" s="355"/>
      <c r="W161" s="355"/>
      <c r="X161" s="355"/>
      <c r="Y161" s="355"/>
      <c r="Z161" s="355"/>
    </row>
    <row r="162" spans="1:26" ht="18.75" customHeight="1">
      <c r="A162" s="355"/>
      <c r="B162" s="355"/>
      <c r="C162" s="355"/>
      <c r="D162" s="355"/>
      <c r="E162" s="355"/>
      <c r="F162" s="355"/>
      <c r="G162" s="355"/>
      <c r="H162" s="355"/>
      <c r="I162" s="355"/>
      <c r="J162" s="355"/>
      <c r="K162" s="355"/>
      <c r="L162" s="355"/>
      <c r="M162" s="355"/>
      <c r="N162" s="355"/>
      <c r="O162" s="355"/>
      <c r="P162" s="355"/>
      <c r="Q162" s="355"/>
      <c r="R162" s="355"/>
      <c r="S162" s="355"/>
      <c r="T162" s="355"/>
      <c r="U162" s="355"/>
      <c r="V162" s="355"/>
      <c r="W162" s="355"/>
      <c r="X162" s="355"/>
      <c r="Y162" s="355"/>
      <c r="Z162" s="355"/>
    </row>
    <row r="163" spans="1:26" ht="18.75" customHeight="1">
      <c r="A163" s="355"/>
      <c r="B163" s="355"/>
      <c r="C163" s="355"/>
      <c r="D163" s="355"/>
      <c r="E163" s="355"/>
      <c r="F163" s="355"/>
      <c r="G163" s="355"/>
      <c r="H163" s="355"/>
      <c r="I163" s="355"/>
      <c r="J163" s="355"/>
      <c r="K163" s="355"/>
      <c r="L163" s="355"/>
      <c r="M163" s="355"/>
      <c r="N163" s="355"/>
      <c r="O163" s="355"/>
      <c r="P163" s="355"/>
      <c r="Q163" s="355"/>
      <c r="R163" s="355"/>
      <c r="S163" s="355"/>
      <c r="T163" s="355"/>
      <c r="U163" s="355"/>
      <c r="V163" s="355"/>
      <c r="W163" s="355"/>
      <c r="X163" s="355"/>
      <c r="Y163" s="355"/>
      <c r="Z163" s="355"/>
    </row>
    <row r="164" spans="1:26" ht="18.75" customHeight="1">
      <c r="A164" s="355"/>
      <c r="B164" s="355"/>
      <c r="C164" s="355"/>
      <c r="D164" s="355"/>
      <c r="E164" s="355"/>
      <c r="F164" s="355"/>
      <c r="G164" s="355"/>
      <c r="H164" s="355"/>
      <c r="I164" s="355"/>
      <c r="J164" s="355"/>
      <c r="K164" s="355"/>
      <c r="L164" s="355"/>
      <c r="M164" s="355"/>
      <c r="N164" s="355"/>
      <c r="O164" s="355"/>
      <c r="P164" s="355"/>
      <c r="Q164" s="355"/>
      <c r="R164" s="355"/>
      <c r="S164" s="355"/>
      <c r="T164" s="355"/>
      <c r="U164" s="355"/>
      <c r="V164" s="355"/>
      <c r="W164" s="355"/>
      <c r="X164" s="355"/>
      <c r="Y164" s="355"/>
      <c r="Z164" s="355"/>
    </row>
    <row r="165" spans="1:26" ht="18.75" customHeight="1">
      <c r="A165" s="355"/>
      <c r="B165" s="355"/>
      <c r="C165" s="355"/>
      <c r="D165" s="355"/>
      <c r="E165" s="355"/>
      <c r="F165" s="355"/>
      <c r="G165" s="355"/>
      <c r="H165" s="355"/>
      <c r="I165" s="355"/>
      <c r="J165" s="355"/>
      <c r="K165" s="355"/>
      <c r="L165" s="355"/>
      <c r="M165" s="355"/>
      <c r="N165" s="355"/>
      <c r="O165" s="355"/>
      <c r="P165" s="355"/>
      <c r="Q165" s="355"/>
      <c r="R165" s="355"/>
      <c r="S165" s="355"/>
      <c r="T165" s="355"/>
      <c r="U165" s="355"/>
      <c r="V165" s="355"/>
      <c r="W165" s="355"/>
      <c r="X165" s="355"/>
      <c r="Y165" s="355"/>
      <c r="Z165" s="355"/>
    </row>
    <row r="166" spans="1:26" ht="18.75" customHeight="1">
      <c r="A166" s="355"/>
      <c r="B166" s="355"/>
      <c r="C166" s="355"/>
      <c r="D166" s="355"/>
      <c r="E166" s="355"/>
      <c r="F166" s="355"/>
      <c r="G166" s="355"/>
      <c r="H166" s="355"/>
      <c r="I166" s="355"/>
      <c r="J166" s="355"/>
      <c r="K166" s="355"/>
      <c r="L166" s="355"/>
      <c r="M166" s="355"/>
      <c r="N166" s="355"/>
      <c r="O166" s="355"/>
      <c r="P166" s="355"/>
      <c r="Q166" s="355"/>
      <c r="R166" s="355"/>
      <c r="S166" s="355"/>
      <c r="T166" s="355"/>
      <c r="U166" s="355"/>
      <c r="V166" s="355"/>
      <c r="W166" s="355"/>
      <c r="X166" s="355"/>
      <c r="Y166" s="355"/>
      <c r="Z166" s="355"/>
    </row>
    <row r="167" spans="1:26" ht="18.75" customHeight="1">
      <c r="A167" s="355"/>
      <c r="B167" s="355"/>
      <c r="C167" s="355"/>
      <c r="D167" s="355"/>
      <c r="E167" s="355"/>
      <c r="F167" s="355"/>
      <c r="G167" s="355"/>
      <c r="H167" s="355"/>
      <c r="I167" s="355"/>
      <c r="J167" s="355"/>
      <c r="K167" s="355"/>
      <c r="L167" s="355"/>
      <c r="M167" s="355"/>
      <c r="N167" s="355"/>
      <c r="O167" s="355"/>
      <c r="P167" s="355"/>
      <c r="Q167" s="355"/>
      <c r="R167" s="355"/>
      <c r="S167" s="355"/>
      <c r="T167" s="355"/>
      <c r="U167" s="355"/>
      <c r="V167" s="355"/>
      <c r="W167" s="355"/>
      <c r="X167" s="355"/>
      <c r="Y167" s="355"/>
      <c r="Z167" s="355"/>
    </row>
    <row r="168" spans="1:26" ht="18.75" customHeight="1">
      <c r="A168" s="355"/>
      <c r="B168" s="355"/>
      <c r="C168" s="355"/>
      <c r="D168" s="355"/>
      <c r="E168" s="355"/>
      <c r="F168" s="355"/>
      <c r="G168" s="355"/>
      <c r="H168" s="355"/>
      <c r="I168" s="355"/>
      <c r="J168" s="355"/>
      <c r="K168" s="355"/>
      <c r="L168" s="355"/>
      <c r="M168" s="355"/>
      <c r="N168" s="355"/>
      <c r="O168" s="355"/>
      <c r="P168" s="355"/>
      <c r="Q168" s="355"/>
      <c r="R168" s="355"/>
      <c r="S168" s="355"/>
      <c r="T168" s="355"/>
      <c r="U168" s="355"/>
      <c r="V168" s="355"/>
      <c r="W168" s="355"/>
      <c r="X168" s="355"/>
      <c r="Y168" s="355"/>
      <c r="Z168" s="355"/>
    </row>
    <row r="169" spans="1:26" ht="18.75" customHeight="1">
      <c r="A169" s="355"/>
      <c r="B169" s="355"/>
      <c r="C169" s="355"/>
      <c r="D169" s="355"/>
      <c r="E169" s="355"/>
      <c r="F169" s="355"/>
      <c r="G169" s="355"/>
      <c r="H169" s="355"/>
      <c r="I169" s="355"/>
      <c r="J169" s="355"/>
      <c r="K169" s="355"/>
      <c r="L169" s="355"/>
      <c r="M169" s="355"/>
      <c r="N169" s="355"/>
      <c r="O169" s="355"/>
      <c r="P169" s="355"/>
      <c r="Q169" s="355"/>
      <c r="R169" s="355"/>
      <c r="S169" s="355"/>
      <c r="T169" s="355"/>
      <c r="U169" s="355"/>
      <c r="V169" s="355"/>
      <c r="W169" s="355"/>
      <c r="X169" s="355"/>
      <c r="Y169" s="355"/>
      <c r="Z169" s="355"/>
    </row>
    <row r="170" spans="1:26" ht="18.75" customHeight="1">
      <c r="A170" s="355"/>
      <c r="B170" s="355"/>
      <c r="C170" s="355"/>
      <c r="D170" s="355"/>
      <c r="E170" s="355"/>
      <c r="F170" s="355"/>
      <c r="G170" s="355"/>
      <c r="H170" s="355"/>
      <c r="I170" s="355"/>
      <c r="J170" s="355"/>
      <c r="K170" s="355"/>
      <c r="L170" s="355"/>
      <c r="M170" s="355"/>
      <c r="N170" s="355"/>
      <c r="O170" s="355"/>
      <c r="P170" s="355"/>
      <c r="Q170" s="355"/>
      <c r="R170" s="355"/>
      <c r="S170" s="355"/>
      <c r="T170" s="355"/>
      <c r="U170" s="355"/>
      <c r="V170" s="355"/>
      <c r="W170" s="355"/>
      <c r="X170" s="355"/>
      <c r="Y170" s="355"/>
      <c r="Z170" s="355"/>
    </row>
    <row r="171" spans="1:26" ht="18.75" customHeight="1">
      <c r="A171" s="355"/>
      <c r="B171" s="355"/>
      <c r="C171" s="355"/>
      <c r="D171" s="355"/>
      <c r="E171" s="355"/>
      <c r="F171" s="355"/>
      <c r="G171" s="355"/>
      <c r="H171" s="355"/>
      <c r="I171" s="355"/>
      <c r="J171" s="355"/>
      <c r="K171" s="355"/>
      <c r="L171" s="355"/>
      <c r="M171" s="355"/>
      <c r="N171" s="355"/>
      <c r="O171" s="355"/>
      <c r="P171" s="355"/>
      <c r="Q171" s="355"/>
      <c r="R171" s="355"/>
      <c r="S171" s="355"/>
      <c r="T171" s="355"/>
      <c r="U171" s="355"/>
      <c r="V171" s="355"/>
      <c r="W171" s="355"/>
      <c r="X171" s="355"/>
      <c r="Y171" s="355"/>
      <c r="Z171" s="355"/>
    </row>
    <row r="172" spans="1:26" ht="18.75" customHeight="1">
      <c r="A172" s="355"/>
      <c r="B172" s="355"/>
      <c r="C172" s="355"/>
      <c r="D172" s="355"/>
      <c r="E172" s="355"/>
      <c r="F172" s="355"/>
      <c r="G172" s="355"/>
      <c r="H172" s="355"/>
      <c r="I172" s="355"/>
      <c r="J172" s="355"/>
      <c r="K172" s="355"/>
      <c r="L172" s="355"/>
      <c r="M172" s="355"/>
      <c r="N172" s="355"/>
      <c r="O172" s="355"/>
      <c r="P172" s="355"/>
      <c r="Q172" s="355"/>
      <c r="R172" s="355"/>
      <c r="S172" s="355"/>
      <c r="T172" s="355"/>
      <c r="U172" s="355"/>
      <c r="V172" s="355"/>
      <c r="W172" s="355"/>
      <c r="X172" s="355"/>
      <c r="Y172" s="355"/>
      <c r="Z172" s="355"/>
    </row>
    <row r="173" spans="1:26" ht="18.75" customHeight="1">
      <c r="A173" s="355"/>
      <c r="B173" s="355"/>
      <c r="C173" s="355"/>
      <c r="D173" s="355"/>
      <c r="E173" s="355"/>
      <c r="F173" s="355"/>
      <c r="G173" s="355"/>
      <c r="H173" s="355"/>
      <c r="I173" s="355"/>
      <c r="J173" s="355"/>
      <c r="K173" s="355"/>
      <c r="L173" s="355"/>
      <c r="M173" s="355"/>
      <c r="N173" s="355"/>
      <c r="O173" s="355"/>
      <c r="P173" s="355"/>
      <c r="Q173" s="355"/>
      <c r="R173" s="355"/>
      <c r="S173" s="355"/>
      <c r="T173" s="355"/>
      <c r="U173" s="355"/>
      <c r="V173" s="355"/>
      <c r="W173" s="355"/>
      <c r="X173" s="355"/>
      <c r="Y173" s="355"/>
      <c r="Z173" s="355"/>
    </row>
    <row r="174" spans="1:26" ht="18.75" customHeight="1">
      <c r="A174" s="355"/>
      <c r="B174" s="355"/>
      <c r="C174" s="355"/>
      <c r="D174" s="355"/>
      <c r="E174" s="355"/>
      <c r="F174" s="355"/>
      <c r="G174" s="355"/>
      <c r="H174" s="355"/>
      <c r="I174" s="355"/>
      <c r="J174" s="355"/>
      <c r="K174" s="355"/>
      <c r="L174" s="355"/>
      <c r="M174" s="355"/>
      <c r="N174" s="355"/>
      <c r="O174" s="355"/>
      <c r="P174" s="355"/>
      <c r="Q174" s="355"/>
      <c r="R174" s="355"/>
      <c r="S174" s="355"/>
      <c r="T174" s="355"/>
      <c r="U174" s="355"/>
      <c r="V174" s="355"/>
      <c r="W174" s="355"/>
      <c r="X174" s="355"/>
      <c r="Y174" s="355"/>
      <c r="Z174" s="355"/>
    </row>
    <row r="175" spans="1:26" ht="18.75" customHeight="1">
      <c r="A175" s="355"/>
      <c r="B175" s="355"/>
      <c r="C175" s="355"/>
      <c r="D175" s="355"/>
      <c r="E175" s="355"/>
      <c r="F175" s="355"/>
      <c r="G175" s="355"/>
      <c r="H175" s="355"/>
      <c r="I175" s="355"/>
      <c r="J175" s="355"/>
      <c r="K175" s="355"/>
      <c r="L175" s="355"/>
      <c r="M175" s="355"/>
      <c r="N175" s="355"/>
      <c r="O175" s="355"/>
      <c r="P175" s="355"/>
      <c r="Q175" s="355"/>
      <c r="R175" s="355"/>
      <c r="S175" s="355"/>
      <c r="T175" s="355"/>
      <c r="U175" s="355"/>
      <c r="V175" s="355"/>
      <c r="W175" s="355"/>
      <c r="X175" s="355"/>
      <c r="Y175" s="355"/>
      <c r="Z175" s="355"/>
    </row>
    <row r="176" spans="1:26" ht="18.75" customHeight="1">
      <c r="A176" s="355"/>
      <c r="B176" s="355"/>
      <c r="C176" s="355"/>
      <c r="D176" s="355"/>
      <c r="E176" s="355"/>
      <c r="F176" s="355"/>
      <c r="G176" s="355"/>
      <c r="H176" s="355"/>
      <c r="I176" s="355"/>
      <c r="J176" s="355"/>
      <c r="K176" s="355"/>
      <c r="L176" s="355"/>
      <c r="M176" s="355"/>
      <c r="N176" s="355"/>
      <c r="O176" s="355"/>
      <c r="P176" s="355"/>
      <c r="Q176" s="355"/>
      <c r="R176" s="355"/>
      <c r="S176" s="355"/>
      <c r="T176" s="355"/>
      <c r="U176" s="355"/>
      <c r="V176" s="355"/>
      <c r="W176" s="355"/>
      <c r="X176" s="355"/>
      <c r="Y176" s="355"/>
      <c r="Z176" s="355"/>
    </row>
    <row r="177" spans="1:26" ht="18.75" customHeight="1">
      <c r="A177" s="355"/>
      <c r="B177" s="355"/>
      <c r="C177" s="355"/>
      <c r="D177" s="355"/>
      <c r="E177" s="355"/>
      <c r="F177" s="355"/>
      <c r="G177" s="355"/>
      <c r="H177" s="355"/>
      <c r="I177" s="355"/>
      <c r="J177" s="355"/>
      <c r="K177" s="355"/>
      <c r="L177" s="355"/>
      <c r="M177" s="355"/>
      <c r="N177" s="355"/>
      <c r="O177" s="355"/>
      <c r="P177" s="355"/>
      <c r="Q177" s="355"/>
      <c r="R177" s="355"/>
      <c r="S177" s="355"/>
      <c r="T177" s="355"/>
      <c r="U177" s="355"/>
      <c r="V177" s="355"/>
      <c r="W177" s="355"/>
      <c r="X177" s="355"/>
      <c r="Y177" s="355"/>
      <c r="Z177" s="355"/>
    </row>
    <row r="178" spans="1:26" ht="18.75" customHeight="1">
      <c r="A178" s="355"/>
      <c r="B178" s="355"/>
      <c r="C178" s="355"/>
      <c r="D178" s="355"/>
      <c r="E178" s="355"/>
      <c r="F178" s="355"/>
      <c r="G178" s="355"/>
      <c r="H178" s="355"/>
      <c r="I178" s="355"/>
      <c r="J178" s="355"/>
      <c r="K178" s="355"/>
      <c r="L178" s="355"/>
      <c r="M178" s="355"/>
      <c r="N178" s="355"/>
      <c r="O178" s="355"/>
      <c r="P178" s="355"/>
      <c r="Q178" s="355"/>
      <c r="R178" s="355"/>
      <c r="S178" s="355"/>
      <c r="T178" s="355"/>
      <c r="U178" s="355"/>
      <c r="V178" s="355"/>
      <c r="W178" s="355"/>
      <c r="X178" s="355"/>
      <c r="Y178" s="355"/>
      <c r="Z178" s="355"/>
    </row>
    <row r="179" spans="1:26" ht="18.75" customHeight="1">
      <c r="A179" s="355"/>
      <c r="B179" s="355"/>
      <c r="C179" s="355"/>
      <c r="D179" s="355"/>
      <c r="E179" s="355"/>
      <c r="F179" s="355"/>
      <c r="G179" s="355"/>
      <c r="H179" s="355"/>
      <c r="I179" s="355"/>
      <c r="J179" s="355"/>
      <c r="K179" s="355"/>
      <c r="L179" s="355"/>
      <c r="M179" s="355"/>
      <c r="N179" s="355"/>
      <c r="O179" s="355"/>
      <c r="P179" s="355"/>
      <c r="Q179" s="355"/>
      <c r="R179" s="355"/>
      <c r="S179" s="355"/>
      <c r="T179" s="355"/>
      <c r="U179" s="355"/>
      <c r="V179" s="355"/>
      <c r="W179" s="355"/>
      <c r="X179" s="355"/>
      <c r="Y179" s="355"/>
      <c r="Z179" s="355"/>
    </row>
    <row r="180" spans="1:26" ht="18.75" customHeight="1">
      <c r="A180" s="355"/>
      <c r="B180" s="355"/>
      <c r="C180" s="355"/>
      <c r="D180" s="355"/>
      <c r="E180" s="355"/>
      <c r="F180" s="355"/>
      <c r="G180" s="355"/>
      <c r="H180" s="355"/>
      <c r="I180" s="355"/>
      <c r="J180" s="355"/>
      <c r="K180" s="355"/>
      <c r="L180" s="355"/>
      <c r="M180" s="355"/>
      <c r="N180" s="355"/>
      <c r="O180" s="355"/>
      <c r="P180" s="355"/>
      <c r="Q180" s="355"/>
      <c r="R180" s="355"/>
      <c r="S180" s="355"/>
      <c r="T180" s="355"/>
      <c r="U180" s="355"/>
      <c r="V180" s="355"/>
      <c r="W180" s="355"/>
      <c r="X180" s="355"/>
      <c r="Y180" s="355"/>
      <c r="Z180" s="355"/>
    </row>
    <row r="181" spans="1:26" ht="18.75" customHeight="1">
      <c r="A181" s="355"/>
      <c r="B181" s="355"/>
      <c r="C181" s="355"/>
      <c r="D181" s="355"/>
      <c r="E181" s="355"/>
      <c r="F181" s="355"/>
      <c r="G181" s="355"/>
      <c r="H181" s="355"/>
      <c r="I181" s="355"/>
      <c r="J181" s="355"/>
      <c r="K181" s="355"/>
      <c r="L181" s="355"/>
      <c r="M181" s="355"/>
      <c r="N181" s="355"/>
      <c r="O181" s="355"/>
      <c r="P181" s="355"/>
      <c r="Q181" s="355"/>
      <c r="R181" s="355"/>
      <c r="S181" s="355"/>
      <c r="T181" s="355"/>
      <c r="U181" s="355"/>
      <c r="V181" s="355"/>
      <c r="W181" s="355"/>
      <c r="X181" s="355"/>
      <c r="Y181" s="355"/>
      <c r="Z181" s="355"/>
    </row>
    <row r="182" spans="1:26" ht="18.75" customHeight="1">
      <c r="A182" s="355"/>
      <c r="B182" s="355"/>
      <c r="C182" s="355"/>
      <c r="D182" s="355"/>
      <c r="E182" s="355"/>
      <c r="F182" s="355"/>
      <c r="G182" s="355"/>
      <c r="H182" s="355"/>
      <c r="I182" s="355"/>
      <c r="J182" s="355"/>
      <c r="K182" s="355"/>
      <c r="L182" s="355"/>
      <c r="M182" s="355"/>
      <c r="N182" s="355"/>
      <c r="O182" s="355"/>
      <c r="P182" s="355"/>
      <c r="Q182" s="355"/>
      <c r="R182" s="355"/>
      <c r="S182" s="355"/>
      <c r="T182" s="355"/>
      <c r="U182" s="355"/>
      <c r="V182" s="355"/>
      <c r="W182" s="355"/>
      <c r="X182" s="355"/>
      <c r="Y182" s="355"/>
      <c r="Z182" s="355"/>
    </row>
    <row r="183" spans="1:26" ht="18.75" customHeight="1">
      <c r="A183" s="355"/>
      <c r="B183" s="355"/>
      <c r="C183" s="355"/>
      <c r="D183" s="355"/>
      <c r="E183" s="355"/>
      <c r="F183" s="355"/>
      <c r="G183" s="355"/>
      <c r="H183" s="355"/>
      <c r="I183" s="355"/>
      <c r="J183" s="355"/>
      <c r="K183" s="355"/>
      <c r="L183" s="355"/>
      <c r="M183" s="355"/>
      <c r="N183" s="355"/>
      <c r="O183" s="355"/>
      <c r="P183" s="355"/>
      <c r="Q183" s="355"/>
      <c r="R183" s="355"/>
      <c r="S183" s="355"/>
      <c r="T183" s="355"/>
      <c r="U183" s="355"/>
      <c r="V183" s="355"/>
      <c r="W183" s="355"/>
      <c r="X183" s="355"/>
      <c r="Y183" s="355"/>
      <c r="Z183" s="355"/>
    </row>
    <row r="184" spans="1:26" ht="18.75" customHeight="1">
      <c r="A184" s="355"/>
      <c r="B184" s="355"/>
      <c r="C184" s="355"/>
      <c r="D184" s="355"/>
      <c r="E184" s="355"/>
      <c r="F184" s="355"/>
      <c r="G184" s="355"/>
      <c r="H184" s="355"/>
      <c r="I184" s="355"/>
      <c r="J184" s="355"/>
      <c r="K184" s="355"/>
      <c r="L184" s="355"/>
      <c r="M184" s="355"/>
      <c r="N184" s="355"/>
      <c r="O184" s="355"/>
      <c r="P184" s="355"/>
      <c r="Q184" s="355"/>
      <c r="R184" s="355"/>
      <c r="S184" s="355"/>
      <c r="T184" s="355"/>
      <c r="U184" s="355"/>
      <c r="V184" s="355"/>
      <c r="W184" s="355"/>
      <c r="X184" s="355"/>
      <c r="Y184" s="355"/>
      <c r="Z184" s="355"/>
    </row>
    <row r="185" spans="1:26" ht="18.75" customHeight="1">
      <c r="A185" s="355"/>
      <c r="B185" s="355"/>
      <c r="C185" s="355"/>
      <c r="D185" s="355"/>
      <c r="E185" s="355"/>
      <c r="F185" s="355"/>
      <c r="G185" s="355"/>
      <c r="H185" s="355"/>
      <c r="I185" s="355"/>
      <c r="J185" s="355"/>
      <c r="K185" s="355"/>
      <c r="L185" s="355"/>
      <c r="M185" s="355"/>
      <c r="N185" s="355"/>
      <c r="O185" s="355"/>
      <c r="P185" s="355"/>
      <c r="Q185" s="355"/>
      <c r="R185" s="355"/>
      <c r="S185" s="355"/>
      <c r="T185" s="355"/>
      <c r="U185" s="355"/>
      <c r="V185" s="355"/>
      <c r="W185" s="355"/>
      <c r="X185" s="355"/>
      <c r="Y185" s="355"/>
      <c r="Z185" s="355"/>
    </row>
    <row r="186" spans="1:26" ht="18.75" customHeight="1">
      <c r="A186" s="355"/>
      <c r="B186" s="355"/>
      <c r="C186" s="355"/>
      <c r="D186" s="355"/>
      <c r="E186" s="355"/>
      <c r="F186" s="355"/>
      <c r="G186" s="355"/>
      <c r="H186" s="355"/>
      <c r="I186" s="355"/>
      <c r="J186" s="355"/>
      <c r="K186" s="355"/>
      <c r="L186" s="355"/>
      <c r="M186" s="355"/>
      <c r="N186" s="355"/>
      <c r="O186" s="355"/>
      <c r="P186" s="355"/>
      <c r="Q186" s="355"/>
      <c r="R186" s="355"/>
      <c r="S186" s="355"/>
      <c r="T186" s="355"/>
      <c r="U186" s="355"/>
      <c r="V186" s="355"/>
      <c r="W186" s="355"/>
      <c r="X186" s="355"/>
      <c r="Y186" s="355"/>
      <c r="Z186" s="355"/>
    </row>
    <row r="187" spans="1:26" ht="18.75" customHeight="1">
      <c r="A187" s="355"/>
      <c r="B187" s="355"/>
      <c r="C187" s="355"/>
      <c r="D187" s="355"/>
      <c r="E187" s="355"/>
      <c r="F187" s="355"/>
      <c r="G187" s="355"/>
      <c r="H187" s="355"/>
      <c r="I187" s="355"/>
      <c r="J187" s="355"/>
      <c r="K187" s="355"/>
      <c r="L187" s="355"/>
      <c r="M187" s="355"/>
      <c r="N187" s="355"/>
      <c r="O187" s="355"/>
      <c r="P187" s="355"/>
      <c r="Q187" s="355"/>
      <c r="R187" s="355"/>
      <c r="S187" s="355"/>
      <c r="T187" s="355"/>
      <c r="U187" s="355"/>
      <c r="V187" s="355"/>
      <c r="W187" s="355"/>
      <c r="X187" s="355"/>
      <c r="Y187" s="355"/>
      <c r="Z187" s="355"/>
    </row>
    <row r="188" spans="1:26" ht="18.75" customHeight="1">
      <c r="A188" s="355"/>
      <c r="B188" s="355"/>
      <c r="C188" s="355"/>
      <c r="D188" s="355"/>
      <c r="E188" s="355"/>
      <c r="F188" s="355"/>
      <c r="G188" s="355"/>
      <c r="H188" s="355"/>
      <c r="I188" s="355"/>
      <c r="J188" s="355"/>
      <c r="K188" s="355"/>
      <c r="L188" s="355"/>
      <c r="M188" s="355"/>
      <c r="N188" s="355"/>
      <c r="O188" s="355"/>
      <c r="P188" s="355"/>
      <c r="Q188" s="355"/>
      <c r="R188" s="355"/>
      <c r="S188" s="355"/>
      <c r="T188" s="355"/>
      <c r="U188" s="355"/>
      <c r="V188" s="355"/>
      <c r="W188" s="355"/>
      <c r="X188" s="355"/>
      <c r="Y188" s="355"/>
      <c r="Z188" s="355"/>
    </row>
    <row r="189" spans="1:26" ht="18.75" customHeight="1">
      <c r="A189" s="355"/>
      <c r="B189" s="355"/>
      <c r="C189" s="355"/>
      <c r="D189" s="355"/>
      <c r="E189" s="355"/>
      <c r="F189" s="355"/>
      <c r="G189" s="355"/>
      <c r="H189" s="355"/>
      <c r="I189" s="355"/>
      <c r="J189" s="355"/>
      <c r="K189" s="355"/>
      <c r="L189" s="355"/>
      <c r="M189" s="355"/>
      <c r="N189" s="355"/>
      <c r="O189" s="355"/>
      <c r="P189" s="355"/>
      <c r="Q189" s="355"/>
      <c r="R189" s="355"/>
      <c r="S189" s="355"/>
      <c r="T189" s="355"/>
      <c r="U189" s="355"/>
      <c r="V189" s="355"/>
      <c r="W189" s="355"/>
      <c r="X189" s="355"/>
      <c r="Y189" s="355"/>
      <c r="Z189" s="355"/>
    </row>
    <row r="190" spans="1:26" ht="18.75" customHeight="1">
      <c r="A190" s="355"/>
      <c r="B190" s="355"/>
      <c r="C190" s="355"/>
      <c r="D190" s="355"/>
      <c r="E190" s="355"/>
      <c r="F190" s="355"/>
      <c r="G190" s="355"/>
      <c r="H190" s="355"/>
      <c r="I190" s="355"/>
      <c r="J190" s="355"/>
      <c r="K190" s="355"/>
      <c r="L190" s="355"/>
      <c r="M190" s="355"/>
      <c r="N190" s="355"/>
      <c r="O190" s="355"/>
      <c r="P190" s="355"/>
      <c r="Q190" s="355"/>
      <c r="R190" s="355"/>
      <c r="S190" s="355"/>
      <c r="T190" s="355"/>
      <c r="U190" s="355"/>
      <c r="V190" s="355"/>
      <c r="W190" s="355"/>
      <c r="X190" s="355"/>
      <c r="Y190" s="355"/>
      <c r="Z190" s="355"/>
    </row>
    <row r="191" spans="1:26" ht="18.75" customHeight="1">
      <c r="A191" s="355"/>
      <c r="B191" s="355"/>
      <c r="C191" s="355"/>
      <c r="D191" s="355"/>
      <c r="E191" s="355"/>
      <c r="F191" s="355"/>
      <c r="G191" s="355"/>
      <c r="H191" s="355"/>
      <c r="I191" s="355"/>
      <c r="J191" s="355"/>
      <c r="K191" s="355"/>
      <c r="L191" s="355"/>
      <c r="M191" s="355"/>
      <c r="N191" s="355"/>
      <c r="O191" s="355"/>
      <c r="P191" s="355"/>
      <c r="Q191" s="355"/>
      <c r="R191" s="355"/>
      <c r="S191" s="355"/>
      <c r="T191" s="355"/>
      <c r="U191" s="355"/>
      <c r="V191" s="355"/>
      <c r="W191" s="355"/>
      <c r="X191" s="355"/>
      <c r="Y191" s="355"/>
      <c r="Z191" s="355"/>
    </row>
    <row r="192" spans="1:26" ht="18.75" customHeight="1">
      <c r="A192" s="355"/>
      <c r="B192" s="355"/>
      <c r="C192" s="355"/>
      <c r="D192" s="355"/>
      <c r="E192" s="355"/>
      <c r="F192" s="355"/>
      <c r="G192" s="355"/>
      <c r="H192" s="355"/>
      <c r="I192" s="355"/>
      <c r="J192" s="355"/>
      <c r="K192" s="355"/>
      <c r="L192" s="355"/>
      <c r="M192" s="355"/>
      <c r="N192" s="355"/>
      <c r="O192" s="355"/>
      <c r="P192" s="355"/>
      <c r="Q192" s="355"/>
      <c r="R192" s="355"/>
      <c r="S192" s="355"/>
      <c r="T192" s="355"/>
      <c r="U192" s="355"/>
      <c r="V192" s="355"/>
      <c r="W192" s="355"/>
      <c r="X192" s="355"/>
      <c r="Y192" s="355"/>
      <c r="Z192" s="355"/>
    </row>
    <row r="193" spans="1:26" ht="18.75" customHeight="1">
      <c r="A193" s="355"/>
      <c r="B193" s="355"/>
      <c r="C193" s="355"/>
      <c r="D193" s="355"/>
      <c r="E193" s="355"/>
      <c r="F193" s="355"/>
      <c r="G193" s="355"/>
      <c r="H193" s="355"/>
      <c r="I193" s="355"/>
      <c r="J193" s="355"/>
      <c r="K193" s="355"/>
      <c r="L193" s="355"/>
      <c r="M193" s="355"/>
      <c r="N193" s="355"/>
      <c r="O193" s="355"/>
      <c r="P193" s="355"/>
      <c r="Q193" s="355"/>
      <c r="R193" s="355"/>
      <c r="S193" s="355"/>
      <c r="T193" s="355"/>
      <c r="U193" s="355"/>
      <c r="V193" s="355"/>
      <c r="W193" s="355"/>
      <c r="X193" s="355"/>
      <c r="Y193" s="355"/>
      <c r="Z193" s="355"/>
    </row>
    <row r="194" spans="1:26" ht="18.75" customHeight="1">
      <c r="A194" s="355"/>
      <c r="B194" s="355"/>
      <c r="C194" s="355"/>
      <c r="D194" s="355"/>
      <c r="E194" s="355"/>
      <c r="F194" s="355"/>
      <c r="G194" s="355"/>
      <c r="H194" s="355"/>
      <c r="I194" s="355"/>
      <c r="J194" s="355"/>
      <c r="K194" s="355"/>
      <c r="L194" s="355"/>
      <c r="M194" s="355"/>
      <c r="N194" s="355"/>
      <c r="O194" s="355"/>
      <c r="P194" s="355"/>
      <c r="Q194" s="355"/>
      <c r="R194" s="355"/>
      <c r="S194" s="355"/>
      <c r="T194" s="355"/>
      <c r="U194" s="355"/>
      <c r="V194" s="355"/>
      <c r="W194" s="355"/>
      <c r="X194" s="355"/>
      <c r="Y194" s="355"/>
      <c r="Z194" s="355"/>
    </row>
    <row r="195" spans="1:26" ht="18.75" customHeight="1">
      <c r="A195" s="355"/>
      <c r="B195" s="355"/>
      <c r="C195" s="355"/>
      <c r="D195" s="355"/>
      <c r="E195" s="355"/>
      <c r="F195" s="355"/>
      <c r="G195" s="355"/>
      <c r="H195" s="355"/>
      <c r="I195" s="355"/>
      <c r="J195" s="355"/>
      <c r="K195" s="355"/>
      <c r="L195" s="355"/>
      <c r="M195" s="355"/>
      <c r="N195" s="355"/>
      <c r="O195" s="355"/>
      <c r="P195" s="355"/>
      <c r="Q195" s="355"/>
      <c r="R195" s="355"/>
      <c r="S195" s="355"/>
      <c r="T195" s="355"/>
      <c r="U195" s="355"/>
      <c r="V195" s="355"/>
      <c r="W195" s="355"/>
      <c r="X195" s="355"/>
      <c r="Y195" s="355"/>
      <c r="Z195" s="355"/>
    </row>
    <row r="196" spans="1:26" ht="18.75" customHeight="1">
      <c r="A196" s="355"/>
      <c r="B196" s="355"/>
      <c r="C196" s="355"/>
      <c r="D196" s="355"/>
      <c r="E196" s="355"/>
      <c r="F196" s="355"/>
      <c r="G196" s="355"/>
      <c r="H196" s="355"/>
      <c r="I196" s="355"/>
      <c r="J196" s="355"/>
      <c r="K196" s="355"/>
      <c r="L196" s="355"/>
      <c r="M196" s="355"/>
      <c r="N196" s="355"/>
      <c r="O196" s="355"/>
      <c r="P196" s="355"/>
      <c r="Q196" s="355"/>
      <c r="R196" s="355"/>
      <c r="S196" s="355"/>
      <c r="T196" s="355"/>
      <c r="U196" s="355"/>
      <c r="V196" s="355"/>
      <c r="W196" s="355"/>
      <c r="X196" s="355"/>
      <c r="Y196" s="355"/>
      <c r="Z196" s="355"/>
    </row>
    <row r="197" spans="1:26" ht="18.75" customHeight="1">
      <c r="A197" s="355"/>
      <c r="B197" s="355"/>
      <c r="C197" s="355"/>
      <c r="D197" s="355"/>
      <c r="E197" s="355"/>
      <c r="F197" s="355"/>
      <c r="G197" s="355"/>
      <c r="H197" s="355"/>
      <c r="I197" s="355"/>
      <c r="J197" s="355"/>
      <c r="K197" s="355"/>
      <c r="L197" s="355"/>
      <c r="M197" s="355"/>
      <c r="N197" s="355"/>
      <c r="O197" s="355"/>
      <c r="P197" s="355"/>
      <c r="Q197" s="355"/>
      <c r="R197" s="355"/>
      <c r="S197" s="355"/>
      <c r="T197" s="355"/>
      <c r="U197" s="355"/>
      <c r="V197" s="355"/>
      <c r="W197" s="355"/>
      <c r="X197" s="355"/>
      <c r="Y197" s="355"/>
      <c r="Z197" s="355"/>
    </row>
    <row r="198" spans="1:26" ht="18.75" customHeight="1">
      <c r="A198" s="355"/>
      <c r="B198" s="355"/>
      <c r="C198" s="355"/>
      <c r="D198" s="355"/>
      <c r="E198" s="355"/>
      <c r="F198" s="355"/>
      <c r="G198" s="355"/>
      <c r="H198" s="355"/>
      <c r="I198" s="355"/>
      <c r="J198" s="355"/>
      <c r="K198" s="355"/>
      <c r="L198" s="355"/>
      <c r="M198" s="355"/>
      <c r="N198" s="355"/>
      <c r="O198" s="355"/>
      <c r="P198" s="355"/>
      <c r="Q198" s="355"/>
      <c r="R198" s="355"/>
      <c r="S198" s="355"/>
      <c r="T198" s="355"/>
      <c r="U198" s="355"/>
      <c r="V198" s="355"/>
      <c r="W198" s="355"/>
      <c r="X198" s="355"/>
      <c r="Y198" s="355"/>
      <c r="Z198" s="355"/>
    </row>
    <row r="199" spans="1:26" ht="18.75" customHeight="1">
      <c r="A199" s="355"/>
      <c r="B199" s="355"/>
      <c r="C199" s="355"/>
      <c r="D199" s="355"/>
      <c r="E199" s="355"/>
      <c r="F199" s="355"/>
      <c r="G199" s="355"/>
      <c r="H199" s="355"/>
      <c r="I199" s="355"/>
      <c r="J199" s="355"/>
      <c r="K199" s="355"/>
      <c r="L199" s="355"/>
      <c r="M199" s="355"/>
      <c r="N199" s="355"/>
      <c r="O199" s="355"/>
      <c r="P199" s="355"/>
      <c r="Q199" s="355"/>
      <c r="R199" s="355"/>
      <c r="S199" s="355"/>
      <c r="T199" s="355"/>
      <c r="U199" s="355"/>
      <c r="V199" s="355"/>
      <c r="W199" s="355"/>
      <c r="X199" s="355"/>
      <c r="Y199" s="355"/>
      <c r="Z199" s="355"/>
    </row>
    <row r="200" spans="1:26" ht="18.75" customHeight="1">
      <c r="A200" s="355"/>
      <c r="B200" s="355"/>
      <c r="C200" s="355"/>
      <c r="D200" s="355"/>
      <c r="E200" s="355"/>
      <c r="F200" s="355"/>
      <c r="G200" s="355"/>
      <c r="H200" s="355"/>
      <c r="I200" s="355"/>
      <c r="J200" s="355"/>
      <c r="K200" s="355"/>
      <c r="L200" s="355"/>
      <c r="M200" s="355"/>
      <c r="N200" s="355"/>
      <c r="O200" s="355"/>
      <c r="P200" s="355"/>
      <c r="Q200" s="355"/>
      <c r="R200" s="355"/>
      <c r="S200" s="355"/>
      <c r="T200" s="355"/>
      <c r="U200" s="355"/>
      <c r="V200" s="355"/>
      <c r="W200" s="355"/>
      <c r="X200" s="355"/>
      <c r="Y200" s="355"/>
      <c r="Z200" s="355"/>
    </row>
    <row r="201" spans="1:26" ht="18.75" customHeight="1">
      <c r="A201" s="355"/>
      <c r="B201" s="355"/>
      <c r="C201" s="355"/>
      <c r="D201" s="355"/>
      <c r="E201" s="355"/>
      <c r="F201" s="355"/>
      <c r="G201" s="355"/>
      <c r="H201" s="355"/>
      <c r="I201" s="355"/>
      <c r="J201" s="355"/>
      <c r="K201" s="355"/>
      <c r="L201" s="355"/>
      <c r="M201" s="355"/>
      <c r="N201" s="355"/>
      <c r="O201" s="355"/>
      <c r="P201" s="355"/>
      <c r="Q201" s="355"/>
      <c r="R201" s="355"/>
      <c r="S201" s="355"/>
      <c r="T201" s="355"/>
      <c r="U201" s="355"/>
      <c r="V201" s="355"/>
      <c r="W201" s="355"/>
      <c r="X201" s="355"/>
      <c r="Y201" s="355"/>
      <c r="Z201" s="355"/>
    </row>
    <row r="202" spans="1:26" ht="18.75" customHeight="1">
      <c r="A202" s="355"/>
      <c r="B202" s="355"/>
      <c r="C202" s="355"/>
      <c r="D202" s="355"/>
      <c r="E202" s="355"/>
      <c r="F202" s="355"/>
      <c r="G202" s="355"/>
      <c r="H202" s="355"/>
      <c r="I202" s="355"/>
      <c r="J202" s="355"/>
      <c r="K202" s="355"/>
      <c r="L202" s="355"/>
      <c r="M202" s="355"/>
      <c r="N202" s="355"/>
      <c r="O202" s="355"/>
      <c r="P202" s="355"/>
      <c r="Q202" s="355"/>
      <c r="R202" s="355"/>
      <c r="S202" s="355"/>
      <c r="T202" s="355"/>
      <c r="U202" s="355"/>
      <c r="V202" s="355"/>
      <c r="W202" s="355"/>
      <c r="X202" s="355"/>
      <c r="Y202" s="355"/>
      <c r="Z202" s="355"/>
    </row>
    <row r="203" spans="1:26" ht="18.75" customHeight="1">
      <c r="A203" s="355"/>
      <c r="B203" s="355"/>
      <c r="C203" s="355"/>
      <c r="D203" s="355"/>
      <c r="E203" s="355"/>
      <c r="F203" s="355"/>
      <c r="G203" s="355"/>
      <c r="H203" s="355"/>
      <c r="I203" s="355"/>
      <c r="J203" s="355"/>
      <c r="K203" s="355"/>
      <c r="L203" s="355"/>
      <c r="M203" s="355"/>
      <c r="N203" s="355"/>
      <c r="O203" s="355"/>
      <c r="P203" s="355"/>
      <c r="Q203" s="355"/>
      <c r="R203" s="355"/>
      <c r="S203" s="355"/>
      <c r="T203" s="355"/>
      <c r="U203" s="355"/>
      <c r="V203" s="355"/>
      <c r="W203" s="355"/>
      <c r="X203" s="355"/>
      <c r="Y203" s="355"/>
      <c r="Z203" s="355"/>
    </row>
    <row r="204" spans="1:26" ht="18.75" customHeight="1">
      <c r="A204" s="355"/>
      <c r="B204" s="355"/>
      <c r="C204" s="355"/>
      <c r="D204" s="355"/>
      <c r="E204" s="355"/>
      <c r="F204" s="355"/>
      <c r="G204" s="355"/>
      <c r="H204" s="355"/>
      <c r="I204" s="355"/>
      <c r="J204" s="355"/>
      <c r="K204" s="355"/>
      <c r="L204" s="355"/>
      <c r="M204" s="355"/>
      <c r="N204" s="355"/>
      <c r="O204" s="355"/>
      <c r="P204" s="355"/>
      <c r="Q204" s="355"/>
      <c r="R204" s="355"/>
      <c r="S204" s="355"/>
      <c r="T204" s="355"/>
      <c r="U204" s="355"/>
      <c r="V204" s="355"/>
      <c r="W204" s="355"/>
      <c r="X204" s="355"/>
      <c r="Y204" s="355"/>
      <c r="Z204" s="355"/>
    </row>
    <row r="205" spans="1:26" ht="18.75" customHeight="1">
      <c r="A205" s="355"/>
      <c r="B205" s="355"/>
      <c r="C205" s="355"/>
      <c r="D205" s="355"/>
      <c r="E205" s="355"/>
      <c r="F205" s="355"/>
      <c r="G205" s="355"/>
      <c r="H205" s="355"/>
      <c r="I205" s="355"/>
      <c r="J205" s="355"/>
      <c r="K205" s="355"/>
      <c r="L205" s="355"/>
      <c r="M205" s="355"/>
      <c r="N205" s="355"/>
      <c r="O205" s="355"/>
      <c r="P205" s="355"/>
      <c r="Q205" s="355"/>
      <c r="R205" s="355"/>
      <c r="S205" s="355"/>
      <c r="T205" s="355"/>
      <c r="U205" s="355"/>
      <c r="V205" s="355"/>
      <c r="W205" s="355"/>
      <c r="X205" s="355"/>
      <c r="Y205" s="355"/>
      <c r="Z205" s="355"/>
    </row>
    <row r="206" spans="1:26" ht="18.75" customHeight="1">
      <c r="A206" s="355"/>
      <c r="B206" s="355"/>
      <c r="C206" s="355"/>
      <c r="D206" s="355"/>
      <c r="E206" s="355"/>
      <c r="F206" s="355"/>
      <c r="G206" s="355"/>
      <c r="H206" s="355"/>
      <c r="I206" s="355"/>
      <c r="J206" s="355"/>
      <c r="K206" s="355"/>
      <c r="L206" s="355"/>
      <c r="M206" s="355"/>
      <c r="N206" s="355"/>
      <c r="O206" s="355"/>
      <c r="P206" s="355"/>
      <c r="Q206" s="355"/>
      <c r="R206" s="355"/>
      <c r="S206" s="355"/>
      <c r="T206" s="355"/>
      <c r="U206" s="355"/>
      <c r="V206" s="355"/>
      <c r="W206" s="355"/>
      <c r="X206" s="355"/>
      <c r="Y206" s="355"/>
      <c r="Z206" s="355"/>
    </row>
    <row r="207" spans="1:26" ht="18.75" customHeight="1">
      <c r="A207" s="355"/>
      <c r="B207" s="355"/>
      <c r="C207" s="355"/>
      <c r="D207" s="355"/>
      <c r="E207" s="355"/>
      <c r="F207" s="355"/>
      <c r="G207" s="355"/>
      <c r="H207" s="355"/>
      <c r="I207" s="355"/>
      <c r="J207" s="355"/>
      <c r="K207" s="355"/>
      <c r="L207" s="355"/>
      <c r="M207" s="355"/>
      <c r="N207" s="355"/>
      <c r="O207" s="355"/>
      <c r="P207" s="355"/>
      <c r="Q207" s="355"/>
      <c r="R207" s="355"/>
      <c r="S207" s="355"/>
      <c r="T207" s="355"/>
      <c r="U207" s="355"/>
      <c r="V207" s="355"/>
      <c r="W207" s="355"/>
      <c r="X207" s="355"/>
      <c r="Y207" s="355"/>
      <c r="Z207" s="355"/>
    </row>
    <row r="208" spans="1:26" ht="18.75" customHeight="1">
      <c r="A208" s="355"/>
      <c r="B208" s="355"/>
      <c r="C208" s="355"/>
      <c r="D208" s="355"/>
      <c r="E208" s="355"/>
      <c r="F208" s="355"/>
      <c r="G208" s="355"/>
      <c r="H208" s="355"/>
      <c r="I208" s="355"/>
      <c r="J208" s="355"/>
      <c r="K208" s="355"/>
      <c r="L208" s="355"/>
      <c r="M208" s="355"/>
      <c r="N208" s="355"/>
      <c r="O208" s="355"/>
      <c r="P208" s="355"/>
      <c r="Q208" s="355"/>
      <c r="R208" s="355"/>
      <c r="S208" s="355"/>
      <c r="T208" s="355"/>
      <c r="U208" s="355"/>
      <c r="V208" s="355"/>
      <c r="W208" s="355"/>
      <c r="X208" s="355"/>
      <c r="Y208" s="355"/>
      <c r="Z208" s="355"/>
    </row>
    <row r="209" spans="1:26" ht="18.75" customHeight="1">
      <c r="A209" s="355"/>
      <c r="B209" s="355"/>
      <c r="C209" s="355"/>
      <c r="D209" s="355"/>
      <c r="E209" s="355"/>
      <c r="F209" s="355"/>
      <c r="G209" s="355"/>
      <c r="H209" s="355"/>
      <c r="I209" s="355"/>
      <c r="J209" s="355"/>
      <c r="K209" s="355"/>
      <c r="L209" s="355"/>
      <c r="M209" s="355"/>
      <c r="N209" s="355"/>
      <c r="O209" s="355"/>
      <c r="P209" s="355"/>
      <c r="Q209" s="355"/>
      <c r="R209" s="355"/>
      <c r="S209" s="355"/>
      <c r="T209" s="355"/>
      <c r="U209" s="355"/>
      <c r="V209" s="355"/>
      <c r="W209" s="355"/>
      <c r="X209" s="355"/>
      <c r="Y209" s="355"/>
      <c r="Z209" s="355"/>
    </row>
    <row r="210" spans="1:26" ht="18.75" customHeight="1">
      <c r="A210" s="355"/>
      <c r="B210" s="355"/>
      <c r="C210" s="355"/>
      <c r="D210" s="355"/>
      <c r="E210" s="355"/>
      <c r="F210" s="355"/>
      <c r="G210" s="355"/>
      <c r="H210" s="355"/>
      <c r="I210" s="355"/>
      <c r="J210" s="355"/>
      <c r="K210" s="355"/>
      <c r="L210" s="355"/>
      <c r="M210" s="355"/>
      <c r="N210" s="355"/>
      <c r="O210" s="355"/>
      <c r="P210" s="355"/>
      <c r="Q210" s="355"/>
      <c r="R210" s="355"/>
      <c r="S210" s="355"/>
      <c r="T210" s="355"/>
      <c r="U210" s="355"/>
      <c r="V210" s="355"/>
      <c r="W210" s="355"/>
      <c r="X210" s="355"/>
      <c r="Y210" s="355"/>
      <c r="Z210" s="355"/>
    </row>
    <row r="211" spans="1:26" ht="18.75" customHeight="1">
      <c r="A211" s="355"/>
      <c r="B211" s="355"/>
      <c r="C211" s="355"/>
      <c r="D211" s="355"/>
      <c r="E211" s="355"/>
      <c r="F211" s="355"/>
      <c r="G211" s="355"/>
      <c r="H211" s="355"/>
      <c r="I211" s="355"/>
      <c r="J211" s="355"/>
      <c r="K211" s="355"/>
      <c r="L211" s="355"/>
      <c r="M211" s="355"/>
      <c r="N211" s="355"/>
      <c r="O211" s="355"/>
      <c r="P211" s="355"/>
      <c r="Q211" s="355"/>
      <c r="R211" s="355"/>
      <c r="S211" s="355"/>
      <c r="T211" s="355"/>
      <c r="U211" s="355"/>
      <c r="V211" s="355"/>
      <c r="W211" s="355"/>
      <c r="X211" s="355"/>
      <c r="Y211" s="355"/>
      <c r="Z211" s="355"/>
    </row>
    <row r="212" spans="1:26" ht="18.75" customHeight="1">
      <c r="A212" s="355"/>
      <c r="B212" s="355"/>
      <c r="C212" s="355"/>
      <c r="D212" s="355"/>
      <c r="E212" s="355"/>
      <c r="F212" s="355"/>
      <c r="G212" s="355"/>
      <c r="H212" s="355"/>
      <c r="I212" s="355"/>
      <c r="J212" s="355"/>
      <c r="K212" s="355"/>
      <c r="L212" s="355"/>
      <c r="M212" s="355"/>
      <c r="N212" s="355"/>
      <c r="O212" s="355"/>
      <c r="P212" s="355"/>
      <c r="Q212" s="355"/>
      <c r="R212" s="355"/>
      <c r="S212" s="355"/>
      <c r="T212" s="355"/>
      <c r="U212" s="355"/>
      <c r="V212" s="355"/>
      <c r="W212" s="355"/>
      <c r="X212" s="355"/>
      <c r="Y212" s="355"/>
      <c r="Z212" s="355"/>
    </row>
    <row r="213" spans="1:26" ht="18.75" customHeight="1">
      <c r="A213" s="355"/>
      <c r="B213" s="355"/>
      <c r="C213" s="355"/>
      <c r="D213" s="355"/>
      <c r="E213" s="355"/>
      <c r="F213" s="355"/>
      <c r="G213" s="355"/>
      <c r="H213" s="355"/>
      <c r="I213" s="355"/>
      <c r="J213" s="355"/>
      <c r="K213" s="355"/>
      <c r="L213" s="355"/>
      <c r="M213" s="355"/>
      <c r="N213" s="355"/>
      <c r="O213" s="355"/>
      <c r="P213" s="355"/>
      <c r="Q213" s="355"/>
      <c r="R213" s="355"/>
      <c r="S213" s="355"/>
      <c r="T213" s="355"/>
      <c r="U213" s="355"/>
      <c r="V213" s="355"/>
      <c r="W213" s="355"/>
      <c r="X213" s="355"/>
      <c r="Y213" s="355"/>
      <c r="Z213" s="355"/>
    </row>
    <row r="214" spans="1:26" ht="18.75" customHeight="1">
      <c r="A214" s="355"/>
      <c r="B214" s="355"/>
      <c r="C214" s="355"/>
      <c r="D214" s="355"/>
      <c r="E214" s="355"/>
      <c r="F214" s="355"/>
      <c r="G214" s="355"/>
      <c r="H214" s="355"/>
      <c r="I214" s="355"/>
      <c r="J214" s="355"/>
      <c r="K214" s="355"/>
      <c r="L214" s="355"/>
      <c r="M214" s="355"/>
      <c r="N214" s="355"/>
      <c r="O214" s="355"/>
      <c r="P214" s="355"/>
      <c r="Q214" s="355"/>
      <c r="R214" s="355"/>
      <c r="S214" s="355"/>
      <c r="T214" s="355"/>
      <c r="U214" s="355"/>
      <c r="V214" s="355"/>
      <c r="W214" s="355"/>
      <c r="X214" s="355"/>
      <c r="Y214" s="355"/>
      <c r="Z214" s="355"/>
    </row>
    <row r="215" spans="1:26" ht="18.75" customHeight="1">
      <c r="A215" s="355"/>
      <c r="B215" s="355"/>
      <c r="C215" s="355"/>
      <c r="D215" s="355"/>
      <c r="E215" s="355"/>
      <c r="F215" s="355"/>
      <c r="G215" s="355"/>
      <c r="H215" s="355"/>
      <c r="I215" s="355"/>
      <c r="J215" s="355"/>
      <c r="K215" s="355"/>
      <c r="L215" s="355"/>
      <c r="M215" s="355"/>
      <c r="N215" s="355"/>
      <c r="O215" s="355"/>
      <c r="P215" s="355"/>
      <c r="Q215" s="355"/>
      <c r="R215" s="355"/>
      <c r="S215" s="355"/>
      <c r="T215" s="355"/>
      <c r="U215" s="355"/>
      <c r="V215" s="355"/>
      <c r="W215" s="355"/>
      <c r="X215" s="355"/>
      <c r="Y215" s="355"/>
      <c r="Z215" s="355"/>
    </row>
    <row r="216" spans="1:26" ht="18.75" customHeight="1">
      <c r="A216" s="355"/>
      <c r="B216" s="355"/>
      <c r="C216" s="355"/>
      <c r="D216" s="355"/>
      <c r="E216" s="355"/>
      <c r="F216" s="355"/>
      <c r="G216" s="355"/>
      <c r="H216" s="355"/>
      <c r="I216" s="355"/>
      <c r="J216" s="355"/>
      <c r="K216" s="355"/>
      <c r="L216" s="355"/>
      <c r="M216" s="355"/>
      <c r="N216" s="355"/>
      <c r="O216" s="355"/>
      <c r="P216" s="355"/>
      <c r="Q216" s="355"/>
      <c r="R216" s="355"/>
      <c r="S216" s="355"/>
      <c r="T216" s="355"/>
      <c r="U216" s="355"/>
      <c r="V216" s="355"/>
      <c r="W216" s="355"/>
      <c r="X216" s="355"/>
      <c r="Y216" s="355"/>
      <c r="Z216" s="355"/>
    </row>
    <row r="217" spans="1:26" ht="18.75" customHeight="1">
      <c r="A217" s="355"/>
      <c r="B217" s="355"/>
      <c r="C217" s="355"/>
      <c r="D217" s="355"/>
      <c r="E217" s="355"/>
      <c r="F217" s="355"/>
      <c r="G217" s="355"/>
      <c r="H217" s="355"/>
      <c r="I217" s="355"/>
      <c r="J217" s="355"/>
      <c r="K217" s="355"/>
      <c r="L217" s="355"/>
      <c r="M217" s="355"/>
      <c r="N217" s="355"/>
      <c r="O217" s="355"/>
      <c r="P217" s="355"/>
      <c r="Q217" s="355"/>
      <c r="R217" s="355"/>
      <c r="S217" s="355"/>
      <c r="T217" s="355"/>
      <c r="U217" s="355"/>
      <c r="V217" s="355"/>
      <c r="W217" s="355"/>
      <c r="X217" s="355"/>
      <c r="Y217" s="355"/>
      <c r="Z217" s="355"/>
    </row>
    <row r="218" spans="1:26" ht="18.75" customHeight="1">
      <c r="A218" s="355"/>
      <c r="B218" s="355"/>
      <c r="C218" s="355"/>
      <c r="D218" s="355"/>
      <c r="E218" s="355"/>
      <c r="F218" s="355"/>
      <c r="G218" s="355"/>
      <c r="H218" s="355"/>
      <c r="I218" s="355"/>
      <c r="J218" s="355"/>
      <c r="K218" s="355"/>
      <c r="L218" s="355"/>
      <c r="M218" s="355"/>
      <c r="N218" s="355"/>
      <c r="O218" s="355"/>
      <c r="P218" s="355"/>
      <c r="Q218" s="355"/>
      <c r="R218" s="355"/>
      <c r="S218" s="355"/>
      <c r="T218" s="355"/>
      <c r="U218" s="355"/>
      <c r="V218" s="355"/>
      <c r="W218" s="355"/>
      <c r="X218" s="355"/>
      <c r="Y218" s="355"/>
      <c r="Z218" s="355"/>
    </row>
    <row r="219" spans="1:26" ht="18.75" customHeight="1">
      <c r="A219" s="355"/>
      <c r="B219" s="355"/>
      <c r="C219" s="355"/>
      <c r="D219" s="355"/>
      <c r="E219" s="355"/>
      <c r="F219" s="355"/>
      <c r="G219" s="355"/>
      <c r="H219" s="355"/>
      <c r="I219" s="355"/>
      <c r="J219" s="355"/>
      <c r="K219" s="355"/>
      <c r="L219" s="355"/>
      <c r="M219" s="355"/>
      <c r="N219" s="355"/>
      <c r="O219" s="355"/>
      <c r="P219" s="355"/>
      <c r="Q219" s="355"/>
      <c r="R219" s="355"/>
      <c r="S219" s="355"/>
      <c r="T219" s="355"/>
      <c r="U219" s="355"/>
      <c r="V219" s="355"/>
      <c r="W219" s="355"/>
      <c r="X219" s="355"/>
      <c r="Y219" s="355"/>
      <c r="Z219" s="355"/>
    </row>
    <row r="220" spans="1:26" ht="18.75" customHeight="1">
      <c r="A220" s="355"/>
      <c r="B220" s="355"/>
      <c r="C220" s="355"/>
      <c r="D220" s="355"/>
      <c r="E220" s="355"/>
      <c r="F220" s="355"/>
      <c r="G220" s="355"/>
      <c r="H220" s="355"/>
      <c r="I220" s="355"/>
      <c r="J220" s="355"/>
      <c r="K220" s="355"/>
      <c r="L220" s="355"/>
      <c r="M220" s="355"/>
      <c r="N220" s="355"/>
      <c r="O220" s="355"/>
      <c r="P220" s="355"/>
      <c r="Q220" s="355"/>
      <c r="R220" s="355"/>
      <c r="S220" s="355"/>
      <c r="T220" s="355"/>
      <c r="U220" s="355"/>
      <c r="V220" s="355"/>
      <c r="W220" s="355"/>
      <c r="X220" s="355"/>
      <c r="Y220" s="355"/>
      <c r="Z220" s="355"/>
    </row>
    <row r="221" spans="1:26" ht="18.75" customHeight="1">
      <c r="A221" s="355"/>
      <c r="B221" s="355"/>
      <c r="C221" s="355"/>
      <c r="D221" s="355"/>
      <c r="E221" s="355"/>
      <c r="F221" s="355"/>
      <c r="G221" s="355"/>
      <c r="H221" s="355"/>
      <c r="I221" s="355"/>
      <c r="J221" s="355"/>
      <c r="K221" s="355"/>
      <c r="L221" s="355"/>
      <c r="M221" s="355"/>
      <c r="N221" s="355"/>
      <c r="O221" s="355"/>
      <c r="P221" s="355"/>
      <c r="Q221" s="355"/>
      <c r="R221" s="355"/>
      <c r="S221" s="355"/>
      <c r="T221" s="355"/>
      <c r="U221" s="355"/>
      <c r="V221" s="355"/>
      <c r="W221" s="355"/>
      <c r="X221" s="355"/>
      <c r="Y221" s="355"/>
      <c r="Z221" s="355"/>
    </row>
    <row r="222" spans="1:26" ht="18.75" customHeight="1">
      <c r="A222" s="355"/>
      <c r="B222" s="355"/>
      <c r="C222" s="355"/>
      <c r="D222" s="355"/>
      <c r="E222" s="355"/>
      <c r="F222" s="355"/>
      <c r="G222" s="355"/>
      <c r="H222" s="355"/>
      <c r="I222" s="355"/>
      <c r="J222" s="355"/>
      <c r="K222" s="355"/>
      <c r="L222" s="355"/>
      <c r="M222" s="355"/>
      <c r="N222" s="355"/>
      <c r="O222" s="355"/>
      <c r="P222" s="355"/>
      <c r="Q222" s="355"/>
      <c r="R222" s="355"/>
      <c r="S222" s="355"/>
      <c r="T222" s="355"/>
      <c r="U222" s="355"/>
      <c r="V222" s="355"/>
      <c r="W222" s="355"/>
      <c r="X222" s="355"/>
      <c r="Y222" s="355"/>
      <c r="Z222" s="355"/>
    </row>
    <row r="223" spans="1:26" ht="18.75" customHeight="1">
      <c r="A223" s="355"/>
      <c r="B223" s="355"/>
      <c r="C223" s="355"/>
      <c r="D223" s="355"/>
      <c r="E223" s="355"/>
      <c r="F223" s="355"/>
      <c r="G223" s="355"/>
      <c r="H223" s="355"/>
      <c r="I223" s="355"/>
      <c r="J223" s="355"/>
      <c r="K223" s="355"/>
      <c r="L223" s="355"/>
      <c r="M223" s="355"/>
      <c r="N223" s="355"/>
      <c r="O223" s="355"/>
      <c r="P223" s="355"/>
      <c r="Q223" s="355"/>
      <c r="R223" s="355"/>
      <c r="S223" s="355"/>
      <c r="T223" s="355"/>
      <c r="U223" s="355"/>
      <c r="V223" s="355"/>
      <c r="W223" s="355"/>
      <c r="X223" s="355"/>
      <c r="Y223" s="355"/>
      <c r="Z223" s="355"/>
    </row>
    <row r="224" spans="1:26" ht="18.75" customHeight="1">
      <c r="A224" s="355"/>
      <c r="B224" s="355"/>
      <c r="C224" s="355"/>
      <c r="D224" s="355"/>
      <c r="E224" s="355"/>
      <c r="F224" s="355"/>
      <c r="G224" s="355"/>
      <c r="H224" s="355"/>
      <c r="I224" s="355"/>
      <c r="J224" s="355"/>
      <c r="K224" s="355"/>
      <c r="L224" s="355"/>
      <c r="M224" s="355"/>
      <c r="N224" s="355"/>
      <c r="O224" s="355"/>
      <c r="P224" s="355"/>
      <c r="Q224" s="355"/>
      <c r="R224" s="355"/>
      <c r="S224" s="355"/>
      <c r="T224" s="355"/>
      <c r="U224" s="355"/>
      <c r="V224" s="355"/>
      <c r="W224" s="355"/>
      <c r="X224" s="355"/>
      <c r="Y224" s="355"/>
      <c r="Z224" s="355"/>
    </row>
    <row r="225" spans="1:26" ht="18.75" customHeight="1">
      <c r="A225" s="355"/>
      <c r="B225" s="355"/>
      <c r="C225" s="355"/>
      <c r="D225" s="355"/>
      <c r="E225" s="355"/>
      <c r="F225" s="355"/>
      <c r="G225" s="355"/>
      <c r="H225" s="355"/>
      <c r="I225" s="355"/>
      <c r="J225" s="355"/>
      <c r="K225" s="355"/>
      <c r="L225" s="355"/>
      <c r="M225" s="355"/>
      <c r="N225" s="355"/>
      <c r="O225" s="355"/>
      <c r="P225" s="355"/>
      <c r="Q225" s="355"/>
      <c r="R225" s="355"/>
      <c r="S225" s="355"/>
      <c r="T225" s="355"/>
      <c r="U225" s="355"/>
      <c r="V225" s="355"/>
      <c r="W225" s="355"/>
      <c r="X225" s="355"/>
      <c r="Y225" s="355"/>
      <c r="Z225" s="355"/>
    </row>
    <row r="226" spans="1:26" ht="18.75" customHeight="1">
      <c r="A226" s="355"/>
      <c r="B226" s="355"/>
      <c r="C226" s="355"/>
      <c r="D226" s="355"/>
      <c r="E226" s="355"/>
      <c r="F226" s="355"/>
      <c r="G226" s="355"/>
      <c r="H226" s="355"/>
      <c r="I226" s="355"/>
      <c r="J226" s="355"/>
      <c r="K226" s="355"/>
      <c r="L226" s="355"/>
      <c r="M226" s="355"/>
      <c r="N226" s="355"/>
      <c r="O226" s="355"/>
      <c r="P226" s="355"/>
      <c r="Q226" s="355"/>
      <c r="R226" s="355"/>
      <c r="S226" s="355"/>
      <c r="T226" s="355"/>
      <c r="U226" s="355"/>
      <c r="V226" s="355"/>
      <c r="W226" s="355"/>
      <c r="X226" s="355"/>
      <c r="Y226" s="355"/>
      <c r="Z226" s="355"/>
    </row>
    <row r="227" spans="1:26" ht="18.75" customHeight="1">
      <c r="A227" s="355"/>
      <c r="B227" s="355"/>
      <c r="C227" s="355"/>
      <c r="D227" s="355"/>
      <c r="E227" s="355"/>
      <c r="F227" s="355"/>
      <c r="G227" s="355"/>
      <c r="H227" s="355"/>
      <c r="I227" s="355"/>
      <c r="J227" s="355"/>
      <c r="K227" s="355"/>
      <c r="L227" s="355"/>
      <c r="M227" s="355"/>
      <c r="N227" s="355"/>
      <c r="O227" s="355"/>
      <c r="P227" s="355"/>
      <c r="Q227" s="355"/>
      <c r="R227" s="355"/>
      <c r="S227" s="355"/>
      <c r="T227" s="355"/>
      <c r="U227" s="355"/>
      <c r="V227" s="355"/>
      <c r="W227" s="355"/>
      <c r="X227" s="355"/>
      <c r="Y227" s="355"/>
      <c r="Z227" s="355"/>
    </row>
    <row r="228" spans="1:26" ht="18.75" customHeight="1">
      <c r="A228" s="355"/>
      <c r="B228" s="355"/>
      <c r="C228" s="355"/>
      <c r="D228" s="355"/>
      <c r="E228" s="355"/>
      <c r="F228" s="355"/>
      <c r="G228" s="355"/>
      <c r="H228" s="355"/>
      <c r="I228" s="355"/>
      <c r="J228" s="355"/>
      <c r="K228" s="355"/>
      <c r="L228" s="355"/>
      <c r="M228" s="355"/>
      <c r="N228" s="355"/>
      <c r="O228" s="355"/>
      <c r="P228" s="355"/>
      <c r="Q228" s="355"/>
      <c r="R228" s="355"/>
      <c r="S228" s="355"/>
      <c r="T228" s="355"/>
      <c r="U228" s="355"/>
      <c r="V228" s="355"/>
      <c r="W228" s="355"/>
      <c r="X228" s="355"/>
      <c r="Y228" s="355"/>
      <c r="Z228" s="355"/>
    </row>
    <row r="229" spans="1:26" ht="18.75" customHeight="1">
      <c r="A229" s="355"/>
      <c r="B229" s="355"/>
      <c r="C229" s="355"/>
      <c r="D229" s="355"/>
      <c r="E229" s="355"/>
      <c r="F229" s="355"/>
      <c r="G229" s="355"/>
      <c r="H229" s="355"/>
      <c r="I229" s="355"/>
      <c r="J229" s="355"/>
      <c r="K229" s="355"/>
      <c r="L229" s="355"/>
      <c r="M229" s="355"/>
      <c r="N229" s="355"/>
      <c r="O229" s="355"/>
      <c r="P229" s="355"/>
      <c r="Q229" s="355"/>
      <c r="R229" s="355"/>
      <c r="S229" s="355"/>
      <c r="T229" s="355"/>
      <c r="U229" s="355"/>
      <c r="V229" s="355"/>
      <c r="W229" s="355"/>
      <c r="X229" s="355"/>
      <c r="Y229" s="355"/>
      <c r="Z229" s="355"/>
    </row>
    <row r="230" spans="1:26" ht="18.75" customHeight="1">
      <c r="A230" s="355"/>
      <c r="B230" s="355"/>
      <c r="C230" s="355"/>
      <c r="D230" s="355"/>
      <c r="E230" s="355"/>
      <c r="F230" s="355"/>
      <c r="G230" s="355"/>
      <c r="H230" s="355"/>
      <c r="I230" s="355"/>
      <c r="J230" s="355"/>
      <c r="K230" s="355"/>
      <c r="L230" s="355"/>
      <c r="M230" s="355"/>
      <c r="N230" s="355"/>
      <c r="O230" s="355"/>
      <c r="P230" s="355"/>
      <c r="Q230" s="355"/>
      <c r="R230" s="355"/>
      <c r="S230" s="355"/>
      <c r="T230" s="355"/>
      <c r="U230" s="355"/>
      <c r="V230" s="355"/>
      <c r="W230" s="355"/>
      <c r="X230" s="355"/>
      <c r="Y230" s="355"/>
      <c r="Z230" s="355"/>
    </row>
    <row r="231" spans="1:26" ht="18.75" customHeight="1">
      <c r="A231" s="355"/>
      <c r="B231" s="355"/>
      <c r="C231" s="355"/>
      <c r="D231" s="355"/>
      <c r="E231" s="355"/>
      <c r="F231" s="355"/>
      <c r="G231" s="355"/>
      <c r="H231" s="355"/>
      <c r="I231" s="355"/>
      <c r="J231" s="355"/>
      <c r="K231" s="355"/>
      <c r="L231" s="355"/>
      <c r="M231" s="355"/>
      <c r="N231" s="355"/>
      <c r="O231" s="355"/>
      <c r="P231" s="355"/>
      <c r="Q231" s="355"/>
      <c r="R231" s="355"/>
      <c r="S231" s="355"/>
      <c r="T231" s="355"/>
      <c r="U231" s="355"/>
      <c r="V231" s="355"/>
      <c r="W231" s="355"/>
      <c r="X231" s="355"/>
      <c r="Y231" s="355"/>
      <c r="Z231" s="355"/>
    </row>
    <row r="232" spans="1:26" ht="18.75" customHeight="1">
      <c r="A232" s="355"/>
      <c r="B232" s="355"/>
      <c r="C232" s="355"/>
      <c r="D232" s="355"/>
      <c r="E232" s="355"/>
      <c r="F232" s="355"/>
      <c r="G232" s="355"/>
      <c r="H232" s="355"/>
      <c r="I232" s="355"/>
      <c r="J232" s="355"/>
      <c r="K232" s="355"/>
      <c r="L232" s="355"/>
      <c r="M232" s="355"/>
      <c r="N232" s="355"/>
      <c r="O232" s="355"/>
      <c r="P232" s="355"/>
      <c r="Q232" s="355"/>
      <c r="R232" s="355"/>
      <c r="S232" s="355"/>
      <c r="T232" s="355"/>
      <c r="U232" s="355"/>
      <c r="V232" s="355"/>
      <c r="W232" s="355"/>
      <c r="X232" s="355"/>
      <c r="Y232" s="355"/>
      <c r="Z232" s="355"/>
    </row>
    <row r="233" spans="1:26" ht="18.75" customHeight="1">
      <c r="A233" s="355"/>
      <c r="B233" s="355"/>
      <c r="C233" s="355"/>
      <c r="D233" s="355"/>
      <c r="E233" s="355"/>
      <c r="F233" s="355"/>
      <c r="G233" s="355"/>
      <c r="H233" s="355"/>
      <c r="I233" s="355"/>
      <c r="J233" s="355"/>
      <c r="K233" s="355"/>
      <c r="L233" s="355"/>
      <c r="M233" s="355"/>
      <c r="N233" s="355"/>
      <c r="O233" s="355"/>
      <c r="P233" s="355"/>
      <c r="Q233" s="355"/>
      <c r="R233" s="355"/>
      <c r="S233" s="355"/>
      <c r="T233" s="355"/>
      <c r="U233" s="355"/>
      <c r="V233" s="355"/>
      <c r="W233" s="355"/>
      <c r="X233" s="355"/>
      <c r="Y233" s="355"/>
      <c r="Z233" s="355"/>
    </row>
    <row r="234" spans="1:26" ht="18.75" customHeight="1">
      <c r="A234" s="355"/>
      <c r="B234" s="355"/>
      <c r="C234" s="355"/>
      <c r="D234" s="355"/>
      <c r="E234" s="355"/>
      <c r="F234" s="355"/>
      <c r="G234" s="355"/>
      <c r="H234" s="355"/>
      <c r="I234" s="355"/>
      <c r="J234" s="355"/>
      <c r="K234" s="355"/>
      <c r="L234" s="355"/>
      <c r="M234" s="355"/>
      <c r="N234" s="355"/>
      <c r="O234" s="355"/>
      <c r="P234" s="355"/>
      <c r="Q234" s="355"/>
      <c r="R234" s="355"/>
      <c r="S234" s="355"/>
      <c r="T234" s="355"/>
      <c r="U234" s="355"/>
      <c r="V234" s="355"/>
      <c r="W234" s="355"/>
      <c r="X234" s="355"/>
      <c r="Y234" s="355"/>
      <c r="Z234" s="355"/>
    </row>
    <row r="235" spans="1:26" ht="18.75" customHeight="1">
      <c r="A235" s="355"/>
      <c r="B235" s="355"/>
      <c r="C235" s="355"/>
      <c r="D235" s="355"/>
      <c r="E235" s="355"/>
      <c r="F235" s="355"/>
      <c r="G235" s="355"/>
      <c r="H235" s="355"/>
      <c r="I235" s="355"/>
      <c r="J235" s="355"/>
      <c r="K235" s="355"/>
      <c r="L235" s="355"/>
      <c r="M235" s="355"/>
      <c r="N235" s="355"/>
      <c r="O235" s="355"/>
      <c r="P235" s="355"/>
      <c r="Q235" s="355"/>
      <c r="R235" s="355"/>
      <c r="S235" s="355"/>
      <c r="T235" s="355"/>
      <c r="U235" s="355"/>
      <c r="V235" s="355"/>
      <c r="W235" s="355"/>
      <c r="X235" s="355"/>
      <c r="Y235" s="355"/>
      <c r="Z235" s="355"/>
    </row>
    <row r="236" spans="1:26" ht="18.75" customHeight="1">
      <c r="A236" s="355"/>
      <c r="B236" s="355"/>
      <c r="C236" s="355"/>
      <c r="D236" s="355"/>
      <c r="E236" s="355"/>
      <c r="F236" s="355"/>
      <c r="G236" s="355"/>
      <c r="H236" s="355"/>
      <c r="I236" s="355"/>
      <c r="J236" s="355"/>
      <c r="K236" s="355"/>
      <c r="L236" s="355"/>
      <c r="M236" s="355"/>
      <c r="N236" s="355"/>
      <c r="O236" s="355"/>
      <c r="P236" s="355"/>
      <c r="Q236" s="355"/>
      <c r="R236" s="355"/>
      <c r="S236" s="355"/>
      <c r="T236" s="355"/>
      <c r="U236" s="355"/>
      <c r="V236" s="355"/>
      <c r="W236" s="355"/>
      <c r="X236" s="355"/>
      <c r="Y236" s="355"/>
      <c r="Z236" s="355"/>
    </row>
    <row r="237" spans="1:26" ht="18.75" customHeight="1">
      <c r="A237" s="355"/>
      <c r="B237" s="355"/>
      <c r="C237" s="355"/>
      <c r="D237" s="355"/>
      <c r="E237" s="355"/>
      <c r="F237" s="355"/>
      <c r="G237" s="355"/>
      <c r="H237" s="355"/>
      <c r="I237" s="355"/>
      <c r="J237" s="355"/>
      <c r="K237" s="355"/>
      <c r="L237" s="355"/>
      <c r="M237" s="355"/>
      <c r="N237" s="355"/>
      <c r="O237" s="355"/>
      <c r="P237" s="355"/>
      <c r="Q237" s="355"/>
      <c r="R237" s="355"/>
      <c r="S237" s="355"/>
      <c r="T237" s="355"/>
      <c r="U237" s="355"/>
      <c r="V237" s="355"/>
      <c r="W237" s="355"/>
      <c r="X237" s="355"/>
      <c r="Y237" s="355"/>
      <c r="Z237" s="355"/>
    </row>
    <row r="238" spans="1:26" ht="18.75" customHeight="1">
      <c r="A238" s="355"/>
      <c r="B238" s="355"/>
      <c r="C238" s="355"/>
      <c r="D238" s="355"/>
      <c r="E238" s="355"/>
      <c r="F238" s="355"/>
      <c r="G238" s="355"/>
      <c r="H238" s="355"/>
      <c r="I238" s="355"/>
      <c r="J238" s="355"/>
      <c r="K238" s="355"/>
      <c r="L238" s="355"/>
      <c r="M238" s="355"/>
      <c r="N238" s="355"/>
      <c r="O238" s="355"/>
      <c r="P238" s="355"/>
      <c r="Q238" s="355"/>
      <c r="R238" s="355"/>
      <c r="S238" s="355"/>
      <c r="T238" s="355"/>
      <c r="U238" s="355"/>
      <c r="V238" s="355"/>
      <c r="W238" s="355"/>
      <c r="X238" s="355"/>
      <c r="Y238" s="355"/>
      <c r="Z238" s="355"/>
    </row>
    <row r="239" spans="1:26" ht="18.75" customHeight="1">
      <c r="A239" s="355"/>
      <c r="B239" s="355"/>
      <c r="C239" s="355"/>
      <c r="D239" s="355"/>
      <c r="E239" s="355"/>
      <c r="F239" s="355"/>
      <c r="G239" s="355"/>
      <c r="H239" s="355"/>
      <c r="I239" s="355"/>
      <c r="J239" s="355"/>
      <c r="K239" s="355"/>
      <c r="L239" s="355"/>
      <c r="M239" s="355"/>
      <c r="N239" s="355"/>
      <c r="O239" s="355"/>
      <c r="P239" s="355"/>
      <c r="Q239" s="355"/>
      <c r="R239" s="355"/>
      <c r="S239" s="355"/>
      <c r="T239" s="355"/>
      <c r="U239" s="355"/>
      <c r="V239" s="355"/>
      <c r="W239" s="355"/>
      <c r="X239" s="355"/>
      <c r="Y239" s="355"/>
      <c r="Z239" s="355"/>
    </row>
    <row r="240" spans="1:26" ht="18.75" customHeight="1">
      <c r="A240" s="355"/>
      <c r="B240" s="355"/>
      <c r="C240" s="355"/>
      <c r="D240" s="355"/>
      <c r="E240" s="355"/>
      <c r="F240" s="355"/>
      <c r="G240" s="355"/>
      <c r="H240" s="355"/>
      <c r="I240" s="355"/>
      <c r="J240" s="355"/>
      <c r="K240" s="355"/>
      <c r="L240" s="355"/>
      <c r="M240" s="355"/>
      <c r="N240" s="355"/>
      <c r="O240" s="355"/>
      <c r="P240" s="355"/>
      <c r="Q240" s="355"/>
      <c r="R240" s="355"/>
      <c r="S240" s="355"/>
      <c r="T240" s="355"/>
      <c r="U240" s="355"/>
      <c r="V240" s="355"/>
      <c r="W240" s="355"/>
      <c r="X240" s="355"/>
      <c r="Y240" s="355"/>
      <c r="Z240" s="355"/>
    </row>
    <row r="241" spans="1:26" ht="18.75" customHeight="1">
      <c r="A241" s="355"/>
      <c r="B241" s="355"/>
      <c r="C241" s="355"/>
      <c r="D241" s="355"/>
      <c r="E241" s="355"/>
      <c r="F241" s="355"/>
      <c r="G241" s="355"/>
      <c r="H241" s="355"/>
      <c r="I241" s="355"/>
      <c r="J241" s="355"/>
      <c r="K241" s="355"/>
      <c r="L241" s="355"/>
      <c r="M241" s="355"/>
      <c r="N241" s="355"/>
      <c r="O241" s="355"/>
      <c r="P241" s="355"/>
      <c r="Q241" s="355"/>
      <c r="R241" s="355"/>
      <c r="S241" s="355"/>
      <c r="T241" s="355"/>
      <c r="U241" s="355"/>
      <c r="V241" s="355"/>
      <c r="W241" s="355"/>
      <c r="X241" s="355"/>
      <c r="Y241" s="355"/>
      <c r="Z241" s="355"/>
    </row>
    <row r="242" spans="1:26" ht="18.75" customHeight="1">
      <c r="A242" s="355"/>
      <c r="B242" s="355"/>
      <c r="C242" s="355"/>
      <c r="D242" s="355"/>
      <c r="E242" s="355"/>
      <c r="F242" s="355"/>
      <c r="G242" s="355"/>
      <c r="H242" s="355"/>
      <c r="I242" s="355"/>
      <c r="J242" s="355"/>
      <c r="K242" s="355"/>
      <c r="L242" s="355"/>
      <c r="M242" s="355"/>
      <c r="N242" s="355"/>
      <c r="O242" s="355"/>
      <c r="P242" s="355"/>
      <c r="Q242" s="355"/>
      <c r="R242" s="355"/>
      <c r="S242" s="355"/>
      <c r="T242" s="355"/>
      <c r="U242" s="355"/>
      <c r="V242" s="355"/>
      <c r="W242" s="355"/>
      <c r="X242" s="355"/>
      <c r="Y242" s="355"/>
      <c r="Z242" s="355"/>
    </row>
    <row r="243" spans="1:26" ht="18.75" customHeight="1">
      <c r="A243" s="355"/>
      <c r="B243" s="355"/>
      <c r="C243" s="355"/>
      <c r="D243" s="355"/>
      <c r="E243" s="355"/>
      <c r="F243" s="355"/>
      <c r="G243" s="355"/>
      <c r="H243" s="355"/>
      <c r="I243" s="355"/>
      <c r="J243" s="355"/>
      <c r="K243" s="355"/>
      <c r="L243" s="355"/>
      <c r="M243" s="355"/>
      <c r="N243" s="355"/>
      <c r="O243" s="355"/>
      <c r="P243" s="355"/>
      <c r="Q243" s="355"/>
      <c r="R243" s="355"/>
      <c r="S243" s="355"/>
      <c r="T243" s="355"/>
      <c r="U243" s="355"/>
      <c r="V243" s="355"/>
      <c r="W243" s="355"/>
      <c r="X243" s="355"/>
      <c r="Y243" s="355"/>
      <c r="Z243" s="355"/>
    </row>
    <row r="244" spans="1:26" ht="18.75" customHeight="1">
      <c r="A244" s="355"/>
      <c r="B244" s="355"/>
      <c r="C244" s="355"/>
      <c r="D244" s="355"/>
      <c r="E244" s="355"/>
      <c r="F244" s="355"/>
      <c r="G244" s="355"/>
      <c r="H244" s="355"/>
      <c r="I244" s="355"/>
      <c r="J244" s="355"/>
      <c r="K244" s="355"/>
      <c r="L244" s="355"/>
      <c r="M244" s="355"/>
      <c r="N244" s="355"/>
      <c r="O244" s="355"/>
      <c r="P244" s="355"/>
      <c r="Q244" s="355"/>
      <c r="R244" s="355"/>
      <c r="S244" s="355"/>
      <c r="T244" s="355"/>
      <c r="U244" s="355"/>
      <c r="V244" s="355"/>
      <c r="W244" s="355"/>
      <c r="X244" s="355"/>
      <c r="Y244" s="355"/>
      <c r="Z244" s="355"/>
    </row>
    <row r="245" spans="1:26" ht="18.75" customHeight="1">
      <c r="A245" s="355"/>
      <c r="B245" s="355"/>
      <c r="C245" s="355"/>
      <c r="D245" s="355"/>
      <c r="E245" s="355"/>
      <c r="F245" s="355"/>
      <c r="G245" s="355"/>
      <c r="H245" s="355"/>
      <c r="I245" s="355"/>
      <c r="J245" s="355"/>
      <c r="K245" s="355"/>
      <c r="L245" s="355"/>
      <c r="M245" s="355"/>
      <c r="N245" s="355"/>
      <c r="O245" s="355"/>
      <c r="P245" s="355"/>
      <c r="Q245" s="355"/>
      <c r="R245" s="355"/>
      <c r="S245" s="355"/>
      <c r="T245" s="355"/>
      <c r="U245" s="355"/>
      <c r="V245" s="355"/>
      <c r="W245" s="355"/>
      <c r="X245" s="355"/>
      <c r="Y245" s="355"/>
      <c r="Z245" s="355"/>
    </row>
    <row r="246" spans="1:26" ht="18.75" customHeight="1">
      <c r="A246" s="355"/>
      <c r="B246" s="355"/>
      <c r="C246" s="355"/>
      <c r="D246" s="355"/>
      <c r="E246" s="355"/>
      <c r="F246" s="355"/>
      <c r="G246" s="355"/>
      <c r="H246" s="355"/>
      <c r="I246" s="355"/>
      <c r="J246" s="355"/>
      <c r="K246" s="355"/>
      <c r="L246" s="355"/>
      <c r="M246" s="355"/>
      <c r="N246" s="355"/>
      <c r="O246" s="355"/>
      <c r="P246" s="355"/>
      <c r="Q246" s="355"/>
      <c r="R246" s="355"/>
      <c r="S246" s="355"/>
      <c r="T246" s="355"/>
      <c r="U246" s="355"/>
      <c r="V246" s="355"/>
      <c r="W246" s="355"/>
      <c r="X246" s="355"/>
      <c r="Y246" s="355"/>
      <c r="Z246" s="355"/>
    </row>
    <row r="247" spans="1:26" ht="18.75" customHeight="1">
      <c r="A247" s="355"/>
      <c r="B247" s="355"/>
      <c r="C247" s="355"/>
      <c r="D247" s="355"/>
      <c r="E247" s="355"/>
      <c r="F247" s="355"/>
      <c r="G247" s="355"/>
      <c r="H247" s="355"/>
      <c r="I247" s="355"/>
      <c r="J247" s="355"/>
      <c r="K247" s="355"/>
      <c r="L247" s="355"/>
      <c r="M247" s="355"/>
      <c r="N247" s="355"/>
      <c r="O247" s="355"/>
      <c r="P247" s="355"/>
      <c r="Q247" s="355"/>
      <c r="R247" s="355"/>
      <c r="S247" s="355"/>
      <c r="T247" s="355"/>
      <c r="U247" s="355"/>
      <c r="V247" s="355"/>
      <c r="W247" s="355"/>
      <c r="X247" s="355"/>
      <c r="Y247" s="355"/>
      <c r="Z247" s="355"/>
    </row>
    <row r="248" spans="1:26" ht="18.75" customHeight="1">
      <c r="A248" s="355"/>
      <c r="B248" s="355"/>
      <c r="C248" s="355"/>
      <c r="D248" s="355"/>
      <c r="E248" s="355"/>
      <c r="F248" s="355"/>
      <c r="G248" s="355"/>
      <c r="H248" s="355"/>
      <c r="I248" s="355"/>
      <c r="J248" s="355"/>
      <c r="K248" s="355"/>
      <c r="L248" s="355"/>
      <c r="M248" s="355"/>
      <c r="N248" s="355"/>
      <c r="O248" s="355"/>
      <c r="P248" s="355"/>
      <c r="Q248" s="355"/>
      <c r="R248" s="355"/>
      <c r="S248" s="355"/>
      <c r="T248" s="355"/>
      <c r="U248" s="355"/>
      <c r="V248" s="355"/>
      <c r="W248" s="355"/>
      <c r="X248" s="355"/>
      <c r="Y248" s="355"/>
      <c r="Z248" s="355"/>
    </row>
    <row r="249" spans="1:26" ht="18.75" customHeight="1">
      <c r="A249" s="355"/>
      <c r="B249" s="355"/>
      <c r="C249" s="355"/>
      <c r="D249" s="355"/>
      <c r="E249" s="355"/>
      <c r="F249" s="355"/>
      <c r="G249" s="355"/>
      <c r="H249" s="355"/>
      <c r="I249" s="355"/>
      <c r="J249" s="355"/>
      <c r="K249" s="355"/>
      <c r="L249" s="355"/>
      <c r="M249" s="355"/>
      <c r="N249" s="355"/>
      <c r="O249" s="355"/>
      <c r="P249" s="355"/>
      <c r="Q249" s="355"/>
      <c r="R249" s="355"/>
      <c r="S249" s="355"/>
      <c r="T249" s="355"/>
      <c r="U249" s="355"/>
      <c r="V249" s="355"/>
      <c r="W249" s="355"/>
      <c r="X249" s="355"/>
      <c r="Y249" s="355"/>
      <c r="Z249" s="355"/>
    </row>
    <row r="250" spans="1:26" ht="18.75" customHeight="1">
      <c r="A250" s="355"/>
      <c r="B250" s="355"/>
      <c r="C250" s="355"/>
      <c r="D250" s="355"/>
      <c r="E250" s="355"/>
      <c r="F250" s="355"/>
      <c r="G250" s="355"/>
      <c r="H250" s="355"/>
      <c r="I250" s="355"/>
      <c r="J250" s="355"/>
      <c r="K250" s="355"/>
      <c r="L250" s="355"/>
      <c r="M250" s="355"/>
      <c r="N250" s="355"/>
      <c r="O250" s="355"/>
      <c r="P250" s="355"/>
      <c r="Q250" s="355"/>
      <c r="R250" s="355"/>
      <c r="S250" s="355"/>
      <c r="T250" s="355"/>
      <c r="U250" s="355"/>
      <c r="V250" s="355"/>
      <c r="W250" s="355"/>
      <c r="X250" s="355"/>
      <c r="Y250" s="355"/>
      <c r="Z250" s="355"/>
    </row>
    <row r="251" spans="1:26" ht="18.75" customHeight="1">
      <c r="A251" s="355"/>
      <c r="B251" s="355"/>
      <c r="C251" s="355"/>
      <c r="D251" s="355"/>
      <c r="E251" s="355"/>
      <c r="F251" s="355"/>
      <c r="G251" s="355"/>
      <c r="H251" s="355"/>
      <c r="I251" s="355"/>
      <c r="J251" s="355"/>
      <c r="K251" s="355"/>
      <c r="L251" s="355"/>
      <c r="M251" s="355"/>
      <c r="N251" s="355"/>
      <c r="O251" s="355"/>
      <c r="P251" s="355"/>
      <c r="Q251" s="355"/>
      <c r="R251" s="355"/>
      <c r="S251" s="355"/>
      <c r="T251" s="355"/>
      <c r="U251" s="355"/>
      <c r="V251" s="355"/>
      <c r="W251" s="355"/>
      <c r="X251" s="355"/>
      <c r="Y251" s="355"/>
      <c r="Z251" s="355"/>
    </row>
    <row r="252" spans="1:26" ht="18.75" customHeight="1">
      <c r="A252" s="355"/>
      <c r="B252" s="355"/>
      <c r="C252" s="355"/>
      <c r="D252" s="355"/>
      <c r="E252" s="355"/>
      <c r="F252" s="355"/>
      <c r="G252" s="355"/>
      <c r="H252" s="355"/>
      <c r="I252" s="355"/>
      <c r="J252" s="355"/>
      <c r="K252" s="355"/>
      <c r="L252" s="355"/>
      <c r="M252" s="355"/>
      <c r="N252" s="355"/>
      <c r="O252" s="355"/>
      <c r="P252" s="355"/>
      <c r="Q252" s="355"/>
      <c r="R252" s="355"/>
      <c r="S252" s="355"/>
      <c r="T252" s="355"/>
      <c r="U252" s="355"/>
      <c r="V252" s="355"/>
      <c r="W252" s="355"/>
      <c r="X252" s="355"/>
      <c r="Y252" s="355"/>
      <c r="Z252" s="355"/>
    </row>
    <row r="253" spans="1:26" ht="18.75" customHeight="1">
      <c r="A253" s="355"/>
      <c r="B253" s="355"/>
      <c r="C253" s="355"/>
      <c r="D253" s="355"/>
      <c r="E253" s="355"/>
      <c r="F253" s="355"/>
      <c r="G253" s="355"/>
      <c r="H253" s="355"/>
      <c r="I253" s="355"/>
      <c r="J253" s="355"/>
      <c r="K253" s="355"/>
      <c r="L253" s="355"/>
      <c r="M253" s="355"/>
      <c r="N253" s="355"/>
      <c r="O253" s="355"/>
      <c r="P253" s="355"/>
      <c r="Q253" s="355"/>
      <c r="R253" s="355"/>
      <c r="S253" s="355"/>
      <c r="T253" s="355"/>
      <c r="U253" s="355"/>
      <c r="V253" s="355"/>
      <c r="W253" s="355"/>
      <c r="X253" s="355"/>
      <c r="Y253" s="355"/>
      <c r="Z253" s="355"/>
    </row>
    <row r="254" spans="1:26" ht="18.75" customHeight="1">
      <c r="A254" s="355"/>
      <c r="B254" s="355"/>
      <c r="C254" s="355"/>
      <c r="D254" s="355"/>
      <c r="E254" s="355"/>
      <c r="F254" s="355"/>
      <c r="G254" s="355"/>
      <c r="H254" s="355"/>
      <c r="I254" s="355"/>
      <c r="J254" s="355"/>
      <c r="K254" s="355"/>
      <c r="L254" s="355"/>
      <c r="M254" s="355"/>
      <c r="N254" s="355"/>
      <c r="O254" s="355"/>
      <c r="P254" s="355"/>
      <c r="Q254" s="355"/>
      <c r="R254" s="355"/>
      <c r="S254" s="355"/>
      <c r="T254" s="355"/>
      <c r="U254" s="355"/>
      <c r="V254" s="355"/>
      <c r="W254" s="355"/>
      <c r="X254" s="355"/>
      <c r="Y254" s="355"/>
      <c r="Z254" s="355"/>
    </row>
    <row r="255" spans="1:26" ht="18.75" customHeight="1">
      <c r="A255" s="355"/>
      <c r="B255" s="355"/>
      <c r="C255" s="355"/>
      <c r="D255" s="355"/>
      <c r="E255" s="355"/>
      <c r="F255" s="355"/>
      <c r="G255" s="355"/>
      <c r="H255" s="355"/>
      <c r="I255" s="355"/>
      <c r="J255" s="355"/>
      <c r="K255" s="355"/>
      <c r="L255" s="355"/>
      <c r="M255" s="355"/>
      <c r="N255" s="355"/>
      <c r="O255" s="355"/>
      <c r="P255" s="355"/>
      <c r="Q255" s="355"/>
      <c r="R255" s="355"/>
      <c r="S255" s="355"/>
      <c r="T255" s="355"/>
      <c r="U255" s="355"/>
      <c r="V255" s="355"/>
      <c r="W255" s="355"/>
      <c r="X255" s="355"/>
      <c r="Y255" s="355"/>
      <c r="Z255" s="355"/>
    </row>
    <row r="256" spans="1:26" ht="18.75" customHeight="1">
      <c r="A256" s="355"/>
      <c r="B256" s="355"/>
      <c r="C256" s="355"/>
      <c r="D256" s="355"/>
      <c r="E256" s="355"/>
      <c r="F256" s="355"/>
      <c r="G256" s="355"/>
      <c r="H256" s="355"/>
      <c r="I256" s="355"/>
      <c r="J256" s="355"/>
      <c r="K256" s="355"/>
      <c r="L256" s="355"/>
      <c r="M256" s="355"/>
      <c r="N256" s="355"/>
      <c r="O256" s="355"/>
      <c r="P256" s="355"/>
      <c r="Q256" s="355"/>
      <c r="R256" s="355"/>
      <c r="S256" s="355"/>
      <c r="T256" s="355"/>
      <c r="U256" s="355"/>
      <c r="V256" s="355"/>
      <c r="W256" s="355"/>
      <c r="X256" s="355"/>
      <c r="Y256" s="355"/>
      <c r="Z256" s="355"/>
    </row>
    <row r="257" spans="1:26" ht="18.75" customHeight="1">
      <c r="A257" s="355"/>
      <c r="B257" s="355"/>
      <c r="C257" s="355"/>
      <c r="D257" s="355"/>
      <c r="E257" s="355"/>
      <c r="F257" s="355"/>
      <c r="G257" s="355"/>
      <c r="H257" s="355"/>
      <c r="I257" s="355"/>
      <c r="J257" s="355"/>
      <c r="K257" s="355"/>
      <c r="L257" s="355"/>
      <c r="M257" s="355"/>
      <c r="N257" s="355"/>
      <c r="O257" s="355"/>
      <c r="P257" s="355"/>
      <c r="Q257" s="355"/>
      <c r="R257" s="355"/>
      <c r="S257" s="355"/>
      <c r="T257" s="355"/>
      <c r="U257" s="355"/>
      <c r="V257" s="355"/>
      <c r="W257" s="355"/>
      <c r="X257" s="355"/>
      <c r="Y257" s="355"/>
      <c r="Z257" s="355"/>
    </row>
    <row r="258" spans="1:26" ht="18.75" customHeight="1">
      <c r="A258" s="355"/>
      <c r="B258" s="355"/>
      <c r="C258" s="355"/>
      <c r="D258" s="355"/>
      <c r="E258" s="355"/>
      <c r="F258" s="355"/>
      <c r="G258" s="355"/>
      <c r="H258" s="355"/>
      <c r="I258" s="355"/>
      <c r="J258" s="355"/>
      <c r="K258" s="355"/>
      <c r="L258" s="355"/>
      <c r="M258" s="355"/>
      <c r="N258" s="355"/>
      <c r="O258" s="355"/>
      <c r="P258" s="355"/>
      <c r="Q258" s="355"/>
      <c r="R258" s="355"/>
      <c r="S258" s="355"/>
      <c r="T258" s="355"/>
      <c r="U258" s="355"/>
      <c r="V258" s="355"/>
      <c r="W258" s="355"/>
      <c r="X258" s="355"/>
      <c r="Y258" s="355"/>
      <c r="Z258" s="355"/>
    </row>
    <row r="259" spans="1:26" ht="18.75" customHeight="1">
      <c r="A259" s="355"/>
      <c r="B259" s="355"/>
      <c r="C259" s="355"/>
      <c r="D259" s="355"/>
      <c r="E259" s="355"/>
      <c r="F259" s="355"/>
      <c r="G259" s="355"/>
      <c r="H259" s="355"/>
      <c r="I259" s="355"/>
      <c r="J259" s="355"/>
      <c r="K259" s="355"/>
      <c r="L259" s="355"/>
      <c r="M259" s="355"/>
      <c r="N259" s="355"/>
      <c r="O259" s="355"/>
      <c r="P259" s="355"/>
      <c r="Q259" s="355"/>
      <c r="R259" s="355"/>
      <c r="S259" s="355"/>
      <c r="T259" s="355"/>
      <c r="U259" s="355"/>
      <c r="V259" s="355"/>
      <c r="W259" s="355"/>
      <c r="X259" s="355"/>
      <c r="Y259" s="355"/>
      <c r="Z259" s="355"/>
    </row>
    <row r="260" spans="1:26" ht="18.75" customHeight="1">
      <c r="A260" s="355"/>
      <c r="B260" s="355"/>
      <c r="C260" s="355"/>
      <c r="D260" s="355"/>
      <c r="E260" s="355"/>
      <c r="F260" s="355"/>
      <c r="G260" s="355"/>
      <c r="H260" s="355"/>
      <c r="I260" s="355"/>
      <c r="J260" s="355"/>
      <c r="K260" s="355"/>
      <c r="L260" s="355"/>
      <c r="M260" s="355"/>
      <c r="N260" s="355"/>
      <c r="O260" s="355"/>
      <c r="P260" s="355"/>
      <c r="Q260" s="355"/>
      <c r="R260" s="355"/>
      <c r="S260" s="355"/>
      <c r="T260" s="355"/>
      <c r="U260" s="355"/>
      <c r="V260" s="355"/>
      <c r="W260" s="355"/>
      <c r="X260" s="355"/>
      <c r="Y260" s="355"/>
      <c r="Z260" s="355"/>
    </row>
    <row r="261" spans="1:26" ht="18.75" customHeight="1">
      <c r="A261" s="355"/>
      <c r="B261" s="355"/>
      <c r="C261" s="355"/>
      <c r="D261" s="355"/>
      <c r="E261" s="355"/>
      <c r="F261" s="355"/>
      <c r="G261" s="355"/>
      <c r="H261" s="355"/>
      <c r="I261" s="355"/>
      <c r="J261" s="355"/>
      <c r="K261" s="355"/>
      <c r="L261" s="355"/>
      <c r="M261" s="355"/>
      <c r="N261" s="355"/>
      <c r="O261" s="355"/>
      <c r="P261" s="355"/>
      <c r="Q261" s="355"/>
      <c r="R261" s="355"/>
      <c r="S261" s="355"/>
      <c r="T261" s="355"/>
      <c r="U261" s="355"/>
      <c r="V261" s="355"/>
      <c r="W261" s="355"/>
      <c r="X261" s="355"/>
      <c r="Y261" s="355"/>
      <c r="Z261" s="355"/>
    </row>
    <row r="262" spans="1:26" ht="18.75" customHeight="1">
      <c r="A262" s="355"/>
      <c r="B262" s="355"/>
      <c r="C262" s="355"/>
      <c r="D262" s="355"/>
      <c r="E262" s="355"/>
      <c r="F262" s="355"/>
      <c r="G262" s="355"/>
      <c r="H262" s="355"/>
      <c r="I262" s="355"/>
      <c r="J262" s="355"/>
      <c r="K262" s="355"/>
      <c r="L262" s="355"/>
      <c r="M262" s="355"/>
      <c r="N262" s="355"/>
      <c r="O262" s="355"/>
      <c r="P262" s="355"/>
      <c r="Q262" s="355"/>
      <c r="R262" s="355"/>
      <c r="S262" s="355"/>
      <c r="T262" s="355"/>
      <c r="U262" s="355"/>
      <c r="V262" s="355"/>
      <c r="W262" s="355"/>
      <c r="X262" s="355"/>
      <c r="Y262" s="355"/>
      <c r="Z262" s="355"/>
    </row>
    <row r="263" spans="1:26" ht="18.75" customHeight="1">
      <c r="A263" s="355"/>
      <c r="B263" s="355"/>
      <c r="C263" s="355"/>
      <c r="D263" s="355"/>
      <c r="E263" s="355"/>
      <c r="F263" s="355"/>
      <c r="G263" s="355"/>
      <c r="H263" s="355"/>
      <c r="I263" s="355"/>
      <c r="J263" s="355"/>
      <c r="K263" s="355"/>
      <c r="L263" s="355"/>
      <c r="M263" s="355"/>
      <c r="N263" s="355"/>
      <c r="O263" s="355"/>
      <c r="P263" s="355"/>
      <c r="Q263" s="355"/>
      <c r="R263" s="355"/>
      <c r="S263" s="355"/>
      <c r="T263" s="355"/>
      <c r="U263" s="355"/>
      <c r="V263" s="355"/>
      <c r="W263" s="355"/>
      <c r="X263" s="355"/>
      <c r="Y263" s="355"/>
      <c r="Z263" s="355"/>
    </row>
    <row r="264" spans="1:26" ht="18.75" customHeight="1">
      <c r="A264" s="355"/>
      <c r="B264" s="355"/>
      <c r="C264" s="355"/>
      <c r="D264" s="355"/>
      <c r="E264" s="355"/>
      <c r="F264" s="355"/>
      <c r="G264" s="355"/>
      <c r="H264" s="355"/>
      <c r="I264" s="355"/>
      <c r="J264" s="355"/>
      <c r="K264" s="355"/>
      <c r="L264" s="355"/>
      <c r="M264" s="355"/>
      <c r="N264" s="355"/>
      <c r="O264" s="355"/>
      <c r="P264" s="355"/>
      <c r="Q264" s="355"/>
      <c r="R264" s="355"/>
      <c r="S264" s="355"/>
      <c r="T264" s="355"/>
      <c r="U264" s="355"/>
      <c r="V264" s="355"/>
      <c r="W264" s="355"/>
      <c r="X264" s="355"/>
      <c r="Y264" s="355"/>
      <c r="Z264" s="355"/>
    </row>
    <row r="265" spans="1:26" ht="18.75" customHeight="1">
      <c r="A265" s="355"/>
      <c r="B265" s="355"/>
      <c r="C265" s="355"/>
      <c r="D265" s="355"/>
      <c r="E265" s="355"/>
      <c r="F265" s="355"/>
      <c r="G265" s="355"/>
      <c r="H265" s="355"/>
      <c r="I265" s="355"/>
      <c r="J265" s="355"/>
      <c r="K265" s="355"/>
      <c r="L265" s="355"/>
      <c r="M265" s="355"/>
      <c r="N265" s="355"/>
      <c r="O265" s="355"/>
      <c r="P265" s="355"/>
      <c r="Q265" s="355"/>
      <c r="R265" s="355"/>
      <c r="S265" s="355"/>
      <c r="T265" s="355"/>
      <c r="U265" s="355"/>
      <c r="V265" s="355"/>
      <c r="W265" s="355"/>
      <c r="X265" s="355"/>
      <c r="Y265" s="355"/>
      <c r="Z265" s="355"/>
    </row>
    <row r="266" spans="1:26" ht="18.75" customHeight="1">
      <c r="A266" s="355"/>
      <c r="B266" s="355"/>
      <c r="C266" s="355"/>
      <c r="D266" s="355"/>
      <c r="E266" s="355"/>
      <c r="F266" s="355"/>
      <c r="G266" s="355"/>
      <c r="H266" s="355"/>
      <c r="I266" s="355"/>
      <c r="J266" s="355"/>
      <c r="K266" s="355"/>
      <c r="L266" s="355"/>
      <c r="M266" s="355"/>
      <c r="N266" s="355"/>
      <c r="O266" s="355"/>
      <c r="P266" s="355"/>
      <c r="Q266" s="355"/>
      <c r="R266" s="355"/>
      <c r="S266" s="355"/>
      <c r="T266" s="355"/>
      <c r="U266" s="355"/>
      <c r="V266" s="355"/>
      <c r="W266" s="355"/>
      <c r="X266" s="355"/>
      <c r="Y266" s="355"/>
      <c r="Z266" s="355"/>
    </row>
    <row r="267" spans="1:26" ht="18.75" customHeight="1">
      <c r="A267" s="355"/>
      <c r="B267" s="355"/>
      <c r="C267" s="355"/>
      <c r="D267" s="355"/>
      <c r="E267" s="355"/>
      <c r="F267" s="355"/>
      <c r="G267" s="355"/>
      <c r="H267" s="355"/>
      <c r="I267" s="355"/>
      <c r="J267" s="355"/>
      <c r="K267" s="355"/>
      <c r="L267" s="355"/>
      <c r="M267" s="355"/>
      <c r="N267" s="355"/>
      <c r="O267" s="355"/>
      <c r="P267" s="355"/>
      <c r="Q267" s="355"/>
      <c r="R267" s="355"/>
      <c r="S267" s="355"/>
      <c r="T267" s="355"/>
      <c r="U267" s="355"/>
      <c r="V267" s="355"/>
      <c r="W267" s="355"/>
      <c r="X267" s="355"/>
      <c r="Y267" s="355"/>
      <c r="Z267" s="355"/>
    </row>
    <row r="268" spans="1:26" ht="18.75" customHeight="1">
      <c r="A268" s="355"/>
      <c r="B268" s="355"/>
      <c r="C268" s="355"/>
      <c r="D268" s="355"/>
      <c r="E268" s="355"/>
      <c r="F268" s="355"/>
      <c r="G268" s="355"/>
      <c r="H268" s="355"/>
      <c r="I268" s="355"/>
      <c r="J268" s="355"/>
      <c r="K268" s="355"/>
      <c r="L268" s="355"/>
      <c r="M268" s="355"/>
      <c r="N268" s="355"/>
      <c r="O268" s="355"/>
      <c r="P268" s="355"/>
      <c r="Q268" s="355"/>
      <c r="R268" s="355"/>
      <c r="S268" s="355"/>
      <c r="T268" s="355"/>
      <c r="U268" s="355"/>
      <c r="V268" s="355"/>
      <c r="W268" s="355"/>
      <c r="X268" s="355"/>
      <c r="Y268" s="355"/>
      <c r="Z268" s="355"/>
    </row>
    <row r="269" spans="1:26" ht="18.75" customHeight="1">
      <c r="A269" s="355"/>
      <c r="B269" s="355"/>
      <c r="C269" s="355"/>
      <c r="D269" s="355"/>
      <c r="E269" s="355"/>
      <c r="F269" s="355"/>
      <c r="G269" s="355"/>
      <c r="H269" s="355"/>
      <c r="I269" s="355"/>
      <c r="J269" s="355"/>
      <c r="K269" s="355"/>
      <c r="L269" s="355"/>
      <c r="M269" s="355"/>
      <c r="N269" s="355"/>
      <c r="O269" s="355"/>
      <c r="P269" s="355"/>
      <c r="Q269" s="355"/>
      <c r="R269" s="355"/>
      <c r="S269" s="355"/>
      <c r="T269" s="355"/>
      <c r="U269" s="355"/>
      <c r="V269" s="355"/>
      <c r="W269" s="355"/>
      <c r="X269" s="355"/>
      <c r="Y269" s="355"/>
      <c r="Z269" s="355"/>
    </row>
    <row r="270" spans="1:26" ht="18.75" customHeight="1">
      <c r="A270" s="355"/>
      <c r="B270" s="355"/>
      <c r="C270" s="355"/>
      <c r="D270" s="355"/>
      <c r="E270" s="355"/>
      <c r="F270" s="355"/>
      <c r="G270" s="355"/>
      <c r="H270" s="355"/>
      <c r="I270" s="355"/>
      <c r="J270" s="355"/>
      <c r="K270" s="355"/>
      <c r="L270" s="355"/>
      <c r="M270" s="355"/>
      <c r="N270" s="355"/>
      <c r="O270" s="355"/>
      <c r="P270" s="355"/>
      <c r="Q270" s="355"/>
      <c r="R270" s="355"/>
      <c r="S270" s="355"/>
      <c r="T270" s="355"/>
      <c r="U270" s="355"/>
      <c r="V270" s="355"/>
      <c r="W270" s="355"/>
      <c r="X270" s="355"/>
      <c r="Y270" s="355"/>
      <c r="Z270" s="355"/>
    </row>
    <row r="271" spans="1:26" ht="18.75" customHeight="1">
      <c r="A271" s="355"/>
      <c r="B271" s="355"/>
      <c r="C271" s="355"/>
      <c r="D271" s="355"/>
      <c r="E271" s="355"/>
      <c r="F271" s="355"/>
      <c r="G271" s="355"/>
      <c r="H271" s="355"/>
      <c r="I271" s="355"/>
      <c r="J271" s="355"/>
      <c r="K271" s="355"/>
      <c r="L271" s="355"/>
      <c r="M271" s="355"/>
      <c r="N271" s="355"/>
      <c r="O271" s="355"/>
      <c r="P271" s="355"/>
      <c r="Q271" s="355"/>
      <c r="R271" s="355"/>
      <c r="S271" s="355"/>
      <c r="T271" s="355"/>
      <c r="U271" s="355"/>
      <c r="V271" s="355"/>
      <c r="W271" s="355"/>
      <c r="X271" s="355"/>
      <c r="Y271" s="355"/>
      <c r="Z271" s="355"/>
    </row>
    <row r="272" spans="1:26" ht="18.75" customHeight="1">
      <c r="A272" s="355"/>
      <c r="B272" s="355"/>
      <c r="C272" s="355"/>
      <c r="D272" s="355"/>
      <c r="E272" s="355"/>
      <c r="F272" s="355"/>
      <c r="G272" s="355"/>
      <c r="H272" s="355"/>
      <c r="I272" s="355"/>
      <c r="J272" s="355"/>
      <c r="K272" s="355"/>
      <c r="L272" s="355"/>
      <c r="M272" s="355"/>
      <c r="N272" s="355"/>
      <c r="O272" s="355"/>
      <c r="P272" s="355"/>
      <c r="Q272" s="355"/>
      <c r="R272" s="355"/>
      <c r="S272" s="355"/>
      <c r="T272" s="355"/>
      <c r="U272" s="355"/>
      <c r="V272" s="355"/>
      <c r="W272" s="355"/>
      <c r="X272" s="355"/>
      <c r="Y272" s="355"/>
      <c r="Z272" s="355"/>
    </row>
    <row r="273" spans="1:26" ht="18.75" customHeight="1">
      <c r="A273" s="355"/>
      <c r="B273" s="355"/>
      <c r="C273" s="355"/>
      <c r="D273" s="355"/>
      <c r="E273" s="355"/>
      <c r="F273" s="355"/>
      <c r="G273" s="355"/>
      <c r="H273" s="355"/>
      <c r="I273" s="355"/>
      <c r="J273" s="355"/>
      <c r="K273" s="355"/>
      <c r="L273" s="355"/>
      <c r="M273" s="355"/>
      <c r="N273" s="355"/>
      <c r="O273" s="355"/>
      <c r="P273" s="355"/>
      <c r="Q273" s="355"/>
      <c r="R273" s="355"/>
      <c r="S273" s="355"/>
      <c r="T273" s="355"/>
      <c r="U273" s="355"/>
      <c r="V273" s="355"/>
      <c r="W273" s="355"/>
      <c r="X273" s="355"/>
      <c r="Y273" s="355"/>
      <c r="Z273" s="355"/>
    </row>
    <row r="274" spans="1:26" ht="18.75" customHeight="1">
      <c r="A274" s="355"/>
      <c r="B274" s="355"/>
      <c r="C274" s="355"/>
      <c r="D274" s="355"/>
      <c r="E274" s="355"/>
      <c r="F274" s="355"/>
      <c r="G274" s="355"/>
      <c r="H274" s="355"/>
      <c r="I274" s="355"/>
      <c r="J274" s="355"/>
      <c r="K274" s="355"/>
      <c r="L274" s="355"/>
      <c r="M274" s="355"/>
      <c r="N274" s="355"/>
      <c r="O274" s="355"/>
      <c r="P274" s="355"/>
      <c r="Q274" s="355"/>
      <c r="R274" s="355"/>
      <c r="S274" s="355"/>
      <c r="T274" s="355"/>
      <c r="U274" s="355"/>
      <c r="V274" s="355"/>
      <c r="W274" s="355"/>
      <c r="X274" s="355"/>
      <c r="Y274" s="355"/>
      <c r="Z274" s="355"/>
    </row>
    <row r="275" spans="1:26" ht="18.75" customHeight="1">
      <c r="A275" s="355"/>
      <c r="B275" s="355"/>
      <c r="C275" s="355"/>
      <c r="D275" s="355"/>
      <c r="E275" s="355"/>
      <c r="F275" s="355"/>
      <c r="G275" s="355"/>
      <c r="H275" s="355"/>
      <c r="I275" s="355"/>
      <c r="J275" s="355"/>
      <c r="K275" s="355"/>
      <c r="L275" s="355"/>
      <c r="M275" s="355"/>
      <c r="N275" s="355"/>
      <c r="O275" s="355"/>
      <c r="P275" s="355"/>
      <c r="Q275" s="355"/>
      <c r="R275" s="355"/>
      <c r="S275" s="355"/>
      <c r="T275" s="355"/>
      <c r="U275" s="355"/>
      <c r="V275" s="355"/>
      <c r="W275" s="355"/>
      <c r="X275" s="355"/>
      <c r="Y275" s="355"/>
      <c r="Z275" s="355"/>
    </row>
    <row r="276" spans="1:26" ht="18.75" customHeight="1">
      <c r="A276" s="355"/>
      <c r="B276" s="355"/>
      <c r="C276" s="355"/>
      <c r="D276" s="355"/>
      <c r="E276" s="355"/>
      <c r="F276" s="355"/>
      <c r="G276" s="355"/>
      <c r="H276" s="355"/>
      <c r="I276" s="355"/>
      <c r="J276" s="355"/>
      <c r="K276" s="355"/>
      <c r="L276" s="355"/>
      <c r="M276" s="355"/>
      <c r="N276" s="355"/>
      <c r="O276" s="355"/>
      <c r="P276" s="355"/>
      <c r="Q276" s="355"/>
      <c r="R276" s="355"/>
      <c r="S276" s="355"/>
      <c r="T276" s="355"/>
      <c r="U276" s="355"/>
      <c r="V276" s="355"/>
      <c r="W276" s="355"/>
      <c r="X276" s="355"/>
      <c r="Y276" s="355"/>
      <c r="Z276" s="355"/>
    </row>
    <row r="277" spans="1:26" ht="18.75" customHeight="1">
      <c r="A277" s="355"/>
      <c r="B277" s="355"/>
      <c r="C277" s="355"/>
      <c r="D277" s="355"/>
      <c r="E277" s="355"/>
      <c r="F277" s="355"/>
      <c r="G277" s="355"/>
      <c r="H277" s="355"/>
      <c r="I277" s="355"/>
      <c r="J277" s="355"/>
      <c r="K277" s="355"/>
      <c r="L277" s="355"/>
      <c r="M277" s="355"/>
      <c r="N277" s="355"/>
      <c r="O277" s="355"/>
      <c r="P277" s="355"/>
      <c r="Q277" s="355"/>
      <c r="R277" s="355"/>
      <c r="S277" s="355"/>
      <c r="T277" s="355"/>
      <c r="U277" s="355"/>
      <c r="V277" s="355"/>
      <c r="W277" s="355"/>
      <c r="X277" s="355"/>
      <c r="Y277" s="355"/>
      <c r="Z277" s="355"/>
    </row>
    <row r="278" spans="1:26" ht="18.75" customHeight="1">
      <c r="A278" s="355"/>
      <c r="B278" s="355"/>
      <c r="C278" s="355"/>
      <c r="D278" s="355"/>
      <c r="E278" s="355"/>
      <c r="F278" s="355"/>
      <c r="G278" s="355"/>
      <c r="H278" s="355"/>
      <c r="I278" s="355"/>
      <c r="J278" s="355"/>
      <c r="K278" s="355"/>
      <c r="L278" s="355"/>
      <c r="M278" s="355"/>
      <c r="N278" s="355"/>
      <c r="O278" s="355"/>
      <c r="P278" s="355"/>
      <c r="Q278" s="355"/>
      <c r="R278" s="355"/>
      <c r="S278" s="355"/>
      <c r="T278" s="355"/>
      <c r="U278" s="355"/>
      <c r="V278" s="355"/>
      <c r="W278" s="355"/>
      <c r="X278" s="355"/>
      <c r="Y278" s="355"/>
      <c r="Z278" s="355"/>
    </row>
    <row r="279" spans="1:26" ht="18.75" customHeight="1">
      <c r="A279" s="355"/>
      <c r="B279" s="355"/>
      <c r="C279" s="355"/>
      <c r="D279" s="355"/>
      <c r="E279" s="355"/>
      <c r="F279" s="355"/>
      <c r="G279" s="355"/>
      <c r="H279" s="355"/>
      <c r="I279" s="355"/>
      <c r="J279" s="355"/>
      <c r="K279" s="355"/>
      <c r="L279" s="355"/>
      <c r="M279" s="355"/>
      <c r="N279" s="355"/>
      <c r="O279" s="355"/>
      <c r="P279" s="355"/>
      <c r="Q279" s="355"/>
      <c r="R279" s="355"/>
      <c r="S279" s="355"/>
      <c r="T279" s="355"/>
      <c r="U279" s="355"/>
      <c r="V279" s="355"/>
      <c r="W279" s="355"/>
      <c r="X279" s="355"/>
      <c r="Y279" s="355"/>
      <c r="Z279" s="355"/>
    </row>
    <row r="280" spans="1:26" ht="18.75" customHeight="1">
      <c r="A280" s="355"/>
      <c r="B280" s="355"/>
      <c r="C280" s="355"/>
      <c r="D280" s="355"/>
      <c r="E280" s="355"/>
      <c r="F280" s="355"/>
      <c r="G280" s="355"/>
      <c r="H280" s="355"/>
      <c r="I280" s="355"/>
      <c r="J280" s="355"/>
      <c r="K280" s="355"/>
      <c r="L280" s="355"/>
      <c r="M280" s="355"/>
      <c r="N280" s="355"/>
      <c r="O280" s="355"/>
      <c r="P280" s="355"/>
      <c r="Q280" s="355"/>
      <c r="R280" s="355"/>
      <c r="S280" s="355"/>
      <c r="T280" s="355"/>
      <c r="U280" s="355"/>
      <c r="V280" s="355"/>
      <c r="W280" s="355"/>
      <c r="X280" s="355"/>
      <c r="Y280" s="355"/>
      <c r="Z280" s="355"/>
    </row>
    <row r="281" spans="1:26" ht="18.75" customHeight="1">
      <c r="A281" s="355"/>
      <c r="B281" s="355"/>
      <c r="C281" s="355"/>
      <c r="D281" s="355"/>
      <c r="E281" s="355"/>
      <c r="F281" s="355"/>
      <c r="G281" s="355"/>
      <c r="H281" s="355"/>
      <c r="I281" s="355"/>
      <c r="J281" s="355"/>
      <c r="K281" s="355"/>
      <c r="L281" s="355"/>
      <c r="M281" s="355"/>
      <c r="N281" s="355"/>
      <c r="O281" s="355"/>
      <c r="P281" s="355"/>
      <c r="Q281" s="355"/>
      <c r="R281" s="355"/>
      <c r="S281" s="355"/>
      <c r="T281" s="355"/>
      <c r="U281" s="355"/>
      <c r="V281" s="355"/>
      <c r="W281" s="355"/>
      <c r="X281" s="355"/>
      <c r="Y281" s="355"/>
      <c r="Z281" s="355"/>
    </row>
    <row r="282" spans="1:26" ht="18.75" customHeight="1">
      <c r="A282" s="355"/>
      <c r="B282" s="355"/>
      <c r="C282" s="355"/>
      <c r="D282" s="355"/>
      <c r="E282" s="355"/>
      <c r="F282" s="355"/>
      <c r="G282" s="355"/>
      <c r="H282" s="355"/>
      <c r="I282" s="355"/>
      <c r="J282" s="355"/>
      <c r="K282" s="355"/>
      <c r="L282" s="355"/>
      <c r="M282" s="355"/>
      <c r="N282" s="355"/>
      <c r="O282" s="355"/>
      <c r="P282" s="355"/>
      <c r="Q282" s="355"/>
      <c r="R282" s="355"/>
      <c r="S282" s="355"/>
      <c r="T282" s="355"/>
      <c r="U282" s="355"/>
      <c r="V282" s="355"/>
      <c r="W282" s="355"/>
      <c r="X282" s="355"/>
      <c r="Y282" s="355"/>
      <c r="Z282" s="355"/>
    </row>
    <row r="283" spans="1:26" ht="18.75" customHeight="1">
      <c r="A283" s="355"/>
      <c r="B283" s="355"/>
      <c r="C283" s="355"/>
      <c r="D283" s="355"/>
      <c r="E283" s="355"/>
      <c r="F283" s="355"/>
      <c r="G283" s="355"/>
      <c r="H283" s="355"/>
      <c r="I283" s="355"/>
      <c r="J283" s="355"/>
      <c r="K283" s="355"/>
      <c r="L283" s="355"/>
      <c r="M283" s="355"/>
      <c r="N283" s="355"/>
      <c r="O283" s="355"/>
      <c r="P283" s="355"/>
      <c r="Q283" s="355"/>
      <c r="R283" s="355"/>
      <c r="S283" s="355"/>
      <c r="T283" s="355"/>
      <c r="U283" s="355"/>
      <c r="V283" s="355"/>
      <c r="W283" s="355"/>
      <c r="X283" s="355"/>
      <c r="Y283" s="355"/>
      <c r="Z283" s="355"/>
    </row>
    <row r="284" spans="1:26" ht="18.75" customHeight="1">
      <c r="A284" s="355"/>
      <c r="B284" s="355"/>
      <c r="C284" s="355"/>
      <c r="D284" s="355"/>
      <c r="E284" s="355"/>
      <c r="F284" s="355"/>
      <c r="G284" s="355"/>
      <c r="H284" s="355"/>
      <c r="I284" s="355"/>
      <c r="J284" s="355"/>
      <c r="K284" s="355"/>
      <c r="L284" s="355"/>
      <c r="M284" s="355"/>
      <c r="N284" s="355"/>
      <c r="O284" s="355"/>
      <c r="P284" s="355"/>
      <c r="Q284" s="355"/>
      <c r="R284" s="355"/>
      <c r="S284" s="355"/>
      <c r="T284" s="355"/>
      <c r="U284" s="355"/>
      <c r="V284" s="355"/>
      <c r="W284" s="355"/>
      <c r="X284" s="355"/>
      <c r="Y284" s="355"/>
      <c r="Z284" s="355"/>
    </row>
    <row r="285" spans="1:26" ht="18.75" customHeight="1">
      <c r="A285" s="355"/>
      <c r="B285" s="355"/>
      <c r="C285" s="355"/>
      <c r="D285" s="355"/>
      <c r="E285" s="355"/>
      <c r="F285" s="355"/>
      <c r="G285" s="355"/>
      <c r="H285" s="355"/>
      <c r="I285" s="355"/>
      <c r="J285" s="355"/>
      <c r="K285" s="355"/>
      <c r="L285" s="355"/>
      <c r="M285" s="355"/>
      <c r="N285" s="355"/>
      <c r="O285" s="355"/>
      <c r="P285" s="355"/>
      <c r="Q285" s="355"/>
      <c r="R285" s="355"/>
      <c r="S285" s="355"/>
      <c r="T285" s="355"/>
      <c r="U285" s="355"/>
      <c r="V285" s="355"/>
      <c r="W285" s="355"/>
      <c r="X285" s="355"/>
      <c r="Y285" s="355"/>
      <c r="Z285" s="355"/>
    </row>
    <row r="286" spans="1:26" ht="18.75" customHeight="1">
      <c r="A286" s="355"/>
      <c r="B286" s="355"/>
      <c r="C286" s="355"/>
      <c r="D286" s="355"/>
      <c r="E286" s="355"/>
      <c r="F286" s="355"/>
      <c r="G286" s="355"/>
      <c r="H286" s="355"/>
      <c r="I286" s="355"/>
      <c r="J286" s="355"/>
      <c r="K286" s="355"/>
      <c r="L286" s="355"/>
      <c r="M286" s="355"/>
      <c r="N286" s="355"/>
      <c r="O286" s="355"/>
      <c r="P286" s="355"/>
      <c r="Q286" s="355"/>
      <c r="R286" s="355"/>
      <c r="S286" s="355"/>
      <c r="T286" s="355"/>
      <c r="U286" s="355"/>
      <c r="V286" s="355"/>
      <c r="W286" s="355"/>
      <c r="X286" s="355"/>
      <c r="Y286" s="355"/>
      <c r="Z286" s="355"/>
    </row>
    <row r="287" spans="1:26" ht="18.75" customHeight="1">
      <c r="A287" s="355"/>
      <c r="B287" s="355"/>
      <c r="C287" s="355"/>
      <c r="D287" s="355"/>
      <c r="E287" s="355"/>
      <c r="F287" s="355"/>
      <c r="G287" s="355"/>
      <c r="H287" s="355"/>
      <c r="I287" s="355"/>
      <c r="J287" s="355"/>
      <c r="K287" s="355"/>
      <c r="L287" s="355"/>
      <c r="M287" s="355"/>
      <c r="N287" s="355"/>
      <c r="O287" s="355"/>
      <c r="P287" s="355"/>
      <c r="Q287" s="355"/>
      <c r="R287" s="355"/>
      <c r="S287" s="355"/>
      <c r="T287" s="355"/>
      <c r="U287" s="355"/>
      <c r="V287" s="355"/>
      <c r="W287" s="355"/>
      <c r="X287" s="355"/>
      <c r="Y287" s="355"/>
      <c r="Z287" s="355"/>
    </row>
    <row r="288" spans="1:26" ht="18.75" customHeight="1">
      <c r="A288" s="355"/>
      <c r="B288" s="355"/>
      <c r="C288" s="355"/>
      <c r="D288" s="355"/>
      <c r="E288" s="355"/>
      <c r="F288" s="355"/>
      <c r="G288" s="355"/>
      <c r="H288" s="355"/>
      <c r="I288" s="355"/>
      <c r="J288" s="355"/>
      <c r="K288" s="355"/>
      <c r="L288" s="355"/>
      <c r="M288" s="355"/>
      <c r="N288" s="355"/>
      <c r="O288" s="355"/>
      <c r="P288" s="355"/>
      <c r="Q288" s="355"/>
      <c r="R288" s="355"/>
      <c r="S288" s="355"/>
      <c r="T288" s="355"/>
      <c r="U288" s="355"/>
      <c r="V288" s="355"/>
      <c r="W288" s="355"/>
      <c r="X288" s="355"/>
      <c r="Y288" s="355"/>
      <c r="Z288" s="355"/>
    </row>
    <row r="289" spans="1:26" ht="18.75" customHeight="1">
      <c r="A289" s="355"/>
      <c r="B289" s="355"/>
      <c r="C289" s="355"/>
      <c r="D289" s="355"/>
      <c r="E289" s="355"/>
      <c r="F289" s="355"/>
      <c r="G289" s="355"/>
      <c r="H289" s="355"/>
      <c r="I289" s="355"/>
      <c r="J289" s="355"/>
      <c r="K289" s="355"/>
      <c r="L289" s="355"/>
      <c r="M289" s="355"/>
      <c r="N289" s="355"/>
      <c r="O289" s="355"/>
      <c r="P289" s="355"/>
      <c r="Q289" s="355"/>
      <c r="R289" s="355"/>
      <c r="S289" s="355"/>
      <c r="T289" s="355"/>
      <c r="U289" s="355"/>
      <c r="V289" s="355"/>
      <c r="W289" s="355"/>
      <c r="X289" s="355"/>
      <c r="Y289" s="355"/>
      <c r="Z289" s="355"/>
    </row>
    <row r="290" spans="1:26" ht="18.75" customHeight="1">
      <c r="A290" s="355"/>
      <c r="B290" s="355"/>
      <c r="C290" s="355"/>
      <c r="D290" s="355"/>
      <c r="E290" s="355"/>
      <c r="F290" s="355"/>
      <c r="G290" s="355"/>
      <c r="H290" s="355"/>
      <c r="I290" s="355"/>
      <c r="J290" s="355"/>
      <c r="K290" s="355"/>
      <c r="L290" s="355"/>
      <c r="M290" s="355"/>
      <c r="N290" s="355"/>
      <c r="O290" s="355"/>
      <c r="P290" s="355"/>
      <c r="Q290" s="355"/>
      <c r="R290" s="355"/>
      <c r="S290" s="355"/>
      <c r="T290" s="355"/>
      <c r="U290" s="355"/>
      <c r="V290" s="355"/>
      <c r="W290" s="355"/>
      <c r="X290" s="355"/>
      <c r="Y290" s="355"/>
      <c r="Z290" s="355"/>
    </row>
    <row r="291" spans="1:26" ht="18.75" customHeight="1">
      <c r="A291" s="355"/>
      <c r="B291" s="355"/>
      <c r="C291" s="355"/>
      <c r="D291" s="355"/>
      <c r="E291" s="355"/>
      <c r="F291" s="355"/>
      <c r="G291" s="355"/>
      <c r="H291" s="355"/>
      <c r="I291" s="355"/>
      <c r="J291" s="355"/>
      <c r="K291" s="355"/>
      <c r="L291" s="355"/>
      <c r="M291" s="355"/>
      <c r="N291" s="355"/>
      <c r="O291" s="355"/>
      <c r="P291" s="355"/>
      <c r="Q291" s="355"/>
      <c r="R291" s="355"/>
      <c r="S291" s="355"/>
      <c r="T291" s="355"/>
      <c r="U291" s="355"/>
      <c r="V291" s="355"/>
      <c r="W291" s="355"/>
      <c r="X291" s="355"/>
      <c r="Y291" s="355"/>
      <c r="Z291" s="355"/>
    </row>
    <row r="292" spans="1:26" ht="18.75" customHeight="1">
      <c r="A292" s="355"/>
      <c r="B292" s="355"/>
      <c r="C292" s="355"/>
      <c r="D292" s="355"/>
      <c r="E292" s="355"/>
      <c r="F292" s="355"/>
      <c r="G292" s="355"/>
      <c r="H292" s="355"/>
      <c r="I292" s="355"/>
      <c r="J292" s="355"/>
      <c r="K292" s="355"/>
      <c r="L292" s="355"/>
      <c r="M292" s="355"/>
      <c r="N292" s="355"/>
      <c r="O292" s="355"/>
      <c r="P292" s="355"/>
      <c r="Q292" s="355"/>
      <c r="R292" s="355"/>
      <c r="S292" s="355"/>
      <c r="T292" s="355"/>
      <c r="U292" s="355"/>
      <c r="V292" s="355"/>
      <c r="W292" s="355"/>
      <c r="X292" s="355"/>
      <c r="Y292" s="355"/>
      <c r="Z292" s="355"/>
    </row>
    <row r="293" spans="1:26" ht="18.75" customHeight="1">
      <c r="A293" s="355"/>
      <c r="B293" s="355"/>
      <c r="C293" s="355"/>
      <c r="D293" s="355"/>
      <c r="E293" s="355"/>
      <c r="F293" s="355"/>
      <c r="G293" s="355"/>
      <c r="H293" s="355"/>
      <c r="I293" s="355"/>
      <c r="J293" s="355"/>
      <c r="K293" s="355"/>
      <c r="L293" s="355"/>
      <c r="M293" s="355"/>
      <c r="N293" s="355"/>
      <c r="O293" s="355"/>
      <c r="P293" s="355"/>
      <c r="Q293" s="355"/>
      <c r="R293" s="355"/>
      <c r="S293" s="355"/>
      <c r="T293" s="355"/>
      <c r="U293" s="355"/>
      <c r="V293" s="355"/>
      <c r="W293" s="355"/>
      <c r="X293" s="355"/>
      <c r="Y293" s="355"/>
      <c r="Z293" s="355"/>
    </row>
    <row r="294" spans="1:26" ht="18.75" customHeight="1">
      <c r="A294" s="355"/>
      <c r="B294" s="355"/>
      <c r="C294" s="355"/>
      <c r="D294" s="355"/>
      <c r="E294" s="355"/>
      <c r="F294" s="355"/>
      <c r="G294" s="355"/>
      <c r="H294" s="355"/>
      <c r="I294" s="355"/>
      <c r="J294" s="355"/>
      <c r="K294" s="355"/>
      <c r="L294" s="355"/>
      <c r="M294" s="355"/>
      <c r="N294" s="355"/>
      <c r="O294" s="355"/>
      <c r="P294" s="355"/>
      <c r="Q294" s="355"/>
      <c r="R294" s="355"/>
      <c r="S294" s="355"/>
      <c r="T294" s="355"/>
      <c r="U294" s="355"/>
      <c r="V294" s="355"/>
      <c r="W294" s="355"/>
      <c r="X294" s="355"/>
      <c r="Y294" s="355"/>
      <c r="Z294" s="355"/>
    </row>
    <row r="295" spans="1:26" ht="18.75" customHeight="1">
      <c r="A295" s="355"/>
      <c r="B295" s="355"/>
      <c r="C295" s="355"/>
      <c r="D295" s="355"/>
      <c r="E295" s="355"/>
      <c r="F295" s="355"/>
      <c r="G295" s="355"/>
      <c r="H295" s="355"/>
      <c r="I295" s="355"/>
      <c r="J295" s="355"/>
      <c r="K295" s="355"/>
      <c r="L295" s="355"/>
      <c r="M295" s="355"/>
      <c r="N295" s="355"/>
      <c r="O295" s="355"/>
      <c r="P295" s="355"/>
      <c r="Q295" s="355"/>
      <c r="R295" s="355"/>
      <c r="S295" s="355"/>
      <c r="T295" s="355"/>
      <c r="U295" s="355"/>
      <c r="V295" s="355"/>
      <c r="W295" s="355"/>
      <c r="X295" s="355"/>
      <c r="Y295" s="355"/>
      <c r="Z295" s="355"/>
    </row>
    <row r="296" spans="1:26" ht="18.75" customHeight="1">
      <c r="A296" s="355"/>
      <c r="B296" s="355"/>
      <c r="C296" s="355"/>
      <c r="D296" s="355"/>
      <c r="E296" s="355"/>
      <c r="F296" s="355"/>
      <c r="G296" s="355"/>
      <c r="H296" s="355"/>
      <c r="I296" s="355"/>
      <c r="J296" s="355"/>
      <c r="K296" s="355"/>
      <c r="L296" s="355"/>
      <c r="M296" s="355"/>
      <c r="N296" s="355"/>
      <c r="O296" s="355"/>
      <c r="P296" s="355"/>
      <c r="Q296" s="355"/>
      <c r="R296" s="355"/>
      <c r="S296" s="355"/>
      <c r="T296" s="355"/>
      <c r="U296" s="355"/>
      <c r="V296" s="355"/>
      <c r="W296" s="355"/>
      <c r="X296" s="355"/>
      <c r="Y296" s="355"/>
      <c r="Z296" s="355"/>
    </row>
    <row r="297" spans="1:26" ht="18.75" customHeight="1">
      <c r="A297" s="355"/>
      <c r="B297" s="355"/>
      <c r="C297" s="355"/>
      <c r="D297" s="355"/>
      <c r="E297" s="355"/>
      <c r="F297" s="355"/>
      <c r="G297" s="355"/>
      <c r="H297" s="355"/>
      <c r="I297" s="355"/>
      <c r="J297" s="355"/>
      <c r="K297" s="355"/>
      <c r="L297" s="355"/>
      <c r="M297" s="355"/>
      <c r="N297" s="355"/>
      <c r="O297" s="355"/>
      <c r="P297" s="355"/>
      <c r="Q297" s="355"/>
      <c r="R297" s="355"/>
      <c r="S297" s="355"/>
      <c r="T297" s="355"/>
      <c r="U297" s="355"/>
      <c r="V297" s="355"/>
      <c r="W297" s="355"/>
      <c r="X297" s="355"/>
      <c r="Y297" s="355"/>
      <c r="Z297" s="355"/>
    </row>
    <row r="298" spans="1:26" ht="18.75" customHeight="1">
      <c r="A298" s="355"/>
      <c r="B298" s="355"/>
      <c r="C298" s="355"/>
      <c r="D298" s="355"/>
      <c r="E298" s="355"/>
      <c r="F298" s="355"/>
      <c r="G298" s="355"/>
      <c r="H298" s="355"/>
      <c r="I298" s="355"/>
      <c r="J298" s="355"/>
      <c r="K298" s="355"/>
      <c r="L298" s="355"/>
      <c r="M298" s="355"/>
      <c r="N298" s="355"/>
      <c r="O298" s="355"/>
      <c r="P298" s="355"/>
      <c r="Q298" s="355"/>
      <c r="R298" s="355"/>
      <c r="S298" s="355"/>
      <c r="T298" s="355"/>
      <c r="U298" s="355"/>
      <c r="V298" s="355"/>
      <c r="W298" s="355"/>
      <c r="X298" s="355"/>
      <c r="Y298" s="355"/>
      <c r="Z298" s="355"/>
    </row>
    <row r="299" spans="1:26" ht="18.75" customHeight="1">
      <c r="A299" s="355"/>
      <c r="B299" s="355"/>
      <c r="C299" s="355"/>
      <c r="D299" s="355"/>
      <c r="E299" s="355"/>
      <c r="F299" s="355"/>
      <c r="G299" s="355"/>
      <c r="H299" s="355"/>
      <c r="I299" s="355"/>
      <c r="J299" s="355"/>
      <c r="K299" s="355"/>
      <c r="L299" s="355"/>
      <c r="M299" s="355"/>
      <c r="N299" s="355"/>
      <c r="O299" s="355"/>
      <c r="P299" s="355"/>
      <c r="Q299" s="355"/>
      <c r="R299" s="355"/>
      <c r="S299" s="355"/>
      <c r="T299" s="355"/>
      <c r="U299" s="355"/>
      <c r="V299" s="355"/>
      <c r="W299" s="355"/>
      <c r="X299" s="355"/>
      <c r="Y299" s="355"/>
      <c r="Z299" s="355"/>
    </row>
    <row r="300" spans="1:26" ht="18.75" customHeight="1">
      <c r="A300" s="355"/>
      <c r="B300" s="355"/>
      <c r="C300" s="355"/>
      <c r="D300" s="355"/>
      <c r="E300" s="355"/>
      <c r="F300" s="355"/>
      <c r="G300" s="355"/>
      <c r="H300" s="355"/>
      <c r="I300" s="355"/>
      <c r="J300" s="355"/>
      <c r="K300" s="355"/>
      <c r="L300" s="355"/>
      <c r="M300" s="355"/>
      <c r="N300" s="355"/>
      <c r="O300" s="355"/>
      <c r="P300" s="355"/>
      <c r="Q300" s="355"/>
      <c r="R300" s="355"/>
      <c r="S300" s="355"/>
      <c r="T300" s="355"/>
      <c r="U300" s="355"/>
      <c r="V300" s="355"/>
      <c r="W300" s="355"/>
      <c r="X300" s="355"/>
      <c r="Y300" s="355"/>
      <c r="Z300" s="355"/>
    </row>
    <row r="301" spans="1:26" ht="18.75" customHeight="1">
      <c r="A301" s="355"/>
      <c r="B301" s="355"/>
      <c r="C301" s="355"/>
      <c r="D301" s="355"/>
      <c r="E301" s="355"/>
      <c r="F301" s="355"/>
      <c r="G301" s="355"/>
      <c r="H301" s="355"/>
      <c r="I301" s="355"/>
      <c r="J301" s="355"/>
      <c r="K301" s="355"/>
      <c r="L301" s="355"/>
      <c r="M301" s="355"/>
      <c r="N301" s="355"/>
      <c r="O301" s="355"/>
      <c r="P301" s="355"/>
      <c r="Q301" s="355"/>
      <c r="R301" s="355"/>
      <c r="S301" s="355"/>
      <c r="T301" s="355"/>
      <c r="U301" s="355"/>
      <c r="V301" s="355"/>
      <c r="W301" s="355"/>
      <c r="X301" s="355"/>
      <c r="Y301" s="355"/>
      <c r="Z301" s="355"/>
    </row>
    <row r="302" spans="1:26" ht="18.75" customHeight="1">
      <c r="A302" s="355"/>
      <c r="B302" s="355"/>
      <c r="C302" s="355"/>
      <c r="D302" s="355"/>
      <c r="E302" s="355"/>
      <c r="F302" s="355"/>
      <c r="G302" s="355"/>
      <c r="H302" s="355"/>
      <c r="I302" s="355"/>
      <c r="J302" s="355"/>
      <c r="K302" s="355"/>
      <c r="L302" s="355"/>
      <c r="M302" s="355"/>
      <c r="N302" s="355"/>
      <c r="O302" s="355"/>
      <c r="P302" s="355"/>
      <c r="Q302" s="355"/>
      <c r="R302" s="355"/>
      <c r="S302" s="355"/>
      <c r="T302" s="355"/>
      <c r="U302" s="355"/>
      <c r="V302" s="355"/>
      <c r="W302" s="355"/>
      <c r="X302" s="355"/>
      <c r="Y302" s="355"/>
      <c r="Z302" s="355"/>
    </row>
    <row r="303" spans="1:26" ht="18.75" customHeight="1">
      <c r="A303" s="355"/>
      <c r="B303" s="355"/>
      <c r="C303" s="355"/>
      <c r="D303" s="355"/>
      <c r="E303" s="355"/>
      <c r="F303" s="355"/>
      <c r="G303" s="355"/>
      <c r="H303" s="355"/>
      <c r="I303" s="355"/>
      <c r="J303" s="355"/>
      <c r="K303" s="355"/>
      <c r="L303" s="355"/>
      <c r="M303" s="355"/>
      <c r="N303" s="355"/>
      <c r="O303" s="355"/>
      <c r="P303" s="355"/>
      <c r="Q303" s="355"/>
      <c r="R303" s="355"/>
      <c r="S303" s="355"/>
      <c r="T303" s="355"/>
      <c r="U303" s="355"/>
      <c r="V303" s="355"/>
      <c r="W303" s="355"/>
      <c r="X303" s="355"/>
      <c r="Y303" s="355"/>
      <c r="Z303" s="355"/>
    </row>
    <row r="304" spans="1:26" ht="18.75" customHeight="1">
      <c r="A304" s="355"/>
      <c r="B304" s="355"/>
      <c r="C304" s="355"/>
      <c r="D304" s="355"/>
      <c r="E304" s="355"/>
      <c r="F304" s="355"/>
      <c r="G304" s="355"/>
      <c r="H304" s="355"/>
      <c r="I304" s="355"/>
      <c r="J304" s="355"/>
      <c r="K304" s="355"/>
      <c r="L304" s="355"/>
      <c r="M304" s="355"/>
      <c r="N304" s="355"/>
      <c r="O304" s="355"/>
      <c r="P304" s="355"/>
      <c r="Q304" s="355"/>
      <c r="R304" s="355"/>
      <c r="S304" s="355"/>
      <c r="T304" s="355"/>
      <c r="U304" s="355"/>
      <c r="V304" s="355"/>
      <c r="W304" s="355"/>
      <c r="X304" s="355"/>
      <c r="Y304" s="355"/>
      <c r="Z304" s="355"/>
    </row>
    <row r="305" spans="1:26" ht="18.75" customHeight="1">
      <c r="A305" s="355"/>
      <c r="B305" s="355"/>
      <c r="C305" s="355"/>
      <c r="D305" s="355"/>
      <c r="E305" s="355"/>
      <c r="F305" s="355"/>
      <c r="G305" s="355"/>
      <c r="H305" s="355"/>
      <c r="I305" s="355"/>
      <c r="J305" s="355"/>
      <c r="K305" s="355"/>
      <c r="L305" s="355"/>
      <c r="M305" s="355"/>
      <c r="N305" s="355"/>
      <c r="O305" s="355"/>
      <c r="P305" s="355"/>
      <c r="Q305" s="355"/>
      <c r="R305" s="355"/>
      <c r="S305" s="355"/>
      <c r="T305" s="355"/>
      <c r="U305" s="355"/>
      <c r="V305" s="355"/>
      <c r="W305" s="355"/>
      <c r="X305" s="355"/>
      <c r="Y305" s="355"/>
      <c r="Z305" s="355"/>
    </row>
    <row r="306" spans="1:26" ht="18.75" customHeight="1">
      <c r="A306" s="355"/>
      <c r="B306" s="355"/>
      <c r="C306" s="355"/>
      <c r="D306" s="355"/>
      <c r="E306" s="355"/>
      <c r="F306" s="355"/>
      <c r="G306" s="355"/>
      <c r="H306" s="355"/>
      <c r="I306" s="355"/>
      <c r="J306" s="355"/>
      <c r="K306" s="355"/>
      <c r="L306" s="355"/>
      <c r="M306" s="355"/>
      <c r="N306" s="355"/>
      <c r="O306" s="355"/>
      <c r="P306" s="355"/>
      <c r="Q306" s="355"/>
      <c r="R306" s="355"/>
      <c r="S306" s="355"/>
      <c r="T306" s="355"/>
      <c r="U306" s="355"/>
      <c r="V306" s="355"/>
      <c r="W306" s="355"/>
      <c r="X306" s="355"/>
      <c r="Y306" s="355"/>
      <c r="Z306" s="355"/>
    </row>
    <row r="307" spans="1:26" ht="18.75" customHeight="1">
      <c r="A307" s="355"/>
      <c r="B307" s="355"/>
      <c r="C307" s="355"/>
      <c r="D307" s="355"/>
      <c r="E307" s="355"/>
      <c r="F307" s="355"/>
      <c r="G307" s="355"/>
      <c r="H307" s="355"/>
      <c r="I307" s="355"/>
      <c r="J307" s="355"/>
      <c r="K307" s="355"/>
      <c r="L307" s="355"/>
      <c r="M307" s="355"/>
      <c r="N307" s="355"/>
      <c r="O307" s="355"/>
      <c r="P307" s="355"/>
      <c r="Q307" s="355"/>
      <c r="R307" s="355"/>
      <c r="S307" s="355"/>
      <c r="T307" s="355"/>
      <c r="U307" s="355"/>
      <c r="V307" s="355"/>
      <c r="W307" s="355"/>
      <c r="X307" s="355"/>
      <c r="Y307" s="355"/>
      <c r="Z307" s="355"/>
    </row>
    <row r="308" spans="1:26" ht="18.75" customHeight="1">
      <c r="A308" s="355"/>
      <c r="B308" s="355"/>
      <c r="C308" s="355"/>
      <c r="D308" s="355"/>
      <c r="E308" s="355"/>
      <c r="F308" s="355"/>
      <c r="G308" s="355"/>
      <c r="H308" s="355"/>
      <c r="I308" s="355"/>
      <c r="J308" s="355"/>
      <c r="K308" s="355"/>
      <c r="L308" s="355"/>
      <c r="M308" s="355"/>
      <c r="N308" s="355"/>
      <c r="O308" s="355"/>
      <c r="P308" s="355"/>
      <c r="Q308" s="355"/>
      <c r="R308" s="355"/>
      <c r="S308" s="355"/>
      <c r="T308" s="355"/>
      <c r="U308" s="355"/>
      <c r="V308" s="355"/>
      <c r="W308" s="355"/>
      <c r="X308" s="355"/>
      <c r="Y308" s="355"/>
      <c r="Z308" s="355"/>
    </row>
    <row r="309" spans="1:26" ht="18.75" customHeight="1">
      <c r="A309" s="355"/>
      <c r="B309" s="355"/>
      <c r="C309" s="355"/>
      <c r="D309" s="355"/>
      <c r="E309" s="355"/>
      <c r="F309" s="355"/>
      <c r="G309" s="355"/>
      <c r="H309" s="355"/>
      <c r="I309" s="355"/>
      <c r="J309" s="355"/>
      <c r="K309" s="355"/>
      <c r="L309" s="355"/>
      <c r="M309" s="355"/>
      <c r="N309" s="355"/>
      <c r="O309" s="355"/>
      <c r="P309" s="355"/>
      <c r="Q309" s="355"/>
      <c r="R309" s="355"/>
      <c r="S309" s="355"/>
      <c r="T309" s="355"/>
      <c r="U309" s="355"/>
      <c r="V309" s="355"/>
      <c r="W309" s="355"/>
      <c r="X309" s="355"/>
      <c r="Y309" s="355"/>
      <c r="Z309" s="355"/>
    </row>
    <row r="310" spans="1:26" ht="18.75" customHeight="1">
      <c r="A310" s="355"/>
      <c r="B310" s="355"/>
      <c r="C310" s="355"/>
      <c r="D310" s="355"/>
      <c r="E310" s="355"/>
      <c r="F310" s="355"/>
      <c r="G310" s="355"/>
      <c r="H310" s="355"/>
      <c r="I310" s="355"/>
      <c r="J310" s="355"/>
      <c r="K310" s="355"/>
      <c r="L310" s="355"/>
      <c r="M310" s="355"/>
      <c r="N310" s="355"/>
      <c r="O310" s="355"/>
      <c r="P310" s="355"/>
      <c r="Q310" s="355"/>
      <c r="R310" s="355"/>
      <c r="S310" s="355"/>
      <c r="T310" s="355"/>
      <c r="U310" s="355"/>
      <c r="V310" s="355"/>
      <c r="W310" s="355"/>
      <c r="X310" s="355"/>
      <c r="Y310" s="355"/>
      <c r="Z310" s="355"/>
    </row>
    <row r="311" spans="1:26" ht="18.75" customHeight="1">
      <c r="A311" s="355"/>
      <c r="B311" s="355"/>
      <c r="C311" s="355"/>
      <c r="D311" s="355"/>
      <c r="E311" s="355"/>
      <c r="F311" s="355"/>
      <c r="G311" s="355"/>
      <c r="H311" s="355"/>
      <c r="I311" s="355"/>
      <c r="J311" s="355"/>
      <c r="K311" s="355"/>
      <c r="L311" s="355"/>
      <c r="M311" s="355"/>
      <c r="N311" s="355"/>
      <c r="O311" s="355"/>
      <c r="P311" s="355"/>
      <c r="Q311" s="355"/>
      <c r="R311" s="355"/>
      <c r="S311" s="355"/>
      <c r="T311" s="355"/>
      <c r="U311" s="355"/>
      <c r="V311" s="355"/>
      <c r="W311" s="355"/>
      <c r="X311" s="355"/>
      <c r="Y311" s="355"/>
      <c r="Z311" s="355"/>
    </row>
    <row r="312" spans="1:26" ht="18.75" customHeight="1">
      <c r="A312" s="355"/>
      <c r="B312" s="355"/>
      <c r="C312" s="355"/>
      <c r="D312" s="355"/>
      <c r="E312" s="355"/>
      <c r="F312" s="355"/>
      <c r="G312" s="355"/>
      <c r="H312" s="355"/>
      <c r="I312" s="355"/>
      <c r="J312" s="355"/>
      <c r="K312" s="355"/>
      <c r="L312" s="355"/>
      <c r="M312" s="355"/>
      <c r="N312" s="355"/>
      <c r="O312" s="355"/>
      <c r="P312" s="355"/>
      <c r="Q312" s="355"/>
      <c r="R312" s="355"/>
      <c r="S312" s="355"/>
      <c r="T312" s="355"/>
      <c r="U312" s="355"/>
      <c r="V312" s="355"/>
      <c r="W312" s="355"/>
      <c r="X312" s="355"/>
      <c r="Y312" s="355"/>
      <c r="Z312" s="355"/>
    </row>
    <row r="313" spans="1:26" ht="18.75" customHeight="1">
      <c r="A313" s="355"/>
      <c r="B313" s="355"/>
      <c r="C313" s="355"/>
      <c r="D313" s="355"/>
      <c r="E313" s="355"/>
      <c r="F313" s="355"/>
      <c r="G313" s="355"/>
      <c r="H313" s="355"/>
      <c r="I313" s="355"/>
      <c r="J313" s="355"/>
      <c r="K313" s="355"/>
      <c r="L313" s="355"/>
      <c r="M313" s="355"/>
      <c r="N313" s="355"/>
      <c r="O313" s="355"/>
      <c r="P313" s="355"/>
      <c r="Q313" s="355"/>
      <c r="R313" s="355"/>
      <c r="S313" s="355"/>
      <c r="T313" s="355"/>
      <c r="U313" s="355"/>
      <c r="V313" s="355"/>
      <c r="W313" s="355"/>
      <c r="X313" s="355"/>
      <c r="Y313" s="355"/>
      <c r="Z313" s="355"/>
    </row>
    <row r="314" spans="1:26" ht="18.75" customHeight="1">
      <c r="A314" s="355"/>
      <c r="B314" s="355"/>
      <c r="C314" s="355"/>
      <c r="D314" s="355"/>
      <c r="E314" s="355"/>
      <c r="F314" s="355"/>
      <c r="G314" s="355"/>
      <c r="H314" s="355"/>
      <c r="I314" s="355"/>
      <c r="J314" s="355"/>
      <c r="K314" s="355"/>
      <c r="L314" s="355"/>
      <c r="M314" s="355"/>
      <c r="N314" s="355"/>
      <c r="O314" s="355"/>
      <c r="P314" s="355"/>
      <c r="Q314" s="355"/>
      <c r="R314" s="355"/>
      <c r="S314" s="355"/>
      <c r="T314" s="355"/>
      <c r="U314" s="355"/>
      <c r="V314" s="355"/>
      <c r="W314" s="355"/>
      <c r="X314" s="355"/>
      <c r="Y314" s="355"/>
      <c r="Z314" s="355"/>
    </row>
    <row r="315" spans="1:26" ht="18.75" customHeight="1">
      <c r="A315" s="355"/>
      <c r="B315" s="355"/>
      <c r="C315" s="355"/>
      <c r="D315" s="355"/>
      <c r="E315" s="355"/>
      <c r="F315" s="355"/>
      <c r="G315" s="355"/>
      <c r="H315" s="355"/>
      <c r="I315" s="355"/>
      <c r="J315" s="355"/>
      <c r="K315" s="355"/>
      <c r="L315" s="355"/>
      <c r="M315" s="355"/>
      <c r="N315" s="355"/>
      <c r="O315" s="355"/>
      <c r="P315" s="355"/>
      <c r="Q315" s="355"/>
      <c r="R315" s="355"/>
      <c r="S315" s="355"/>
      <c r="T315" s="355"/>
      <c r="U315" s="355"/>
      <c r="V315" s="355"/>
      <c r="W315" s="355"/>
      <c r="X315" s="355"/>
      <c r="Y315" s="355"/>
      <c r="Z315" s="355"/>
    </row>
    <row r="316" spans="1:26" ht="18.75" customHeight="1">
      <c r="A316" s="355"/>
      <c r="B316" s="355"/>
      <c r="C316" s="355"/>
      <c r="D316" s="355"/>
      <c r="E316" s="355"/>
      <c r="F316" s="355"/>
      <c r="G316" s="355"/>
      <c r="H316" s="355"/>
      <c r="I316" s="355"/>
      <c r="J316" s="355"/>
      <c r="K316" s="355"/>
      <c r="L316" s="355"/>
      <c r="M316" s="355"/>
      <c r="N316" s="355"/>
      <c r="O316" s="355"/>
      <c r="P316" s="355"/>
      <c r="Q316" s="355"/>
      <c r="R316" s="355"/>
      <c r="S316" s="355"/>
      <c r="T316" s="355"/>
      <c r="U316" s="355"/>
      <c r="V316" s="355"/>
      <c r="W316" s="355"/>
      <c r="X316" s="355"/>
      <c r="Y316" s="355"/>
      <c r="Z316" s="355"/>
    </row>
    <row r="317" spans="1:26" ht="18.75" customHeight="1">
      <c r="A317" s="355"/>
      <c r="B317" s="355"/>
      <c r="C317" s="355"/>
      <c r="D317" s="355"/>
      <c r="E317" s="355"/>
      <c r="F317" s="355"/>
      <c r="G317" s="355"/>
      <c r="H317" s="355"/>
      <c r="I317" s="355"/>
      <c r="J317" s="355"/>
      <c r="K317" s="355"/>
      <c r="L317" s="355"/>
      <c r="M317" s="355"/>
      <c r="N317" s="355"/>
      <c r="O317" s="355"/>
      <c r="P317" s="355"/>
      <c r="Q317" s="355"/>
      <c r="R317" s="355"/>
      <c r="S317" s="355"/>
      <c r="T317" s="355"/>
      <c r="U317" s="355"/>
      <c r="V317" s="355"/>
      <c r="W317" s="355"/>
      <c r="X317" s="355"/>
      <c r="Y317" s="355"/>
      <c r="Z317" s="355"/>
    </row>
    <row r="318" spans="1:26" ht="18.75" customHeight="1">
      <c r="A318" s="355"/>
      <c r="B318" s="355"/>
      <c r="C318" s="355"/>
      <c r="D318" s="355"/>
      <c r="E318" s="355"/>
      <c r="F318" s="355"/>
      <c r="G318" s="355"/>
      <c r="H318" s="355"/>
      <c r="I318" s="355"/>
      <c r="J318" s="355"/>
      <c r="K318" s="355"/>
      <c r="L318" s="355"/>
      <c r="M318" s="355"/>
      <c r="N318" s="355"/>
      <c r="O318" s="355"/>
      <c r="P318" s="355"/>
      <c r="Q318" s="355"/>
      <c r="R318" s="355"/>
      <c r="S318" s="355"/>
      <c r="T318" s="355"/>
      <c r="U318" s="355"/>
      <c r="V318" s="355"/>
      <c r="W318" s="355"/>
      <c r="X318" s="355"/>
      <c r="Y318" s="355"/>
      <c r="Z318" s="355"/>
    </row>
    <row r="319" spans="1:26" ht="18.75" customHeight="1">
      <c r="A319" s="355"/>
      <c r="B319" s="355"/>
      <c r="C319" s="355"/>
      <c r="D319" s="355"/>
      <c r="E319" s="355"/>
      <c r="F319" s="355"/>
      <c r="G319" s="355"/>
      <c r="H319" s="355"/>
      <c r="I319" s="355"/>
      <c r="J319" s="355"/>
      <c r="K319" s="355"/>
      <c r="L319" s="355"/>
      <c r="M319" s="355"/>
      <c r="N319" s="355"/>
      <c r="O319" s="355"/>
      <c r="P319" s="355"/>
      <c r="Q319" s="355"/>
      <c r="R319" s="355"/>
      <c r="S319" s="355"/>
      <c r="T319" s="355"/>
      <c r="U319" s="355"/>
      <c r="V319" s="355"/>
      <c r="W319" s="355"/>
      <c r="X319" s="355"/>
      <c r="Y319" s="355"/>
      <c r="Z319" s="355"/>
    </row>
    <row r="320" spans="1:26" ht="18.75" customHeight="1">
      <c r="A320" s="355"/>
      <c r="B320" s="355"/>
      <c r="C320" s="355"/>
      <c r="D320" s="355"/>
      <c r="E320" s="355"/>
      <c r="F320" s="355"/>
      <c r="G320" s="355"/>
      <c r="H320" s="355"/>
      <c r="I320" s="355"/>
      <c r="J320" s="355"/>
      <c r="K320" s="355"/>
      <c r="L320" s="355"/>
      <c r="M320" s="355"/>
      <c r="N320" s="355"/>
      <c r="O320" s="355"/>
      <c r="P320" s="355"/>
      <c r="Q320" s="355"/>
      <c r="R320" s="355"/>
      <c r="S320" s="355"/>
      <c r="T320" s="355"/>
      <c r="U320" s="355"/>
      <c r="V320" s="355"/>
      <c r="W320" s="355"/>
      <c r="X320" s="355"/>
      <c r="Y320" s="355"/>
      <c r="Z320" s="355"/>
    </row>
    <row r="321" spans="1:26" ht="18.75" customHeight="1">
      <c r="A321" s="355"/>
      <c r="B321" s="355"/>
      <c r="C321" s="355"/>
      <c r="D321" s="355"/>
      <c r="E321" s="355"/>
      <c r="F321" s="355"/>
      <c r="G321" s="355"/>
      <c r="H321" s="355"/>
      <c r="I321" s="355"/>
      <c r="J321" s="355"/>
      <c r="K321" s="355"/>
      <c r="L321" s="355"/>
      <c r="M321" s="355"/>
      <c r="N321" s="355"/>
      <c r="O321" s="355"/>
      <c r="P321" s="355"/>
      <c r="Q321" s="355"/>
      <c r="R321" s="355"/>
      <c r="S321" s="355"/>
      <c r="T321" s="355"/>
      <c r="U321" s="355"/>
      <c r="V321" s="355"/>
      <c r="W321" s="355"/>
      <c r="X321" s="355"/>
      <c r="Y321" s="355"/>
      <c r="Z321" s="355"/>
    </row>
    <row r="322" spans="1:26" ht="18.75" customHeight="1">
      <c r="A322" s="355"/>
      <c r="B322" s="355"/>
      <c r="C322" s="355"/>
      <c r="D322" s="355"/>
      <c r="E322" s="355"/>
      <c r="F322" s="355"/>
      <c r="G322" s="355"/>
      <c r="H322" s="355"/>
      <c r="I322" s="355"/>
      <c r="J322" s="355"/>
      <c r="K322" s="355"/>
      <c r="L322" s="355"/>
      <c r="M322" s="355"/>
      <c r="N322" s="355"/>
      <c r="O322" s="355"/>
      <c r="P322" s="355"/>
      <c r="Q322" s="355"/>
      <c r="R322" s="355"/>
      <c r="S322" s="355"/>
      <c r="T322" s="355"/>
      <c r="U322" s="355"/>
      <c r="V322" s="355"/>
      <c r="W322" s="355"/>
      <c r="X322" s="355"/>
      <c r="Y322" s="355"/>
      <c r="Z322" s="355"/>
    </row>
    <row r="323" spans="1:26" ht="18.75" customHeight="1">
      <c r="A323" s="355"/>
      <c r="B323" s="355"/>
      <c r="C323" s="355"/>
      <c r="D323" s="355"/>
      <c r="E323" s="355"/>
      <c r="F323" s="355"/>
      <c r="G323" s="355"/>
      <c r="H323" s="355"/>
      <c r="I323" s="355"/>
      <c r="J323" s="355"/>
      <c r="K323" s="355"/>
      <c r="L323" s="355"/>
      <c r="M323" s="355"/>
      <c r="N323" s="355"/>
      <c r="O323" s="355"/>
      <c r="P323" s="355"/>
      <c r="Q323" s="355"/>
      <c r="R323" s="355"/>
      <c r="S323" s="355"/>
      <c r="T323" s="355"/>
      <c r="U323" s="355"/>
      <c r="V323" s="355"/>
      <c r="W323" s="355"/>
      <c r="X323" s="355"/>
      <c r="Y323" s="355"/>
      <c r="Z323" s="355"/>
    </row>
    <row r="324" spans="1:26" ht="18.75" customHeight="1">
      <c r="A324" s="355"/>
      <c r="B324" s="355"/>
      <c r="C324" s="355"/>
      <c r="D324" s="355"/>
      <c r="E324" s="355"/>
      <c r="F324" s="355"/>
      <c r="G324" s="355"/>
      <c r="H324" s="355"/>
      <c r="I324" s="355"/>
      <c r="J324" s="355"/>
      <c r="K324" s="355"/>
      <c r="L324" s="355"/>
      <c r="M324" s="355"/>
      <c r="N324" s="355"/>
      <c r="O324" s="355"/>
      <c r="P324" s="355"/>
      <c r="Q324" s="355"/>
      <c r="R324" s="355"/>
      <c r="S324" s="355"/>
      <c r="T324" s="355"/>
      <c r="U324" s="355"/>
      <c r="V324" s="355"/>
      <c r="W324" s="355"/>
      <c r="X324" s="355"/>
      <c r="Y324" s="355"/>
      <c r="Z324" s="355"/>
    </row>
    <row r="325" spans="1:26" ht="18.75" customHeight="1">
      <c r="A325" s="355"/>
      <c r="B325" s="355"/>
      <c r="C325" s="355"/>
      <c r="D325" s="355"/>
      <c r="E325" s="355"/>
      <c r="F325" s="355"/>
      <c r="G325" s="355"/>
      <c r="H325" s="355"/>
      <c r="I325" s="355"/>
      <c r="J325" s="355"/>
      <c r="K325" s="355"/>
      <c r="L325" s="355"/>
      <c r="M325" s="355"/>
      <c r="N325" s="355"/>
      <c r="O325" s="355"/>
      <c r="P325" s="355"/>
      <c r="Q325" s="355"/>
      <c r="R325" s="355"/>
      <c r="S325" s="355"/>
      <c r="T325" s="355"/>
      <c r="U325" s="355"/>
      <c r="V325" s="355"/>
      <c r="W325" s="355"/>
      <c r="X325" s="355"/>
      <c r="Y325" s="355"/>
      <c r="Z325" s="355"/>
    </row>
    <row r="326" spans="1:26" ht="18.75" customHeight="1">
      <c r="A326" s="355"/>
      <c r="B326" s="355"/>
      <c r="C326" s="355"/>
      <c r="D326" s="355"/>
      <c r="E326" s="355"/>
      <c r="F326" s="355"/>
      <c r="G326" s="355"/>
      <c r="H326" s="355"/>
      <c r="I326" s="355"/>
      <c r="J326" s="355"/>
      <c r="K326" s="355"/>
      <c r="L326" s="355"/>
      <c r="M326" s="355"/>
      <c r="N326" s="355"/>
      <c r="O326" s="355"/>
      <c r="P326" s="355"/>
      <c r="Q326" s="355"/>
      <c r="R326" s="355"/>
      <c r="S326" s="355"/>
      <c r="T326" s="355"/>
      <c r="U326" s="355"/>
      <c r="V326" s="355"/>
      <c r="W326" s="355"/>
      <c r="X326" s="355"/>
      <c r="Y326" s="355"/>
      <c r="Z326" s="355"/>
    </row>
    <row r="327" spans="1:26" ht="18.75" customHeight="1">
      <c r="A327" s="355"/>
      <c r="B327" s="355"/>
      <c r="C327" s="355"/>
      <c r="D327" s="355"/>
      <c r="E327" s="355"/>
      <c r="F327" s="355"/>
      <c r="G327" s="355"/>
      <c r="H327" s="355"/>
      <c r="I327" s="355"/>
      <c r="J327" s="355"/>
      <c r="K327" s="355"/>
      <c r="L327" s="355"/>
      <c r="M327" s="355"/>
      <c r="N327" s="355"/>
      <c r="O327" s="355"/>
      <c r="P327" s="355"/>
      <c r="Q327" s="355"/>
      <c r="R327" s="355"/>
      <c r="S327" s="355"/>
      <c r="T327" s="355"/>
      <c r="U327" s="355"/>
      <c r="V327" s="355"/>
      <c r="W327" s="355"/>
      <c r="X327" s="355"/>
      <c r="Y327" s="355"/>
      <c r="Z327" s="355"/>
    </row>
    <row r="328" spans="1:26" ht="18.75" customHeight="1">
      <c r="A328" s="355"/>
      <c r="B328" s="355"/>
      <c r="C328" s="355"/>
      <c r="D328" s="355"/>
      <c r="E328" s="355"/>
      <c r="F328" s="355"/>
      <c r="G328" s="355"/>
      <c r="H328" s="355"/>
      <c r="I328" s="355"/>
      <c r="J328" s="355"/>
      <c r="K328" s="355"/>
      <c r="L328" s="355"/>
      <c r="M328" s="355"/>
      <c r="N328" s="355"/>
      <c r="O328" s="355"/>
      <c r="P328" s="355"/>
      <c r="Q328" s="355"/>
      <c r="R328" s="355"/>
      <c r="S328" s="355"/>
      <c r="T328" s="355"/>
      <c r="U328" s="355"/>
      <c r="V328" s="355"/>
      <c r="W328" s="355"/>
      <c r="X328" s="355"/>
      <c r="Y328" s="355"/>
      <c r="Z328" s="355"/>
    </row>
    <row r="329" spans="1:26" ht="18.75" customHeight="1">
      <c r="A329" s="355"/>
      <c r="B329" s="355"/>
      <c r="C329" s="355"/>
      <c r="D329" s="355"/>
      <c r="E329" s="355"/>
      <c r="F329" s="355"/>
      <c r="G329" s="355"/>
      <c r="H329" s="355"/>
      <c r="I329" s="355"/>
      <c r="J329" s="355"/>
      <c r="K329" s="355"/>
      <c r="L329" s="355"/>
      <c r="M329" s="355"/>
      <c r="N329" s="355"/>
      <c r="O329" s="355"/>
      <c r="P329" s="355"/>
      <c r="Q329" s="355"/>
      <c r="R329" s="355"/>
      <c r="S329" s="355"/>
      <c r="T329" s="355"/>
      <c r="U329" s="355"/>
      <c r="V329" s="355"/>
      <c r="W329" s="355"/>
      <c r="X329" s="355"/>
      <c r="Y329" s="355"/>
      <c r="Z329" s="355"/>
    </row>
    <row r="330" spans="1:26" ht="18.75" customHeight="1">
      <c r="A330" s="355"/>
      <c r="B330" s="355"/>
      <c r="C330" s="355"/>
      <c r="D330" s="355"/>
      <c r="E330" s="355"/>
      <c r="F330" s="355"/>
      <c r="G330" s="355"/>
      <c r="H330" s="355"/>
      <c r="I330" s="355"/>
      <c r="J330" s="355"/>
      <c r="K330" s="355"/>
      <c r="L330" s="355"/>
      <c r="M330" s="355"/>
      <c r="N330" s="355"/>
      <c r="O330" s="355"/>
      <c r="P330" s="355"/>
      <c r="Q330" s="355"/>
      <c r="R330" s="355"/>
      <c r="S330" s="355"/>
      <c r="T330" s="355"/>
      <c r="U330" s="355"/>
      <c r="V330" s="355"/>
      <c r="W330" s="355"/>
      <c r="X330" s="355"/>
      <c r="Y330" s="355"/>
      <c r="Z330" s="355"/>
    </row>
    <row r="331" spans="1:26" ht="18.75" customHeight="1">
      <c r="A331" s="355"/>
      <c r="B331" s="355"/>
      <c r="C331" s="355"/>
      <c r="D331" s="355"/>
      <c r="E331" s="355"/>
      <c r="F331" s="355"/>
      <c r="G331" s="355"/>
      <c r="H331" s="355"/>
      <c r="I331" s="355"/>
      <c r="J331" s="355"/>
      <c r="K331" s="355"/>
      <c r="L331" s="355"/>
      <c r="M331" s="355"/>
      <c r="N331" s="355"/>
      <c r="O331" s="355"/>
      <c r="P331" s="355"/>
      <c r="Q331" s="355"/>
      <c r="R331" s="355"/>
      <c r="S331" s="355"/>
      <c r="T331" s="355"/>
      <c r="U331" s="355"/>
      <c r="V331" s="355"/>
      <c r="W331" s="355"/>
      <c r="X331" s="355"/>
      <c r="Y331" s="355"/>
      <c r="Z331" s="355"/>
    </row>
    <row r="332" spans="1:26" ht="18.75" customHeight="1">
      <c r="A332" s="355"/>
      <c r="B332" s="355"/>
      <c r="C332" s="355"/>
      <c r="D332" s="355"/>
      <c r="E332" s="355"/>
      <c r="F332" s="355"/>
      <c r="G332" s="355"/>
      <c r="H332" s="355"/>
      <c r="I332" s="355"/>
      <c r="J332" s="355"/>
      <c r="K332" s="355"/>
      <c r="L332" s="355"/>
      <c r="M332" s="355"/>
      <c r="N332" s="355"/>
      <c r="O332" s="355"/>
      <c r="P332" s="355"/>
      <c r="Q332" s="355"/>
      <c r="R332" s="355"/>
      <c r="S332" s="355"/>
      <c r="T332" s="355"/>
      <c r="U332" s="355"/>
      <c r="V332" s="355"/>
      <c r="W332" s="355"/>
      <c r="X332" s="355"/>
      <c r="Y332" s="355"/>
      <c r="Z332" s="355"/>
    </row>
    <row r="333" spans="1:26" ht="18.75" customHeight="1">
      <c r="A333" s="355"/>
      <c r="B333" s="355"/>
      <c r="C333" s="355"/>
      <c r="D333" s="355"/>
      <c r="E333" s="355"/>
      <c r="F333" s="355"/>
      <c r="G333" s="355"/>
      <c r="H333" s="355"/>
      <c r="I333" s="355"/>
      <c r="J333" s="355"/>
      <c r="K333" s="355"/>
      <c r="L333" s="355"/>
      <c r="M333" s="355"/>
      <c r="N333" s="355"/>
      <c r="O333" s="355"/>
      <c r="P333" s="355"/>
      <c r="Q333" s="355"/>
      <c r="R333" s="355"/>
      <c r="S333" s="355"/>
      <c r="T333" s="355"/>
      <c r="U333" s="355"/>
      <c r="V333" s="355"/>
      <c r="W333" s="355"/>
      <c r="X333" s="355"/>
      <c r="Y333" s="355"/>
      <c r="Z333" s="355"/>
    </row>
    <row r="334" spans="1:26" ht="18.75" customHeight="1">
      <c r="A334" s="355"/>
      <c r="B334" s="355"/>
      <c r="C334" s="355"/>
      <c r="D334" s="355"/>
      <c r="E334" s="355"/>
      <c r="F334" s="355"/>
      <c r="G334" s="355"/>
      <c r="H334" s="355"/>
      <c r="I334" s="355"/>
      <c r="J334" s="355"/>
      <c r="K334" s="355"/>
      <c r="L334" s="355"/>
      <c r="M334" s="355"/>
      <c r="N334" s="355"/>
      <c r="O334" s="355"/>
      <c r="P334" s="355"/>
      <c r="Q334" s="355"/>
      <c r="R334" s="355"/>
      <c r="S334" s="355"/>
      <c r="T334" s="355"/>
      <c r="U334" s="355"/>
      <c r="V334" s="355"/>
      <c r="W334" s="355"/>
      <c r="X334" s="355"/>
      <c r="Y334" s="355"/>
      <c r="Z334" s="355"/>
    </row>
    <row r="335" spans="1:26" ht="18.75" customHeight="1">
      <c r="A335" s="355"/>
      <c r="B335" s="355"/>
      <c r="C335" s="355"/>
      <c r="D335" s="355"/>
      <c r="E335" s="355"/>
      <c r="F335" s="355"/>
      <c r="G335" s="355"/>
      <c r="H335" s="355"/>
      <c r="I335" s="355"/>
      <c r="J335" s="355"/>
      <c r="K335" s="355"/>
      <c r="L335" s="355"/>
      <c r="M335" s="355"/>
      <c r="N335" s="355"/>
      <c r="O335" s="355"/>
      <c r="P335" s="355"/>
      <c r="Q335" s="355"/>
      <c r="R335" s="355"/>
      <c r="S335" s="355"/>
      <c r="T335" s="355"/>
      <c r="U335" s="355"/>
      <c r="V335" s="355"/>
      <c r="W335" s="355"/>
      <c r="X335" s="355"/>
      <c r="Y335" s="355"/>
      <c r="Z335" s="355"/>
    </row>
    <row r="336" spans="1:26" ht="18.75" customHeight="1">
      <c r="A336" s="355"/>
      <c r="B336" s="355"/>
      <c r="C336" s="355"/>
      <c r="D336" s="355"/>
      <c r="E336" s="355"/>
      <c r="F336" s="355"/>
      <c r="G336" s="355"/>
      <c r="H336" s="355"/>
      <c r="I336" s="355"/>
      <c r="J336" s="355"/>
      <c r="K336" s="355"/>
      <c r="L336" s="355"/>
      <c r="M336" s="355"/>
      <c r="N336" s="355"/>
      <c r="O336" s="355"/>
      <c r="P336" s="355"/>
      <c r="Q336" s="355"/>
      <c r="R336" s="355"/>
      <c r="S336" s="355"/>
      <c r="T336" s="355"/>
      <c r="U336" s="355"/>
      <c r="V336" s="355"/>
      <c r="W336" s="355"/>
      <c r="X336" s="355"/>
      <c r="Y336" s="355"/>
      <c r="Z336" s="355"/>
    </row>
    <row r="337" spans="1:26" ht="18.75" customHeight="1">
      <c r="A337" s="355"/>
      <c r="B337" s="355"/>
      <c r="C337" s="355"/>
      <c r="D337" s="355"/>
      <c r="E337" s="355"/>
      <c r="F337" s="355"/>
      <c r="G337" s="355"/>
      <c r="H337" s="355"/>
      <c r="I337" s="355"/>
      <c r="J337" s="355"/>
      <c r="K337" s="355"/>
      <c r="L337" s="355"/>
      <c r="M337" s="355"/>
      <c r="N337" s="355"/>
      <c r="O337" s="355"/>
      <c r="P337" s="355"/>
      <c r="Q337" s="355"/>
      <c r="R337" s="355"/>
      <c r="S337" s="355"/>
      <c r="T337" s="355"/>
      <c r="U337" s="355"/>
      <c r="V337" s="355"/>
      <c r="W337" s="355"/>
      <c r="X337" s="355"/>
      <c r="Y337" s="355"/>
      <c r="Z337" s="355"/>
    </row>
    <row r="338" spans="1:26" ht="18.75" customHeight="1">
      <c r="A338" s="355"/>
      <c r="B338" s="355"/>
      <c r="C338" s="355"/>
      <c r="D338" s="355"/>
      <c r="E338" s="355"/>
      <c r="F338" s="355"/>
      <c r="G338" s="355"/>
      <c r="H338" s="355"/>
      <c r="I338" s="355"/>
      <c r="J338" s="355"/>
      <c r="K338" s="355"/>
      <c r="L338" s="355"/>
      <c r="M338" s="355"/>
      <c r="N338" s="355"/>
      <c r="O338" s="355"/>
      <c r="P338" s="355"/>
      <c r="Q338" s="355"/>
      <c r="R338" s="355"/>
      <c r="S338" s="355"/>
      <c r="T338" s="355"/>
      <c r="U338" s="355"/>
      <c r="V338" s="355"/>
      <c r="W338" s="355"/>
      <c r="X338" s="355"/>
      <c r="Y338" s="355"/>
      <c r="Z338" s="355"/>
    </row>
    <row r="339" spans="1:26" ht="18.75" customHeight="1">
      <c r="A339" s="355"/>
      <c r="B339" s="355"/>
      <c r="C339" s="355"/>
      <c r="D339" s="355"/>
      <c r="E339" s="355"/>
      <c r="F339" s="355"/>
      <c r="G339" s="355"/>
      <c r="H339" s="355"/>
      <c r="I339" s="355"/>
      <c r="J339" s="355"/>
      <c r="K339" s="355"/>
      <c r="L339" s="355"/>
      <c r="M339" s="355"/>
      <c r="N339" s="355"/>
      <c r="O339" s="355"/>
      <c r="P339" s="355"/>
      <c r="Q339" s="355"/>
      <c r="R339" s="355"/>
      <c r="S339" s="355"/>
      <c r="T339" s="355"/>
      <c r="U339" s="355"/>
      <c r="V339" s="355"/>
      <c r="W339" s="355"/>
      <c r="X339" s="355"/>
      <c r="Y339" s="355"/>
      <c r="Z339" s="355"/>
    </row>
    <row r="340" spans="1:26" ht="18.75" customHeight="1">
      <c r="A340" s="355"/>
      <c r="B340" s="355"/>
      <c r="C340" s="355"/>
      <c r="D340" s="355"/>
      <c r="E340" s="355"/>
      <c r="F340" s="355"/>
      <c r="G340" s="355"/>
      <c r="H340" s="355"/>
      <c r="I340" s="355"/>
      <c r="J340" s="355"/>
      <c r="K340" s="355"/>
      <c r="L340" s="355"/>
      <c r="M340" s="355"/>
      <c r="N340" s="355"/>
      <c r="O340" s="355"/>
      <c r="P340" s="355"/>
      <c r="Q340" s="355"/>
      <c r="R340" s="355"/>
      <c r="S340" s="355"/>
      <c r="T340" s="355"/>
      <c r="U340" s="355"/>
      <c r="V340" s="355"/>
      <c r="W340" s="355"/>
      <c r="X340" s="355"/>
      <c r="Y340" s="355"/>
      <c r="Z340" s="355"/>
    </row>
    <row r="341" spans="1:26" ht="18.75" customHeight="1">
      <c r="A341" s="355"/>
      <c r="B341" s="355"/>
      <c r="C341" s="355"/>
      <c r="D341" s="355"/>
      <c r="E341" s="355"/>
      <c r="F341" s="355"/>
      <c r="G341" s="355"/>
      <c r="H341" s="355"/>
      <c r="I341" s="355"/>
      <c r="J341" s="355"/>
      <c r="K341" s="355"/>
      <c r="L341" s="355"/>
      <c r="M341" s="355"/>
      <c r="N341" s="355"/>
      <c r="O341" s="355"/>
      <c r="P341" s="355"/>
      <c r="Q341" s="355"/>
      <c r="R341" s="355"/>
      <c r="S341" s="355"/>
      <c r="T341" s="355"/>
      <c r="U341" s="355"/>
      <c r="V341" s="355"/>
      <c r="W341" s="355"/>
      <c r="X341" s="355"/>
      <c r="Y341" s="355"/>
      <c r="Z341" s="355"/>
    </row>
    <row r="342" spans="1:26" ht="18.75" customHeight="1">
      <c r="A342" s="355"/>
      <c r="B342" s="355"/>
      <c r="C342" s="355"/>
      <c r="D342" s="355"/>
      <c r="E342" s="355"/>
      <c r="F342" s="355"/>
      <c r="G342" s="355"/>
      <c r="H342" s="355"/>
      <c r="I342" s="355"/>
      <c r="J342" s="355"/>
      <c r="K342" s="355"/>
      <c r="L342" s="355"/>
      <c r="M342" s="355"/>
      <c r="N342" s="355"/>
      <c r="O342" s="355"/>
      <c r="P342" s="355"/>
      <c r="Q342" s="355"/>
      <c r="R342" s="355"/>
      <c r="S342" s="355"/>
      <c r="T342" s="355"/>
      <c r="U342" s="355"/>
      <c r="V342" s="355"/>
      <c r="W342" s="355"/>
      <c r="X342" s="355"/>
      <c r="Y342" s="355"/>
      <c r="Z342" s="355"/>
    </row>
    <row r="343" spans="1:26" ht="18.75" customHeight="1">
      <c r="A343" s="355"/>
      <c r="B343" s="355"/>
      <c r="C343" s="355"/>
      <c r="D343" s="355"/>
      <c r="E343" s="355"/>
      <c r="F343" s="355"/>
      <c r="G343" s="355"/>
      <c r="H343" s="355"/>
      <c r="I343" s="355"/>
      <c r="J343" s="355"/>
      <c r="K343" s="355"/>
      <c r="L343" s="355"/>
      <c r="M343" s="355"/>
      <c r="N343" s="355"/>
      <c r="O343" s="355"/>
      <c r="P343" s="355"/>
      <c r="Q343" s="355"/>
      <c r="R343" s="355"/>
      <c r="S343" s="355"/>
      <c r="T343" s="355"/>
      <c r="U343" s="355"/>
      <c r="V343" s="355"/>
      <c r="W343" s="355"/>
      <c r="X343" s="355"/>
      <c r="Y343" s="355"/>
      <c r="Z343" s="355"/>
    </row>
    <row r="344" spans="1:26" ht="18.75" customHeight="1">
      <c r="A344" s="355"/>
      <c r="B344" s="355"/>
      <c r="C344" s="355"/>
      <c r="D344" s="355"/>
      <c r="E344" s="355"/>
      <c r="F344" s="355"/>
      <c r="G344" s="355"/>
      <c r="H344" s="355"/>
      <c r="I344" s="355"/>
      <c r="J344" s="355"/>
      <c r="K344" s="355"/>
      <c r="L344" s="355"/>
      <c r="M344" s="355"/>
      <c r="N344" s="355"/>
      <c r="O344" s="355"/>
      <c r="P344" s="355"/>
      <c r="Q344" s="355"/>
      <c r="R344" s="355"/>
      <c r="S344" s="355"/>
      <c r="T344" s="355"/>
      <c r="U344" s="355"/>
      <c r="V344" s="355"/>
      <c r="W344" s="355"/>
      <c r="X344" s="355"/>
      <c r="Y344" s="355"/>
      <c r="Z344" s="355"/>
    </row>
    <row r="345" spans="1:26" ht="18.75" customHeight="1">
      <c r="A345" s="355"/>
      <c r="B345" s="355"/>
      <c r="C345" s="355"/>
      <c r="D345" s="355"/>
      <c r="E345" s="355"/>
      <c r="F345" s="355"/>
      <c r="G345" s="355"/>
      <c r="H345" s="355"/>
      <c r="I345" s="355"/>
      <c r="J345" s="355"/>
      <c r="K345" s="355"/>
      <c r="L345" s="355"/>
      <c r="M345" s="355"/>
      <c r="N345" s="355"/>
      <c r="O345" s="355"/>
      <c r="P345" s="355"/>
      <c r="Q345" s="355"/>
      <c r="R345" s="355"/>
      <c r="S345" s="355"/>
      <c r="T345" s="355"/>
      <c r="U345" s="355"/>
      <c r="V345" s="355"/>
      <c r="W345" s="355"/>
      <c r="X345" s="355"/>
      <c r="Y345" s="355"/>
      <c r="Z345" s="355"/>
    </row>
    <row r="346" spans="1:26" ht="18.75" customHeight="1">
      <c r="A346" s="355"/>
      <c r="B346" s="355"/>
      <c r="C346" s="355"/>
      <c r="D346" s="355"/>
      <c r="E346" s="355"/>
      <c r="F346" s="355"/>
      <c r="G346" s="355"/>
      <c r="H346" s="355"/>
      <c r="I346" s="355"/>
      <c r="J346" s="355"/>
      <c r="K346" s="355"/>
      <c r="L346" s="355"/>
      <c r="M346" s="355"/>
      <c r="N346" s="355"/>
      <c r="O346" s="355"/>
      <c r="P346" s="355"/>
      <c r="Q346" s="355"/>
      <c r="R346" s="355"/>
      <c r="S346" s="355"/>
      <c r="T346" s="355"/>
      <c r="U346" s="355"/>
      <c r="V346" s="355"/>
      <c r="W346" s="355"/>
      <c r="X346" s="355"/>
      <c r="Y346" s="355"/>
      <c r="Z346" s="355"/>
    </row>
    <row r="347" spans="1:26" ht="18.75" customHeight="1">
      <c r="A347" s="355"/>
      <c r="B347" s="355"/>
      <c r="C347" s="355"/>
      <c r="D347" s="355"/>
      <c r="E347" s="355"/>
      <c r="F347" s="355"/>
      <c r="G347" s="355"/>
      <c r="H347" s="355"/>
      <c r="I347" s="355"/>
      <c r="J347" s="355"/>
      <c r="K347" s="355"/>
      <c r="L347" s="355"/>
      <c r="M347" s="355"/>
      <c r="N347" s="355"/>
      <c r="O347" s="355"/>
      <c r="P347" s="355"/>
      <c r="Q347" s="355"/>
      <c r="R347" s="355"/>
      <c r="S347" s="355"/>
      <c r="T347" s="355"/>
      <c r="U347" s="355"/>
      <c r="V347" s="355"/>
      <c r="W347" s="355"/>
      <c r="X347" s="355"/>
      <c r="Y347" s="355"/>
      <c r="Z347" s="355"/>
    </row>
    <row r="348" spans="1:26" ht="18.75" customHeight="1">
      <c r="A348" s="355"/>
      <c r="B348" s="355"/>
      <c r="C348" s="355"/>
      <c r="D348" s="355"/>
      <c r="E348" s="355"/>
      <c r="F348" s="355"/>
      <c r="G348" s="355"/>
      <c r="H348" s="355"/>
      <c r="I348" s="355"/>
      <c r="J348" s="355"/>
      <c r="K348" s="355"/>
      <c r="L348" s="355"/>
      <c r="M348" s="355"/>
      <c r="N348" s="355"/>
      <c r="O348" s="355"/>
      <c r="P348" s="355"/>
      <c r="Q348" s="355"/>
      <c r="R348" s="355"/>
      <c r="S348" s="355"/>
      <c r="T348" s="355"/>
      <c r="U348" s="355"/>
      <c r="V348" s="355"/>
      <c r="W348" s="355"/>
      <c r="X348" s="355"/>
      <c r="Y348" s="355"/>
      <c r="Z348" s="355"/>
    </row>
    <row r="349" spans="1:26" ht="18.75" customHeight="1">
      <c r="A349" s="355"/>
      <c r="B349" s="355"/>
      <c r="C349" s="355"/>
      <c r="D349" s="355"/>
      <c r="E349" s="355"/>
      <c r="F349" s="355"/>
      <c r="G349" s="355"/>
      <c r="H349" s="355"/>
      <c r="I349" s="355"/>
      <c r="J349" s="355"/>
      <c r="K349" s="355"/>
      <c r="L349" s="355"/>
      <c r="M349" s="355"/>
      <c r="N349" s="355"/>
      <c r="O349" s="355"/>
      <c r="P349" s="355"/>
      <c r="Q349" s="355"/>
      <c r="R349" s="355"/>
      <c r="S349" s="355"/>
      <c r="T349" s="355"/>
      <c r="U349" s="355"/>
      <c r="V349" s="355"/>
      <c r="W349" s="355"/>
      <c r="X349" s="355"/>
      <c r="Y349" s="355"/>
      <c r="Z349" s="355"/>
    </row>
    <row r="350" spans="1:26" ht="18.75" customHeight="1">
      <c r="A350" s="355"/>
      <c r="B350" s="355"/>
      <c r="C350" s="355"/>
      <c r="D350" s="355"/>
      <c r="E350" s="355"/>
      <c r="F350" s="355"/>
      <c r="G350" s="355"/>
      <c r="H350" s="355"/>
      <c r="I350" s="355"/>
      <c r="J350" s="355"/>
      <c r="K350" s="355"/>
      <c r="L350" s="355"/>
      <c r="M350" s="355"/>
      <c r="N350" s="355"/>
      <c r="O350" s="355"/>
      <c r="P350" s="355"/>
      <c r="Q350" s="355"/>
      <c r="R350" s="355"/>
      <c r="S350" s="355"/>
      <c r="T350" s="355"/>
      <c r="U350" s="355"/>
      <c r="V350" s="355"/>
      <c r="W350" s="355"/>
      <c r="X350" s="355"/>
      <c r="Y350" s="355"/>
      <c r="Z350" s="355"/>
    </row>
    <row r="351" spans="1:26" ht="18.75" customHeight="1">
      <c r="A351" s="355"/>
      <c r="B351" s="355"/>
      <c r="C351" s="355"/>
      <c r="D351" s="355"/>
      <c r="E351" s="355"/>
      <c r="F351" s="355"/>
      <c r="G351" s="355"/>
      <c r="H351" s="355"/>
      <c r="I351" s="355"/>
      <c r="J351" s="355"/>
      <c r="K351" s="355"/>
      <c r="L351" s="355"/>
      <c r="M351" s="355"/>
      <c r="N351" s="355"/>
      <c r="O351" s="355"/>
      <c r="P351" s="355"/>
      <c r="Q351" s="355"/>
      <c r="R351" s="355"/>
      <c r="S351" s="355"/>
      <c r="T351" s="355"/>
      <c r="U351" s="355"/>
      <c r="V351" s="355"/>
      <c r="W351" s="355"/>
      <c r="X351" s="355"/>
      <c r="Y351" s="355"/>
      <c r="Z351" s="355"/>
    </row>
    <row r="352" spans="1:26" ht="18.75" customHeight="1">
      <c r="A352" s="355"/>
      <c r="B352" s="355"/>
      <c r="C352" s="355"/>
      <c r="D352" s="355"/>
      <c r="E352" s="355"/>
      <c r="F352" s="355"/>
      <c r="G352" s="355"/>
      <c r="H352" s="355"/>
      <c r="I352" s="355"/>
      <c r="J352" s="355"/>
      <c r="K352" s="355"/>
      <c r="L352" s="355"/>
      <c r="M352" s="355"/>
      <c r="N352" s="355"/>
      <c r="O352" s="355"/>
      <c r="P352" s="355"/>
      <c r="Q352" s="355"/>
      <c r="R352" s="355"/>
      <c r="S352" s="355"/>
      <c r="T352" s="355"/>
      <c r="U352" s="355"/>
      <c r="V352" s="355"/>
      <c r="W352" s="355"/>
      <c r="X352" s="355"/>
      <c r="Y352" s="355"/>
      <c r="Z352" s="355"/>
    </row>
    <row r="353" spans="1:26" ht="18.75" customHeight="1">
      <c r="A353" s="355"/>
      <c r="B353" s="355"/>
      <c r="C353" s="355"/>
      <c r="D353" s="355"/>
      <c r="E353" s="355"/>
      <c r="F353" s="355"/>
      <c r="G353" s="355"/>
      <c r="H353" s="355"/>
      <c r="I353" s="355"/>
      <c r="J353" s="355"/>
      <c r="K353" s="355"/>
      <c r="L353" s="355"/>
      <c r="M353" s="355"/>
      <c r="N353" s="355"/>
      <c r="O353" s="355"/>
      <c r="P353" s="355"/>
      <c r="Q353" s="355"/>
      <c r="R353" s="355"/>
      <c r="S353" s="355"/>
      <c r="T353" s="355"/>
      <c r="U353" s="355"/>
      <c r="V353" s="355"/>
      <c r="W353" s="355"/>
      <c r="X353" s="355"/>
      <c r="Y353" s="355"/>
      <c r="Z353" s="355"/>
    </row>
    <row r="354" spans="1:26" ht="18.75" customHeight="1">
      <c r="A354" s="355"/>
      <c r="B354" s="355"/>
      <c r="C354" s="355"/>
      <c r="D354" s="355"/>
      <c r="E354" s="355"/>
      <c r="F354" s="355"/>
      <c r="G354" s="355"/>
      <c r="H354" s="355"/>
      <c r="I354" s="355"/>
      <c r="J354" s="355"/>
      <c r="K354" s="355"/>
      <c r="L354" s="355"/>
      <c r="M354" s="355"/>
      <c r="N354" s="355"/>
      <c r="O354" s="355"/>
      <c r="P354" s="355"/>
      <c r="Q354" s="355"/>
      <c r="R354" s="355"/>
      <c r="S354" s="355"/>
      <c r="T354" s="355"/>
      <c r="U354" s="355"/>
      <c r="V354" s="355"/>
      <c r="W354" s="355"/>
      <c r="X354" s="355"/>
      <c r="Y354" s="355"/>
      <c r="Z354" s="355"/>
    </row>
    <row r="355" spans="1:26" ht="18.75" customHeight="1">
      <c r="A355" s="355"/>
      <c r="B355" s="355"/>
      <c r="C355" s="355"/>
      <c r="D355" s="355"/>
      <c r="E355" s="355"/>
      <c r="F355" s="355"/>
      <c r="G355" s="355"/>
      <c r="H355" s="355"/>
      <c r="I355" s="355"/>
      <c r="J355" s="355"/>
      <c r="K355" s="355"/>
      <c r="L355" s="355"/>
      <c r="M355" s="355"/>
      <c r="N355" s="355"/>
      <c r="O355" s="355"/>
      <c r="P355" s="355"/>
      <c r="Q355" s="355"/>
      <c r="R355" s="355"/>
      <c r="S355" s="355"/>
      <c r="T355" s="355"/>
      <c r="U355" s="355"/>
      <c r="V355" s="355"/>
      <c r="W355" s="355"/>
      <c r="X355" s="355"/>
      <c r="Y355" s="355"/>
      <c r="Z355" s="355"/>
    </row>
    <row r="356" spans="1:26" ht="18.75" customHeight="1">
      <c r="A356" s="355"/>
      <c r="B356" s="355"/>
      <c r="C356" s="355"/>
      <c r="D356" s="355"/>
      <c r="E356" s="355"/>
      <c r="F356" s="355"/>
      <c r="G356" s="355"/>
      <c r="H356" s="355"/>
      <c r="I356" s="355"/>
      <c r="J356" s="355"/>
      <c r="K356" s="355"/>
      <c r="L356" s="355"/>
      <c r="M356" s="355"/>
      <c r="N356" s="355"/>
      <c r="O356" s="355"/>
      <c r="P356" s="355"/>
      <c r="Q356" s="355"/>
      <c r="R356" s="355"/>
      <c r="S356" s="355"/>
      <c r="T356" s="355"/>
      <c r="U356" s="355"/>
      <c r="V356" s="355"/>
      <c r="W356" s="355"/>
      <c r="X356" s="355"/>
      <c r="Y356" s="355"/>
      <c r="Z356" s="355"/>
    </row>
    <row r="357" spans="1:26" ht="18.75" customHeight="1">
      <c r="A357" s="355"/>
      <c r="B357" s="355"/>
      <c r="C357" s="355"/>
      <c r="D357" s="355"/>
      <c r="E357" s="355"/>
      <c r="F357" s="355"/>
      <c r="G357" s="355"/>
      <c r="H357" s="355"/>
      <c r="I357" s="355"/>
      <c r="J357" s="355"/>
      <c r="K357" s="355"/>
      <c r="L357" s="355"/>
      <c r="M357" s="355"/>
      <c r="N357" s="355"/>
      <c r="O357" s="355"/>
      <c r="P357" s="355"/>
      <c r="Q357" s="355"/>
      <c r="R357" s="355"/>
      <c r="S357" s="355"/>
      <c r="T357" s="355"/>
      <c r="U357" s="355"/>
      <c r="V357" s="355"/>
      <c r="W357" s="355"/>
      <c r="X357" s="355"/>
      <c r="Y357" s="355"/>
      <c r="Z357" s="355"/>
    </row>
    <row r="358" spans="1:26" ht="18.75" customHeight="1">
      <c r="A358" s="355"/>
      <c r="B358" s="355"/>
      <c r="C358" s="355"/>
      <c r="D358" s="355"/>
      <c r="E358" s="355"/>
      <c r="F358" s="355"/>
      <c r="G358" s="355"/>
      <c r="H358" s="355"/>
      <c r="I358" s="355"/>
      <c r="J358" s="355"/>
      <c r="K358" s="355"/>
      <c r="L358" s="355"/>
      <c r="M358" s="355"/>
      <c r="N358" s="355"/>
      <c r="O358" s="355"/>
      <c r="P358" s="355"/>
      <c r="Q358" s="355"/>
      <c r="R358" s="355"/>
      <c r="S358" s="355"/>
      <c r="T358" s="355"/>
      <c r="U358" s="355"/>
      <c r="V358" s="355"/>
      <c r="W358" s="355"/>
      <c r="X358" s="355"/>
      <c r="Y358" s="355"/>
      <c r="Z358" s="355"/>
    </row>
    <row r="359" spans="1:26" ht="18.75" customHeight="1">
      <c r="A359" s="355"/>
      <c r="B359" s="355"/>
      <c r="C359" s="355"/>
      <c r="D359" s="355"/>
      <c r="E359" s="355"/>
      <c r="F359" s="355"/>
      <c r="G359" s="355"/>
      <c r="H359" s="355"/>
      <c r="I359" s="355"/>
      <c r="J359" s="355"/>
      <c r="K359" s="355"/>
      <c r="L359" s="355"/>
      <c r="M359" s="355"/>
      <c r="N359" s="355"/>
      <c r="O359" s="355"/>
      <c r="P359" s="355"/>
      <c r="Q359" s="355"/>
      <c r="R359" s="355"/>
      <c r="S359" s="355"/>
      <c r="T359" s="355"/>
      <c r="U359" s="355"/>
      <c r="V359" s="355"/>
      <c r="W359" s="355"/>
      <c r="X359" s="355"/>
      <c r="Y359" s="355"/>
      <c r="Z359" s="355"/>
    </row>
    <row r="360" spans="1:26" ht="18.75" customHeight="1">
      <c r="A360" s="355"/>
      <c r="B360" s="355"/>
      <c r="C360" s="355"/>
      <c r="D360" s="355"/>
      <c r="E360" s="355"/>
      <c r="F360" s="355"/>
      <c r="G360" s="355"/>
      <c r="H360" s="355"/>
      <c r="I360" s="355"/>
      <c r="J360" s="355"/>
      <c r="K360" s="355"/>
      <c r="L360" s="355"/>
      <c r="M360" s="355"/>
      <c r="N360" s="355"/>
      <c r="O360" s="355"/>
      <c r="P360" s="355"/>
      <c r="Q360" s="355"/>
      <c r="R360" s="355"/>
      <c r="S360" s="355"/>
      <c r="T360" s="355"/>
      <c r="U360" s="355"/>
      <c r="V360" s="355"/>
      <c r="W360" s="355"/>
      <c r="X360" s="355"/>
      <c r="Y360" s="355"/>
      <c r="Z360" s="355"/>
    </row>
    <row r="361" spans="1:26" ht="18.75" customHeight="1">
      <c r="A361" s="355"/>
      <c r="B361" s="355"/>
      <c r="C361" s="355"/>
      <c r="D361" s="355"/>
      <c r="E361" s="355"/>
      <c r="F361" s="355"/>
      <c r="G361" s="355"/>
      <c r="H361" s="355"/>
      <c r="I361" s="355"/>
      <c r="J361" s="355"/>
      <c r="K361" s="355"/>
      <c r="L361" s="355"/>
      <c r="M361" s="355"/>
      <c r="N361" s="355"/>
      <c r="O361" s="355"/>
      <c r="P361" s="355"/>
      <c r="Q361" s="355"/>
      <c r="R361" s="355"/>
      <c r="S361" s="355"/>
      <c r="T361" s="355"/>
      <c r="U361" s="355"/>
      <c r="V361" s="355"/>
      <c r="W361" s="355"/>
      <c r="X361" s="355"/>
      <c r="Y361" s="355"/>
      <c r="Z361" s="355"/>
    </row>
    <row r="362" spans="1:26" ht="18.75" customHeight="1">
      <c r="A362" s="355"/>
      <c r="B362" s="355"/>
      <c r="C362" s="355"/>
      <c r="D362" s="355"/>
      <c r="E362" s="355"/>
      <c r="F362" s="355"/>
      <c r="G362" s="355"/>
      <c r="H362" s="355"/>
      <c r="I362" s="355"/>
      <c r="J362" s="355"/>
      <c r="K362" s="355"/>
      <c r="L362" s="355"/>
      <c r="M362" s="355"/>
      <c r="N362" s="355"/>
      <c r="O362" s="355"/>
      <c r="P362" s="355"/>
      <c r="Q362" s="355"/>
      <c r="R362" s="355"/>
      <c r="S362" s="355"/>
      <c r="T362" s="355"/>
      <c r="U362" s="355"/>
      <c r="V362" s="355"/>
      <c r="W362" s="355"/>
      <c r="X362" s="355"/>
      <c r="Y362" s="355"/>
      <c r="Z362" s="355"/>
    </row>
    <row r="363" spans="1:26" ht="18.75" customHeight="1">
      <c r="A363" s="355"/>
      <c r="B363" s="355"/>
      <c r="C363" s="355"/>
      <c r="D363" s="355"/>
      <c r="E363" s="355"/>
      <c r="F363" s="355"/>
      <c r="G363" s="355"/>
      <c r="H363" s="355"/>
      <c r="I363" s="355"/>
      <c r="J363" s="355"/>
      <c r="K363" s="355"/>
      <c r="L363" s="355"/>
      <c r="M363" s="355"/>
      <c r="N363" s="355"/>
      <c r="O363" s="355"/>
      <c r="P363" s="355"/>
      <c r="Q363" s="355"/>
      <c r="R363" s="355"/>
      <c r="S363" s="355"/>
      <c r="T363" s="355"/>
      <c r="U363" s="355"/>
      <c r="V363" s="355"/>
      <c r="W363" s="355"/>
      <c r="X363" s="355"/>
      <c r="Y363" s="355"/>
      <c r="Z363" s="355"/>
    </row>
    <row r="364" spans="1:26" ht="18.75" customHeight="1">
      <c r="A364" s="355"/>
      <c r="B364" s="355"/>
      <c r="C364" s="355"/>
      <c r="D364" s="355"/>
      <c r="E364" s="355"/>
      <c r="F364" s="355"/>
      <c r="G364" s="355"/>
      <c r="H364" s="355"/>
      <c r="I364" s="355"/>
      <c r="J364" s="355"/>
      <c r="K364" s="355"/>
      <c r="L364" s="355"/>
      <c r="M364" s="355"/>
      <c r="N364" s="355"/>
      <c r="O364" s="355"/>
      <c r="P364" s="355"/>
      <c r="Q364" s="355"/>
      <c r="R364" s="355"/>
      <c r="S364" s="355"/>
      <c r="T364" s="355"/>
      <c r="U364" s="355"/>
      <c r="V364" s="355"/>
      <c r="W364" s="355"/>
      <c r="X364" s="355"/>
      <c r="Y364" s="355"/>
      <c r="Z364" s="355"/>
    </row>
    <row r="365" spans="1:26" ht="18.75" customHeight="1">
      <c r="A365" s="355"/>
      <c r="B365" s="355"/>
      <c r="C365" s="355"/>
      <c r="D365" s="355"/>
      <c r="E365" s="355"/>
      <c r="F365" s="355"/>
      <c r="G365" s="355"/>
      <c r="H365" s="355"/>
      <c r="I365" s="355"/>
      <c r="J365" s="355"/>
      <c r="K365" s="355"/>
      <c r="L365" s="355"/>
      <c r="M365" s="355"/>
      <c r="N365" s="355"/>
      <c r="O365" s="355"/>
      <c r="P365" s="355"/>
      <c r="Q365" s="355"/>
      <c r="R365" s="355"/>
      <c r="S365" s="355"/>
      <c r="T365" s="355"/>
      <c r="U365" s="355"/>
      <c r="V365" s="355"/>
      <c r="W365" s="355"/>
      <c r="X365" s="355"/>
      <c r="Y365" s="355"/>
      <c r="Z365" s="355"/>
    </row>
    <row r="366" spans="1:26" ht="18.75" customHeight="1">
      <c r="A366" s="355"/>
      <c r="B366" s="355"/>
      <c r="C366" s="355"/>
      <c r="D366" s="355"/>
      <c r="E366" s="355"/>
      <c r="F366" s="355"/>
      <c r="G366" s="355"/>
      <c r="H366" s="355"/>
      <c r="I366" s="355"/>
      <c r="J366" s="355"/>
      <c r="K366" s="355"/>
      <c r="L366" s="355"/>
      <c r="M366" s="355"/>
      <c r="N366" s="355"/>
      <c r="O366" s="355"/>
      <c r="P366" s="355"/>
      <c r="Q366" s="355"/>
      <c r="R366" s="355"/>
      <c r="S366" s="355"/>
      <c r="T366" s="355"/>
      <c r="U366" s="355"/>
      <c r="V366" s="355"/>
      <c r="W366" s="355"/>
      <c r="X366" s="355"/>
      <c r="Y366" s="355"/>
      <c r="Z366" s="355"/>
    </row>
    <row r="367" spans="1:26" ht="18.75" customHeight="1">
      <c r="A367" s="355"/>
      <c r="B367" s="355"/>
      <c r="C367" s="355"/>
      <c r="D367" s="355"/>
      <c r="E367" s="355"/>
      <c r="F367" s="355"/>
      <c r="G367" s="355"/>
      <c r="H367" s="355"/>
      <c r="I367" s="355"/>
      <c r="J367" s="355"/>
      <c r="K367" s="355"/>
      <c r="L367" s="355"/>
      <c r="M367" s="355"/>
      <c r="N367" s="355"/>
      <c r="O367" s="355"/>
      <c r="P367" s="355"/>
      <c r="Q367" s="355"/>
      <c r="R367" s="355"/>
      <c r="S367" s="355"/>
      <c r="T367" s="355"/>
      <c r="U367" s="355"/>
      <c r="V367" s="355"/>
      <c r="W367" s="355"/>
      <c r="X367" s="355"/>
      <c r="Y367" s="355"/>
      <c r="Z367" s="355"/>
    </row>
    <row r="368" spans="1:26" ht="18.75" customHeight="1">
      <c r="A368" s="355"/>
      <c r="B368" s="355"/>
      <c r="C368" s="355"/>
      <c r="D368" s="355"/>
      <c r="E368" s="355"/>
      <c r="F368" s="355"/>
      <c r="G368" s="355"/>
      <c r="H368" s="355"/>
      <c r="I368" s="355"/>
      <c r="J368" s="355"/>
      <c r="K368" s="355"/>
      <c r="L368" s="355"/>
      <c r="M368" s="355"/>
      <c r="N368" s="355"/>
      <c r="O368" s="355"/>
      <c r="P368" s="355"/>
      <c r="Q368" s="355"/>
      <c r="R368" s="355"/>
      <c r="S368" s="355"/>
      <c r="T368" s="355"/>
      <c r="U368" s="355"/>
      <c r="V368" s="355"/>
      <c r="W368" s="355"/>
      <c r="X368" s="355"/>
      <c r="Y368" s="355"/>
      <c r="Z368" s="355"/>
    </row>
    <row r="369" spans="1:26" ht="18.75" customHeight="1">
      <c r="A369" s="355"/>
      <c r="B369" s="355"/>
      <c r="C369" s="355"/>
      <c r="D369" s="355"/>
      <c r="E369" s="355"/>
      <c r="F369" s="355"/>
      <c r="G369" s="355"/>
      <c r="H369" s="355"/>
      <c r="I369" s="355"/>
      <c r="J369" s="355"/>
      <c r="K369" s="355"/>
      <c r="L369" s="355"/>
      <c r="M369" s="355"/>
      <c r="N369" s="355"/>
      <c r="O369" s="355"/>
      <c r="P369" s="355"/>
      <c r="Q369" s="355"/>
      <c r="R369" s="355"/>
      <c r="S369" s="355"/>
      <c r="T369" s="355"/>
      <c r="U369" s="355"/>
      <c r="V369" s="355"/>
      <c r="W369" s="355"/>
      <c r="X369" s="355"/>
      <c r="Y369" s="355"/>
      <c r="Z369" s="355"/>
    </row>
    <row r="370" spans="1:26" ht="18.75" customHeight="1">
      <c r="A370" s="355"/>
      <c r="B370" s="355"/>
      <c r="C370" s="355"/>
      <c r="D370" s="355"/>
      <c r="E370" s="355"/>
      <c r="F370" s="355"/>
      <c r="G370" s="355"/>
      <c r="H370" s="355"/>
      <c r="I370" s="355"/>
      <c r="J370" s="355"/>
      <c r="K370" s="355"/>
      <c r="L370" s="355"/>
      <c r="M370" s="355"/>
      <c r="N370" s="355"/>
      <c r="O370" s="355"/>
      <c r="P370" s="355"/>
      <c r="Q370" s="355"/>
      <c r="R370" s="355"/>
      <c r="S370" s="355"/>
      <c r="T370" s="355"/>
      <c r="U370" s="355"/>
      <c r="V370" s="355"/>
      <c r="W370" s="355"/>
      <c r="X370" s="355"/>
      <c r="Y370" s="355"/>
      <c r="Z370" s="355"/>
    </row>
    <row r="371" spans="1:26" ht="18.75" customHeight="1">
      <c r="A371" s="355"/>
      <c r="B371" s="355"/>
      <c r="C371" s="355"/>
      <c r="D371" s="355"/>
      <c r="E371" s="355"/>
      <c r="F371" s="355"/>
      <c r="G371" s="355"/>
      <c r="H371" s="355"/>
      <c r="I371" s="355"/>
      <c r="J371" s="355"/>
      <c r="K371" s="355"/>
      <c r="L371" s="355"/>
      <c r="M371" s="355"/>
      <c r="N371" s="355"/>
      <c r="O371" s="355"/>
      <c r="P371" s="355"/>
      <c r="Q371" s="355"/>
      <c r="R371" s="355"/>
      <c r="S371" s="355"/>
      <c r="T371" s="355"/>
      <c r="U371" s="355"/>
      <c r="V371" s="355"/>
      <c r="W371" s="355"/>
      <c r="X371" s="355"/>
      <c r="Y371" s="355"/>
      <c r="Z371" s="355"/>
    </row>
    <row r="372" spans="1:26" ht="18.75" customHeight="1">
      <c r="A372" s="355"/>
      <c r="B372" s="355"/>
      <c r="C372" s="355"/>
      <c r="D372" s="355"/>
      <c r="E372" s="355"/>
      <c r="F372" s="355"/>
      <c r="G372" s="355"/>
      <c r="H372" s="355"/>
      <c r="I372" s="355"/>
      <c r="J372" s="355"/>
      <c r="K372" s="355"/>
      <c r="L372" s="355"/>
      <c r="M372" s="355"/>
      <c r="N372" s="355"/>
      <c r="O372" s="355"/>
      <c r="P372" s="355"/>
      <c r="Q372" s="355"/>
      <c r="R372" s="355"/>
      <c r="S372" s="355"/>
      <c r="T372" s="355"/>
      <c r="U372" s="355"/>
      <c r="V372" s="355"/>
      <c r="W372" s="355"/>
      <c r="X372" s="355"/>
      <c r="Y372" s="355"/>
      <c r="Z372" s="355"/>
    </row>
    <row r="373" spans="1:26" ht="18.75" customHeight="1">
      <c r="A373" s="355"/>
      <c r="B373" s="355"/>
      <c r="C373" s="355"/>
      <c r="D373" s="355"/>
      <c r="E373" s="355"/>
      <c r="F373" s="355"/>
      <c r="G373" s="355"/>
      <c r="H373" s="355"/>
      <c r="I373" s="355"/>
      <c r="J373" s="355"/>
      <c r="K373" s="355"/>
      <c r="L373" s="355"/>
      <c r="M373" s="355"/>
      <c r="N373" s="355"/>
      <c r="O373" s="355"/>
      <c r="P373" s="355"/>
      <c r="Q373" s="355"/>
      <c r="R373" s="355"/>
      <c r="S373" s="355"/>
      <c r="T373" s="355"/>
      <c r="U373" s="355"/>
      <c r="V373" s="355"/>
      <c r="W373" s="355"/>
      <c r="X373" s="355"/>
      <c r="Y373" s="355"/>
      <c r="Z373" s="355"/>
    </row>
    <row r="374" spans="1:26" ht="18.75" customHeight="1">
      <c r="A374" s="355"/>
      <c r="B374" s="355"/>
      <c r="C374" s="355"/>
      <c r="D374" s="355"/>
      <c r="E374" s="355"/>
      <c r="F374" s="355"/>
      <c r="G374" s="355"/>
      <c r="H374" s="355"/>
      <c r="I374" s="355"/>
      <c r="J374" s="355"/>
      <c r="K374" s="355"/>
      <c r="L374" s="355"/>
      <c r="M374" s="355"/>
      <c r="N374" s="355"/>
      <c r="O374" s="355"/>
      <c r="P374" s="355"/>
      <c r="Q374" s="355"/>
      <c r="R374" s="355"/>
      <c r="S374" s="355"/>
      <c r="T374" s="355"/>
      <c r="U374" s="355"/>
      <c r="V374" s="355"/>
      <c r="W374" s="355"/>
      <c r="X374" s="355"/>
      <c r="Y374" s="355"/>
      <c r="Z374" s="355"/>
    </row>
    <row r="375" spans="1:26" ht="18.75" customHeight="1">
      <c r="A375" s="355"/>
      <c r="B375" s="355"/>
      <c r="C375" s="355"/>
      <c r="D375" s="355"/>
      <c r="E375" s="355"/>
      <c r="F375" s="355"/>
      <c r="G375" s="355"/>
      <c r="H375" s="355"/>
      <c r="I375" s="355"/>
      <c r="J375" s="355"/>
      <c r="K375" s="355"/>
      <c r="L375" s="355"/>
      <c r="M375" s="355"/>
      <c r="N375" s="355"/>
      <c r="O375" s="355"/>
      <c r="P375" s="355"/>
      <c r="Q375" s="355"/>
      <c r="R375" s="355"/>
      <c r="S375" s="355"/>
      <c r="T375" s="355"/>
      <c r="U375" s="355"/>
      <c r="V375" s="355"/>
      <c r="W375" s="355"/>
      <c r="X375" s="355"/>
      <c r="Y375" s="355"/>
      <c r="Z375" s="355"/>
    </row>
    <row r="376" spans="1:26" ht="18.75" customHeight="1">
      <c r="A376" s="355"/>
      <c r="B376" s="355"/>
      <c r="C376" s="355"/>
      <c r="D376" s="355"/>
      <c r="E376" s="355"/>
      <c r="F376" s="355"/>
      <c r="G376" s="355"/>
      <c r="H376" s="355"/>
      <c r="I376" s="355"/>
      <c r="J376" s="355"/>
      <c r="K376" s="355"/>
      <c r="L376" s="355"/>
      <c r="M376" s="355"/>
      <c r="N376" s="355"/>
      <c r="O376" s="355"/>
      <c r="P376" s="355"/>
      <c r="Q376" s="355"/>
      <c r="R376" s="355"/>
      <c r="S376" s="355"/>
      <c r="T376" s="355"/>
      <c r="U376" s="355"/>
      <c r="V376" s="355"/>
      <c r="W376" s="355"/>
      <c r="X376" s="355"/>
      <c r="Y376" s="355"/>
      <c r="Z376" s="355"/>
    </row>
    <row r="377" spans="1:26" ht="18.75" customHeight="1">
      <c r="A377" s="355"/>
      <c r="B377" s="355"/>
      <c r="C377" s="355"/>
      <c r="D377" s="355"/>
      <c r="E377" s="355"/>
      <c r="F377" s="355"/>
      <c r="G377" s="355"/>
      <c r="H377" s="355"/>
      <c r="I377" s="355"/>
      <c r="J377" s="355"/>
      <c r="K377" s="355"/>
      <c r="L377" s="355"/>
      <c r="M377" s="355"/>
      <c r="N377" s="355"/>
      <c r="O377" s="355"/>
      <c r="P377" s="355"/>
      <c r="Q377" s="355"/>
      <c r="R377" s="355"/>
      <c r="S377" s="355"/>
      <c r="T377" s="355"/>
      <c r="U377" s="355"/>
      <c r="V377" s="355"/>
      <c r="W377" s="355"/>
      <c r="X377" s="355"/>
      <c r="Y377" s="355"/>
      <c r="Z377" s="355"/>
    </row>
    <row r="378" spans="1:26" ht="18.75" customHeight="1">
      <c r="A378" s="355"/>
      <c r="B378" s="355"/>
      <c r="C378" s="355"/>
      <c r="D378" s="355"/>
      <c r="E378" s="355"/>
      <c r="F378" s="355"/>
      <c r="G378" s="355"/>
      <c r="H378" s="355"/>
      <c r="I378" s="355"/>
      <c r="J378" s="355"/>
      <c r="K378" s="355"/>
      <c r="L378" s="355"/>
      <c r="M378" s="355"/>
      <c r="N378" s="355"/>
      <c r="O378" s="355"/>
      <c r="P378" s="355"/>
      <c r="Q378" s="355"/>
      <c r="R378" s="355"/>
      <c r="S378" s="355"/>
      <c r="T378" s="355"/>
      <c r="U378" s="355"/>
      <c r="V378" s="355"/>
      <c r="W378" s="355"/>
      <c r="X378" s="355"/>
      <c r="Y378" s="355"/>
      <c r="Z378" s="355"/>
    </row>
    <row r="379" spans="1:26" ht="18.75" customHeight="1">
      <c r="A379" s="355"/>
      <c r="B379" s="355"/>
      <c r="C379" s="355"/>
      <c r="D379" s="355"/>
      <c r="E379" s="355"/>
      <c r="F379" s="355"/>
      <c r="G379" s="355"/>
      <c r="H379" s="355"/>
      <c r="I379" s="355"/>
      <c r="J379" s="355"/>
      <c r="K379" s="355"/>
      <c r="L379" s="355"/>
      <c r="M379" s="355"/>
      <c r="N379" s="355"/>
      <c r="O379" s="355"/>
      <c r="P379" s="355"/>
      <c r="Q379" s="355"/>
      <c r="R379" s="355"/>
      <c r="S379" s="355"/>
      <c r="T379" s="355"/>
      <c r="U379" s="355"/>
      <c r="V379" s="355"/>
      <c r="W379" s="355"/>
      <c r="X379" s="355"/>
      <c r="Y379" s="355"/>
      <c r="Z379" s="355"/>
    </row>
    <row r="380" spans="1:26" ht="18.75" customHeight="1">
      <c r="A380" s="355"/>
      <c r="B380" s="355"/>
      <c r="C380" s="355"/>
      <c r="D380" s="355"/>
      <c r="E380" s="355"/>
      <c r="F380" s="355"/>
      <c r="G380" s="355"/>
      <c r="H380" s="355"/>
      <c r="I380" s="355"/>
      <c r="J380" s="355"/>
      <c r="K380" s="355"/>
      <c r="L380" s="355"/>
      <c r="M380" s="355"/>
      <c r="N380" s="355"/>
      <c r="O380" s="355"/>
      <c r="P380" s="355"/>
      <c r="Q380" s="355"/>
      <c r="R380" s="355"/>
      <c r="S380" s="355"/>
      <c r="T380" s="355"/>
      <c r="U380" s="355"/>
      <c r="V380" s="355"/>
      <c r="W380" s="355"/>
      <c r="X380" s="355"/>
      <c r="Y380" s="355"/>
      <c r="Z380" s="355"/>
    </row>
    <row r="381" spans="1:26" ht="18.75" customHeight="1">
      <c r="A381" s="355"/>
      <c r="B381" s="355"/>
      <c r="C381" s="355"/>
      <c r="D381" s="355"/>
      <c r="E381" s="355"/>
      <c r="F381" s="355"/>
      <c r="G381" s="355"/>
      <c r="H381" s="355"/>
      <c r="I381" s="355"/>
      <c r="J381" s="355"/>
      <c r="K381" s="355"/>
      <c r="L381" s="355"/>
      <c r="M381" s="355"/>
      <c r="N381" s="355"/>
      <c r="O381" s="355"/>
      <c r="P381" s="355"/>
      <c r="Q381" s="355"/>
      <c r="R381" s="355"/>
      <c r="S381" s="355"/>
      <c r="T381" s="355"/>
      <c r="U381" s="355"/>
      <c r="V381" s="355"/>
      <c r="W381" s="355"/>
      <c r="X381" s="355"/>
      <c r="Y381" s="355"/>
      <c r="Z381" s="355"/>
    </row>
    <row r="382" spans="1:26" ht="18.75" customHeight="1">
      <c r="A382" s="355"/>
      <c r="B382" s="355"/>
      <c r="C382" s="355"/>
      <c r="D382" s="355"/>
      <c r="E382" s="355"/>
      <c r="F382" s="355"/>
      <c r="G382" s="355"/>
      <c r="H382" s="355"/>
      <c r="I382" s="355"/>
      <c r="J382" s="355"/>
      <c r="K382" s="355"/>
      <c r="L382" s="355"/>
      <c r="M382" s="355"/>
      <c r="N382" s="355"/>
      <c r="O382" s="355"/>
      <c r="P382" s="355"/>
      <c r="Q382" s="355"/>
      <c r="R382" s="355"/>
      <c r="S382" s="355"/>
      <c r="T382" s="355"/>
      <c r="U382" s="355"/>
      <c r="V382" s="355"/>
      <c r="W382" s="355"/>
      <c r="X382" s="355"/>
      <c r="Y382" s="355"/>
      <c r="Z382" s="355"/>
    </row>
    <row r="383" spans="1:26" ht="18.75" customHeight="1">
      <c r="A383" s="355"/>
      <c r="B383" s="355"/>
      <c r="C383" s="355"/>
      <c r="D383" s="355"/>
      <c r="E383" s="355"/>
      <c r="F383" s="355"/>
      <c r="G383" s="355"/>
      <c r="H383" s="355"/>
      <c r="I383" s="355"/>
      <c r="J383" s="355"/>
      <c r="K383" s="355"/>
      <c r="L383" s="355"/>
      <c r="M383" s="355"/>
      <c r="N383" s="355"/>
      <c r="O383" s="355"/>
      <c r="P383" s="355"/>
      <c r="Q383" s="355"/>
      <c r="R383" s="355"/>
      <c r="S383" s="355"/>
      <c r="T383" s="355"/>
      <c r="U383" s="355"/>
      <c r="V383" s="355"/>
      <c r="W383" s="355"/>
      <c r="X383" s="355"/>
      <c r="Y383" s="355"/>
      <c r="Z383" s="355"/>
    </row>
    <row r="384" spans="1:26" ht="18.75" customHeight="1">
      <c r="A384" s="355"/>
      <c r="B384" s="355"/>
      <c r="C384" s="355"/>
      <c r="D384" s="355"/>
      <c r="E384" s="355"/>
      <c r="F384" s="355"/>
      <c r="G384" s="355"/>
      <c r="H384" s="355"/>
      <c r="I384" s="355"/>
      <c r="J384" s="355"/>
      <c r="K384" s="355"/>
      <c r="L384" s="355"/>
      <c r="M384" s="355"/>
      <c r="N384" s="355"/>
      <c r="O384" s="355"/>
      <c r="P384" s="355"/>
      <c r="Q384" s="355"/>
      <c r="R384" s="355"/>
      <c r="S384" s="355"/>
      <c r="T384" s="355"/>
      <c r="U384" s="355"/>
      <c r="V384" s="355"/>
      <c r="W384" s="355"/>
      <c r="X384" s="355"/>
      <c r="Y384" s="355"/>
      <c r="Z384" s="355"/>
    </row>
    <row r="385" spans="1:26" ht="18.75" customHeight="1">
      <c r="A385" s="355"/>
      <c r="B385" s="355"/>
      <c r="C385" s="355"/>
      <c r="D385" s="355"/>
      <c r="E385" s="355"/>
      <c r="F385" s="355"/>
      <c r="G385" s="355"/>
      <c r="H385" s="355"/>
      <c r="I385" s="355"/>
      <c r="J385" s="355"/>
      <c r="K385" s="355"/>
      <c r="L385" s="355"/>
      <c r="M385" s="355"/>
      <c r="N385" s="355"/>
      <c r="O385" s="355"/>
      <c r="P385" s="355"/>
      <c r="Q385" s="355"/>
      <c r="R385" s="355"/>
      <c r="S385" s="355"/>
      <c r="T385" s="355"/>
      <c r="U385" s="355"/>
      <c r="V385" s="355"/>
      <c r="W385" s="355"/>
      <c r="X385" s="355"/>
      <c r="Y385" s="355"/>
      <c r="Z385" s="355"/>
    </row>
    <row r="386" spans="1:26" ht="18.75" customHeight="1">
      <c r="A386" s="355"/>
      <c r="B386" s="355"/>
      <c r="C386" s="355"/>
      <c r="D386" s="355"/>
      <c r="E386" s="355"/>
      <c r="F386" s="355"/>
      <c r="G386" s="355"/>
      <c r="H386" s="355"/>
      <c r="I386" s="355"/>
      <c r="J386" s="355"/>
      <c r="K386" s="355"/>
      <c r="L386" s="355"/>
      <c r="M386" s="355"/>
      <c r="N386" s="355"/>
      <c r="O386" s="355"/>
      <c r="P386" s="355"/>
      <c r="Q386" s="355"/>
      <c r="R386" s="355"/>
      <c r="S386" s="355"/>
      <c r="T386" s="355"/>
      <c r="U386" s="355"/>
      <c r="V386" s="355"/>
      <c r="W386" s="355"/>
      <c r="X386" s="355"/>
      <c r="Y386" s="355"/>
      <c r="Z386" s="355"/>
    </row>
    <row r="387" spans="1:26" ht="18.75" customHeight="1">
      <c r="A387" s="355"/>
      <c r="B387" s="355"/>
      <c r="C387" s="355"/>
      <c r="D387" s="355"/>
      <c r="E387" s="355"/>
      <c r="F387" s="355"/>
      <c r="G387" s="355"/>
      <c r="H387" s="355"/>
      <c r="I387" s="355"/>
      <c r="J387" s="355"/>
      <c r="K387" s="355"/>
      <c r="L387" s="355"/>
      <c r="M387" s="355"/>
      <c r="N387" s="355"/>
      <c r="O387" s="355"/>
      <c r="P387" s="355"/>
      <c r="Q387" s="355"/>
      <c r="R387" s="355"/>
      <c r="S387" s="355"/>
      <c r="T387" s="355"/>
      <c r="U387" s="355"/>
      <c r="V387" s="355"/>
      <c r="W387" s="355"/>
      <c r="X387" s="355"/>
      <c r="Y387" s="355"/>
      <c r="Z387" s="355"/>
    </row>
    <row r="388" spans="1:26" ht="18.75" customHeight="1">
      <c r="A388" s="355"/>
      <c r="B388" s="355"/>
      <c r="C388" s="355"/>
      <c r="D388" s="355"/>
      <c r="E388" s="355"/>
      <c r="F388" s="355"/>
      <c r="G388" s="355"/>
      <c r="H388" s="355"/>
      <c r="I388" s="355"/>
      <c r="J388" s="355"/>
      <c r="K388" s="355"/>
      <c r="L388" s="355"/>
      <c r="M388" s="355"/>
      <c r="N388" s="355"/>
      <c r="O388" s="355"/>
      <c r="P388" s="355"/>
      <c r="Q388" s="355"/>
      <c r="R388" s="355"/>
      <c r="S388" s="355"/>
      <c r="T388" s="355"/>
      <c r="U388" s="355"/>
      <c r="V388" s="355"/>
      <c r="W388" s="355"/>
      <c r="X388" s="355"/>
      <c r="Y388" s="355"/>
      <c r="Z388" s="355"/>
    </row>
    <row r="389" spans="1:26" ht="18.75" customHeight="1">
      <c r="A389" s="355"/>
      <c r="B389" s="355"/>
      <c r="C389" s="355"/>
      <c r="D389" s="355"/>
      <c r="E389" s="355"/>
      <c r="F389" s="355"/>
      <c r="G389" s="355"/>
      <c r="H389" s="355"/>
      <c r="I389" s="355"/>
      <c r="J389" s="355"/>
      <c r="K389" s="355"/>
      <c r="L389" s="355"/>
      <c r="M389" s="355"/>
      <c r="N389" s="355"/>
      <c r="O389" s="355"/>
      <c r="P389" s="355"/>
      <c r="Q389" s="355"/>
      <c r="R389" s="355"/>
      <c r="S389" s="355"/>
      <c r="T389" s="355"/>
      <c r="U389" s="355"/>
      <c r="V389" s="355"/>
      <c r="W389" s="355"/>
      <c r="X389" s="355"/>
      <c r="Y389" s="355"/>
      <c r="Z389" s="355"/>
    </row>
    <row r="390" spans="1:26" ht="18.75" customHeight="1">
      <c r="A390" s="355"/>
      <c r="B390" s="355"/>
      <c r="C390" s="355"/>
      <c r="D390" s="355"/>
      <c r="E390" s="355"/>
      <c r="F390" s="355"/>
      <c r="G390" s="355"/>
      <c r="H390" s="355"/>
      <c r="I390" s="355"/>
      <c r="J390" s="355"/>
      <c r="K390" s="355"/>
      <c r="L390" s="355"/>
      <c r="M390" s="355"/>
      <c r="N390" s="355"/>
      <c r="O390" s="355"/>
      <c r="P390" s="355"/>
      <c r="Q390" s="355"/>
      <c r="R390" s="355"/>
      <c r="S390" s="355"/>
      <c r="T390" s="355"/>
      <c r="U390" s="355"/>
      <c r="V390" s="355"/>
      <c r="W390" s="355"/>
      <c r="X390" s="355"/>
      <c r="Y390" s="355"/>
      <c r="Z390" s="355"/>
    </row>
    <row r="391" spans="1:26" ht="18.75" customHeight="1">
      <c r="A391" s="355"/>
      <c r="B391" s="355"/>
      <c r="C391" s="355"/>
      <c r="D391" s="355"/>
      <c r="E391" s="355"/>
      <c r="F391" s="355"/>
      <c r="G391" s="355"/>
      <c r="H391" s="355"/>
      <c r="I391" s="355"/>
      <c r="J391" s="355"/>
      <c r="K391" s="355"/>
      <c r="L391" s="355"/>
      <c r="M391" s="355"/>
      <c r="N391" s="355"/>
      <c r="O391" s="355"/>
      <c r="P391" s="355"/>
      <c r="Q391" s="355"/>
      <c r="R391" s="355"/>
      <c r="S391" s="355"/>
      <c r="T391" s="355"/>
      <c r="U391" s="355"/>
      <c r="V391" s="355"/>
      <c r="W391" s="355"/>
      <c r="X391" s="355"/>
      <c r="Y391" s="355"/>
      <c r="Z391" s="355"/>
    </row>
    <row r="392" spans="1:26" ht="18.75" customHeight="1">
      <c r="A392" s="355"/>
      <c r="B392" s="355"/>
      <c r="C392" s="355"/>
      <c r="D392" s="355"/>
      <c r="E392" s="355"/>
      <c r="F392" s="355"/>
      <c r="G392" s="355"/>
      <c r="H392" s="355"/>
      <c r="I392" s="355"/>
      <c r="J392" s="355"/>
      <c r="K392" s="355"/>
      <c r="L392" s="355"/>
      <c r="M392" s="355"/>
      <c r="N392" s="355"/>
      <c r="O392" s="355"/>
      <c r="P392" s="355"/>
      <c r="Q392" s="355"/>
      <c r="R392" s="355"/>
      <c r="S392" s="355"/>
      <c r="T392" s="355"/>
      <c r="U392" s="355"/>
      <c r="V392" s="355"/>
      <c r="W392" s="355"/>
      <c r="X392" s="355"/>
      <c r="Y392" s="355"/>
      <c r="Z392" s="355"/>
    </row>
    <row r="393" spans="1:26" ht="18.75" customHeight="1">
      <c r="A393" s="355"/>
      <c r="B393" s="355"/>
      <c r="C393" s="355"/>
      <c r="D393" s="355"/>
      <c r="E393" s="355"/>
      <c r="F393" s="355"/>
      <c r="G393" s="355"/>
      <c r="H393" s="355"/>
      <c r="I393" s="355"/>
      <c r="J393" s="355"/>
      <c r="K393" s="355"/>
      <c r="L393" s="355"/>
      <c r="M393" s="355"/>
      <c r="N393" s="355"/>
      <c r="O393" s="355"/>
      <c r="P393" s="355"/>
      <c r="Q393" s="355"/>
      <c r="R393" s="355"/>
      <c r="S393" s="355"/>
      <c r="T393" s="355"/>
      <c r="U393" s="355"/>
      <c r="V393" s="355"/>
      <c r="W393" s="355"/>
      <c r="X393" s="355"/>
      <c r="Y393" s="355"/>
      <c r="Z393" s="355"/>
    </row>
    <row r="394" spans="1:26" ht="18.75" customHeight="1">
      <c r="A394" s="355"/>
      <c r="B394" s="355"/>
      <c r="C394" s="355"/>
      <c r="D394" s="355"/>
      <c r="E394" s="355"/>
      <c r="F394" s="355"/>
      <c r="G394" s="355"/>
      <c r="H394" s="355"/>
      <c r="I394" s="355"/>
      <c r="J394" s="355"/>
      <c r="K394" s="355"/>
      <c r="L394" s="355"/>
      <c r="M394" s="355"/>
      <c r="N394" s="355"/>
      <c r="O394" s="355"/>
      <c r="P394" s="355"/>
      <c r="Q394" s="355"/>
      <c r="R394" s="355"/>
      <c r="S394" s="355"/>
      <c r="T394" s="355"/>
      <c r="U394" s="355"/>
      <c r="V394" s="355"/>
      <c r="W394" s="355"/>
      <c r="X394" s="355"/>
      <c r="Y394" s="355"/>
      <c r="Z394" s="355"/>
    </row>
    <row r="395" spans="1:26" ht="18.75" customHeight="1">
      <c r="A395" s="355"/>
      <c r="B395" s="355"/>
      <c r="C395" s="355"/>
      <c r="D395" s="355"/>
      <c r="E395" s="355"/>
      <c r="F395" s="355"/>
      <c r="G395" s="355"/>
      <c r="H395" s="355"/>
      <c r="I395" s="355"/>
      <c r="J395" s="355"/>
      <c r="K395" s="355"/>
      <c r="L395" s="355"/>
      <c r="M395" s="355"/>
      <c r="N395" s="355"/>
      <c r="O395" s="355"/>
      <c r="P395" s="355"/>
      <c r="Q395" s="355"/>
      <c r="R395" s="355"/>
      <c r="S395" s="355"/>
      <c r="T395" s="355"/>
      <c r="U395" s="355"/>
      <c r="V395" s="355"/>
      <c r="W395" s="355"/>
      <c r="X395" s="355"/>
      <c r="Y395" s="355"/>
      <c r="Z395" s="355"/>
    </row>
    <row r="396" spans="1:26" ht="18.75" customHeight="1">
      <c r="A396" s="355"/>
      <c r="B396" s="355"/>
      <c r="C396" s="355"/>
      <c r="D396" s="355"/>
      <c r="E396" s="355"/>
      <c r="F396" s="355"/>
      <c r="G396" s="355"/>
      <c r="H396" s="355"/>
      <c r="I396" s="355"/>
      <c r="J396" s="355"/>
      <c r="K396" s="355"/>
      <c r="L396" s="355"/>
      <c r="M396" s="355"/>
      <c r="N396" s="355"/>
      <c r="O396" s="355"/>
      <c r="P396" s="355"/>
      <c r="Q396" s="355"/>
      <c r="R396" s="355"/>
      <c r="S396" s="355"/>
      <c r="T396" s="355"/>
      <c r="U396" s="355"/>
      <c r="V396" s="355"/>
      <c r="W396" s="355"/>
      <c r="X396" s="355"/>
      <c r="Y396" s="355"/>
      <c r="Z396" s="355"/>
    </row>
    <row r="397" spans="1:26" ht="18.75" customHeight="1">
      <c r="A397" s="355"/>
      <c r="B397" s="355"/>
      <c r="C397" s="355"/>
      <c r="D397" s="355"/>
      <c r="E397" s="355"/>
      <c r="F397" s="355"/>
      <c r="G397" s="355"/>
      <c r="H397" s="355"/>
      <c r="I397" s="355"/>
      <c r="J397" s="355"/>
      <c r="K397" s="355"/>
      <c r="L397" s="355"/>
      <c r="M397" s="355"/>
      <c r="N397" s="355"/>
      <c r="O397" s="355"/>
      <c r="P397" s="355"/>
      <c r="Q397" s="355"/>
      <c r="R397" s="355"/>
      <c r="S397" s="355"/>
      <c r="T397" s="355"/>
      <c r="U397" s="355"/>
      <c r="V397" s="355"/>
      <c r="W397" s="355"/>
      <c r="X397" s="355"/>
      <c r="Y397" s="355"/>
      <c r="Z397" s="355"/>
    </row>
    <row r="398" spans="1:26" ht="18.75" customHeight="1">
      <c r="A398" s="355"/>
      <c r="B398" s="355"/>
      <c r="C398" s="355"/>
      <c r="D398" s="355"/>
      <c r="E398" s="355"/>
      <c r="F398" s="355"/>
      <c r="G398" s="355"/>
      <c r="H398" s="355"/>
      <c r="I398" s="355"/>
      <c r="J398" s="355"/>
      <c r="K398" s="355"/>
      <c r="L398" s="355"/>
      <c r="M398" s="355"/>
      <c r="N398" s="355"/>
      <c r="O398" s="355"/>
      <c r="P398" s="355"/>
      <c r="Q398" s="355"/>
      <c r="R398" s="355"/>
      <c r="S398" s="355"/>
      <c r="T398" s="355"/>
      <c r="U398" s="355"/>
      <c r="V398" s="355"/>
      <c r="W398" s="355"/>
      <c r="X398" s="355"/>
      <c r="Y398" s="355"/>
      <c r="Z398" s="355"/>
    </row>
    <row r="399" spans="1:26" ht="18.75" customHeight="1">
      <c r="A399" s="355"/>
      <c r="B399" s="355"/>
      <c r="C399" s="355"/>
      <c r="D399" s="355"/>
      <c r="E399" s="355"/>
      <c r="F399" s="355"/>
      <c r="G399" s="355"/>
      <c r="H399" s="355"/>
      <c r="I399" s="355"/>
      <c r="J399" s="355"/>
      <c r="K399" s="355"/>
      <c r="L399" s="355"/>
      <c r="M399" s="355"/>
      <c r="N399" s="355"/>
      <c r="O399" s="355"/>
      <c r="P399" s="355"/>
      <c r="Q399" s="355"/>
      <c r="R399" s="355"/>
      <c r="S399" s="355"/>
      <c r="T399" s="355"/>
      <c r="U399" s="355"/>
      <c r="V399" s="355"/>
      <c r="W399" s="355"/>
      <c r="X399" s="355"/>
      <c r="Y399" s="355"/>
      <c r="Z399" s="355"/>
    </row>
    <row r="400" spans="1:26" ht="18.75" customHeight="1">
      <c r="A400" s="355"/>
      <c r="B400" s="355"/>
      <c r="C400" s="355"/>
      <c r="D400" s="355"/>
      <c r="E400" s="355"/>
      <c r="F400" s="355"/>
      <c r="G400" s="355"/>
      <c r="H400" s="355"/>
      <c r="I400" s="355"/>
      <c r="J400" s="355"/>
      <c r="K400" s="355"/>
      <c r="L400" s="355"/>
      <c r="M400" s="355"/>
      <c r="N400" s="355"/>
      <c r="O400" s="355"/>
      <c r="P400" s="355"/>
      <c r="Q400" s="355"/>
      <c r="R400" s="355"/>
      <c r="S400" s="355"/>
      <c r="T400" s="355"/>
      <c r="U400" s="355"/>
      <c r="V400" s="355"/>
      <c r="W400" s="355"/>
      <c r="X400" s="355"/>
      <c r="Y400" s="355"/>
      <c r="Z400" s="355"/>
    </row>
    <row r="401" spans="1:26" ht="18.75" customHeight="1">
      <c r="A401" s="355"/>
      <c r="B401" s="355"/>
      <c r="C401" s="355"/>
      <c r="D401" s="355"/>
      <c r="E401" s="355"/>
      <c r="F401" s="355"/>
      <c r="G401" s="355"/>
      <c r="H401" s="355"/>
      <c r="I401" s="355"/>
      <c r="J401" s="355"/>
      <c r="K401" s="355"/>
      <c r="L401" s="355"/>
      <c r="M401" s="355"/>
      <c r="N401" s="355"/>
      <c r="O401" s="355"/>
      <c r="P401" s="355"/>
      <c r="Q401" s="355"/>
      <c r="R401" s="355"/>
      <c r="S401" s="355"/>
      <c r="T401" s="355"/>
      <c r="U401" s="355"/>
      <c r="V401" s="355"/>
      <c r="W401" s="355"/>
      <c r="X401" s="355"/>
      <c r="Y401" s="355"/>
      <c r="Z401" s="355"/>
    </row>
    <row r="402" spans="1:26" ht="18.75" customHeight="1">
      <c r="A402" s="355"/>
      <c r="B402" s="355"/>
      <c r="C402" s="355"/>
      <c r="D402" s="355"/>
      <c r="E402" s="355"/>
      <c r="F402" s="355"/>
      <c r="G402" s="355"/>
      <c r="H402" s="355"/>
      <c r="I402" s="355"/>
      <c r="J402" s="355"/>
      <c r="K402" s="355"/>
      <c r="L402" s="355"/>
      <c r="M402" s="355"/>
      <c r="N402" s="355"/>
      <c r="O402" s="355"/>
      <c r="P402" s="355"/>
      <c r="Q402" s="355"/>
      <c r="R402" s="355"/>
      <c r="S402" s="355"/>
      <c r="T402" s="355"/>
      <c r="U402" s="355"/>
      <c r="V402" s="355"/>
      <c r="W402" s="355"/>
      <c r="X402" s="355"/>
      <c r="Y402" s="355"/>
      <c r="Z402" s="355"/>
    </row>
    <row r="403" spans="1:26" ht="18.75" customHeight="1">
      <c r="A403" s="355"/>
      <c r="B403" s="355"/>
      <c r="C403" s="355"/>
      <c r="D403" s="355"/>
      <c r="E403" s="355"/>
      <c r="F403" s="355"/>
      <c r="G403" s="355"/>
      <c r="H403" s="355"/>
      <c r="I403" s="355"/>
      <c r="J403" s="355"/>
      <c r="K403" s="355"/>
      <c r="L403" s="355"/>
      <c r="M403" s="355"/>
      <c r="N403" s="355"/>
      <c r="O403" s="355"/>
      <c r="P403" s="355"/>
      <c r="Q403" s="355"/>
      <c r="R403" s="355"/>
      <c r="S403" s="355"/>
      <c r="T403" s="355"/>
      <c r="U403" s="355"/>
      <c r="V403" s="355"/>
      <c r="W403" s="355"/>
      <c r="X403" s="355"/>
      <c r="Y403" s="355"/>
      <c r="Z403" s="355"/>
    </row>
    <row r="404" spans="1:26" ht="18.75" customHeight="1">
      <c r="A404" s="355"/>
      <c r="B404" s="355"/>
      <c r="C404" s="355"/>
      <c r="D404" s="355"/>
      <c r="E404" s="355"/>
      <c r="F404" s="355"/>
      <c r="G404" s="355"/>
      <c r="H404" s="355"/>
      <c r="I404" s="355"/>
      <c r="J404" s="355"/>
      <c r="K404" s="355"/>
      <c r="L404" s="355"/>
      <c r="M404" s="355"/>
      <c r="N404" s="355"/>
      <c r="O404" s="355"/>
      <c r="P404" s="355"/>
      <c r="Q404" s="355"/>
      <c r="R404" s="355"/>
      <c r="S404" s="355"/>
      <c r="T404" s="355"/>
      <c r="U404" s="355"/>
      <c r="V404" s="355"/>
      <c r="W404" s="355"/>
      <c r="X404" s="355"/>
      <c r="Y404" s="355"/>
      <c r="Z404" s="355"/>
    </row>
    <row r="405" spans="1:26" ht="18.75" customHeight="1">
      <c r="A405" s="355"/>
      <c r="B405" s="355"/>
      <c r="C405" s="355"/>
      <c r="D405" s="355"/>
      <c r="E405" s="355"/>
      <c r="F405" s="355"/>
      <c r="G405" s="355"/>
      <c r="H405" s="355"/>
      <c r="I405" s="355"/>
      <c r="J405" s="355"/>
      <c r="K405" s="355"/>
      <c r="L405" s="355"/>
      <c r="M405" s="355"/>
      <c r="N405" s="355"/>
      <c r="O405" s="355"/>
      <c r="P405" s="355"/>
      <c r="Q405" s="355"/>
      <c r="R405" s="355"/>
      <c r="S405" s="355"/>
      <c r="T405" s="355"/>
      <c r="U405" s="355"/>
      <c r="V405" s="355"/>
      <c r="W405" s="355"/>
      <c r="X405" s="355"/>
      <c r="Y405" s="355"/>
      <c r="Z405" s="355"/>
    </row>
    <row r="406" spans="1:26" ht="18.75" customHeight="1">
      <c r="A406" s="355"/>
      <c r="B406" s="355"/>
      <c r="C406" s="355"/>
      <c r="D406" s="355"/>
      <c r="E406" s="355"/>
      <c r="F406" s="355"/>
      <c r="G406" s="355"/>
      <c r="H406" s="355"/>
      <c r="I406" s="355"/>
      <c r="J406" s="355"/>
      <c r="K406" s="355"/>
      <c r="L406" s="355"/>
      <c r="M406" s="355"/>
      <c r="N406" s="355"/>
      <c r="O406" s="355"/>
      <c r="P406" s="355"/>
      <c r="Q406" s="355"/>
      <c r="R406" s="355"/>
      <c r="S406" s="355"/>
      <c r="T406" s="355"/>
      <c r="U406" s="355"/>
      <c r="V406" s="355"/>
      <c r="W406" s="355"/>
      <c r="X406" s="355"/>
      <c r="Y406" s="355"/>
      <c r="Z406" s="355"/>
    </row>
    <row r="407" spans="1:26" ht="18.75" customHeight="1">
      <c r="A407" s="355"/>
      <c r="B407" s="355"/>
      <c r="C407" s="355"/>
      <c r="D407" s="355"/>
      <c r="E407" s="355"/>
      <c r="F407" s="355"/>
      <c r="G407" s="355"/>
      <c r="H407" s="355"/>
      <c r="I407" s="355"/>
      <c r="J407" s="355"/>
      <c r="K407" s="355"/>
      <c r="L407" s="355"/>
      <c r="M407" s="355"/>
      <c r="N407" s="355"/>
      <c r="O407" s="355"/>
      <c r="P407" s="355"/>
      <c r="Q407" s="355"/>
      <c r="R407" s="355"/>
      <c r="S407" s="355"/>
      <c r="T407" s="355"/>
      <c r="U407" s="355"/>
      <c r="V407" s="355"/>
      <c r="W407" s="355"/>
      <c r="X407" s="355"/>
      <c r="Y407" s="355"/>
      <c r="Z407" s="355"/>
    </row>
    <row r="408" spans="1:26" ht="18.75" customHeight="1">
      <c r="A408" s="355"/>
      <c r="B408" s="355"/>
      <c r="C408" s="355"/>
      <c r="D408" s="355"/>
      <c r="E408" s="355"/>
      <c r="F408" s="355"/>
      <c r="G408" s="355"/>
      <c r="H408" s="355"/>
      <c r="I408" s="355"/>
      <c r="J408" s="355"/>
      <c r="K408" s="355"/>
      <c r="L408" s="355"/>
      <c r="M408" s="355"/>
      <c r="N408" s="355"/>
      <c r="O408" s="355"/>
      <c r="P408" s="355"/>
      <c r="Q408" s="355"/>
      <c r="R408" s="355"/>
      <c r="S408" s="355"/>
      <c r="T408" s="355"/>
      <c r="U408" s="355"/>
      <c r="V408" s="355"/>
      <c r="W408" s="355"/>
      <c r="X408" s="355"/>
      <c r="Y408" s="355"/>
      <c r="Z408" s="355"/>
    </row>
    <row r="409" spans="1:26" ht="18.75" customHeight="1">
      <c r="A409" s="355"/>
      <c r="B409" s="355"/>
      <c r="C409" s="355"/>
      <c r="D409" s="355"/>
      <c r="E409" s="355"/>
      <c r="F409" s="355"/>
      <c r="G409" s="355"/>
      <c r="H409" s="355"/>
      <c r="I409" s="355"/>
      <c r="J409" s="355"/>
      <c r="K409" s="355"/>
      <c r="L409" s="355"/>
      <c r="M409" s="355"/>
      <c r="N409" s="355"/>
      <c r="O409" s="355"/>
      <c r="P409" s="355"/>
      <c r="Q409" s="355"/>
      <c r="R409" s="355"/>
      <c r="S409" s="355"/>
      <c r="T409" s="355"/>
      <c r="U409" s="355"/>
      <c r="V409" s="355"/>
      <c r="W409" s="355"/>
      <c r="X409" s="355"/>
      <c r="Y409" s="355"/>
      <c r="Z409" s="355"/>
    </row>
    <row r="410" spans="1:26" ht="18.75" customHeight="1">
      <c r="A410" s="355"/>
      <c r="B410" s="355"/>
      <c r="C410" s="355"/>
      <c r="D410" s="355"/>
      <c r="E410" s="355"/>
      <c r="F410" s="355"/>
      <c r="G410" s="355"/>
      <c r="H410" s="355"/>
      <c r="I410" s="355"/>
      <c r="J410" s="355"/>
      <c r="K410" s="355"/>
      <c r="L410" s="355"/>
      <c r="M410" s="355"/>
      <c r="N410" s="355"/>
      <c r="O410" s="355"/>
      <c r="P410" s="355"/>
      <c r="Q410" s="355"/>
      <c r="R410" s="355"/>
      <c r="S410" s="355"/>
      <c r="T410" s="355"/>
      <c r="U410" s="355"/>
      <c r="V410" s="355"/>
      <c r="W410" s="355"/>
      <c r="X410" s="355"/>
      <c r="Y410" s="355"/>
      <c r="Z410" s="355"/>
    </row>
    <row r="411" spans="1:26" ht="18.75" customHeight="1">
      <c r="A411" s="355"/>
      <c r="B411" s="355"/>
      <c r="C411" s="355"/>
      <c r="D411" s="355"/>
      <c r="E411" s="355"/>
      <c r="F411" s="355"/>
      <c r="G411" s="355"/>
      <c r="H411" s="355"/>
      <c r="I411" s="355"/>
      <c r="J411" s="355"/>
      <c r="K411" s="355"/>
      <c r="L411" s="355"/>
      <c r="M411" s="355"/>
      <c r="N411" s="355"/>
      <c r="O411" s="355"/>
      <c r="P411" s="355"/>
      <c r="Q411" s="355"/>
      <c r="R411" s="355"/>
      <c r="S411" s="355"/>
      <c r="T411" s="355"/>
      <c r="U411" s="355"/>
      <c r="V411" s="355"/>
      <c r="W411" s="355"/>
      <c r="X411" s="355"/>
      <c r="Y411" s="355"/>
      <c r="Z411" s="355"/>
    </row>
    <row r="412" spans="1:26" ht="18.75" customHeight="1">
      <c r="A412" s="355"/>
      <c r="B412" s="355"/>
      <c r="C412" s="355"/>
      <c r="D412" s="355"/>
      <c r="E412" s="355"/>
      <c r="F412" s="355"/>
      <c r="G412" s="355"/>
      <c r="H412" s="355"/>
      <c r="I412" s="355"/>
      <c r="J412" s="355"/>
      <c r="K412" s="355"/>
      <c r="L412" s="355"/>
      <c r="M412" s="355"/>
      <c r="N412" s="355"/>
      <c r="O412" s="355"/>
      <c r="P412" s="355"/>
      <c r="Q412" s="355"/>
      <c r="R412" s="355"/>
      <c r="S412" s="355"/>
      <c r="T412" s="355"/>
      <c r="U412" s="355"/>
      <c r="V412" s="355"/>
      <c r="W412" s="355"/>
      <c r="X412" s="355"/>
      <c r="Y412" s="355"/>
      <c r="Z412" s="355"/>
    </row>
    <row r="413" spans="1:26" ht="18.75" customHeight="1">
      <c r="A413" s="355"/>
      <c r="B413" s="355"/>
      <c r="C413" s="355"/>
      <c r="D413" s="355"/>
      <c r="E413" s="355"/>
      <c r="F413" s="355"/>
      <c r="G413" s="355"/>
      <c r="H413" s="355"/>
      <c r="I413" s="355"/>
      <c r="J413" s="355"/>
      <c r="K413" s="355"/>
      <c r="L413" s="355"/>
      <c r="M413" s="355"/>
      <c r="N413" s="355"/>
      <c r="O413" s="355"/>
      <c r="P413" s="355"/>
      <c r="Q413" s="355"/>
      <c r="R413" s="355"/>
      <c r="S413" s="355"/>
      <c r="T413" s="355"/>
      <c r="U413" s="355"/>
      <c r="V413" s="355"/>
      <c r="W413" s="355"/>
      <c r="X413" s="355"/>
      <c r="Y413" s="355"/>
      <c r="Z413" s="355"/>
    </row>
    <row r="414" spans="1:26" ht="18.75" customHeight="1">
      <c r="A414" s="355"/>
      <c r="B414" s="355"/>
      <c r="C414" s="355"/>
      <c r="D414" s="355"/>
      <c r="E414" s="355"/>
      <c r="F414" s="355"/>
      <c r="G414" s="355"/>
      <c r="H414" s="355"/>
      <c r="I414" s="355"/>
      <c r="J414" s="355"/>
      <c r="K414" s="355"/>
      <c r="L414" s="355"/>
      <c r="M414" s="355"/>
      <c r="N414" s="355"/>
      <c r="O414" s="355"/>
      <c r="P414" s="355"/>
      <c r="Q414" s="355"/>
      <c r="R414" s="355"/>
      <c r="S414" s="355"/>
      <c r="T414" s="355"/>
      <c r="U414" s="355"/>
      <c r="V414" s="355"/>
      <c r="W414" s="355"/>
      <c r="X414" s="355"/>
      <c r="Y414" s="355"/>
      <c r="Z414" s="355"/>
    </row>
    <row r="415" spans="1:26" ht="18.75" customHeight="1">
      <c r="A415" s="355"/>
      <c r="B415" s="355"/>
      <c r="C415" s="355"/>
      <c r="D415" s="355"/>
      <c r="E415" s="355"/>
      <c r="F415" s="355"/>
      <c r="G415" s="355"/>
      <c r="H415" s="355"/>
      <c r="I415" s="355"/>
      <c r="J415" s="355"/>
      <c r="K415" s="355"/>
      <c r="L415" s="355"/>
      <c r="M415" s="355"/>
      <c r="N415" s="355"/>
      <c r="O415" s="355"/>
      <c r="P415" s="355"/>
      <c r="Q415" s="355"/>
      <c r="R415" s="355"/>
      <c r="S415" s="355"/>
      <c r="T415" s="355"/>
      <c r="U415" s="355"/>
      <c r="V415" s="355"/>
      <c r="W415" s="355"/>
      <c r="X415" s="355"/>
      <c r="Y415" s="355"/>
      <c r="Z415" s="355"/>
    </row>
    <row r="416" spans="1:26" ht="18.75" customHeight="1">
      <c r="A416" s="355"/>
      <c r="B416" s="355"/>
      <c r="C416" s="355"/>
      <c r="D416" s="355"/>
      <c r="E416" s="355"/>
      <c r="F416" s="355"/>
      <c r="G416" s="355"/>
      <c r="H416" s="355"/>
      <c r="I416" s="355"/>
      <c r="J416" s="355"/>
      <c r="K416" s="355"/>
      <c r="L416" s="355"/>
      <c r="M416" s="355"/>
      <c r="N416" s="355"/>
      <c r="O416" s="355"/>
      <c r="P416" s="355"/>
      <c r="Q416" s="355"/>
      <c r="R416" s="355"/>
      <c r="S416" s="355"/>
      <c r="T416" s="355"/>
      <c r="U416" s="355"/>
      <c r="V416" s="355"/>
      <c r="W416" s="355"/>
      <c r="X416" s="355"/>
      <c r="Y416" s="355"/>
      <c r="Z416" s="355"/>
    </row>
    <row r="417" spans="1:26" ht="18.75" customHeight="1">
      <c r="A417" s="355"/>
      <c r="B417" s="355"/>
      <c r="C417" s="355"/>
      <c r="D417" s="355"/>
      <c r="E417" s="355"/>
      <c r="F417" s="355"/>
      <c r="G417" s="355"/>
      <c r="H417" s="355"/>
      <c r="I417" s="355"/>
      <c r="J417" s="355"/>
      <c r="K417" s="355"/>
      <c r="L417" s="355"/>
      <c r="M417" s="355"/>
      <c r="N417" s="355"/>
      <c r="O417" s="355"/>
      <c r="P417" s="355"/>
      <c r="Q417" s="355"/>
      <c r="R417" s="355"/>
      <c r="S417" s="355"/>
      <c r="T417" s="355"/>
      <c r="U417" s="355"/>
      <c r="V417" s="355"/>
      <c r="W417" s="355"/>
      <c r="X417" s="355"/>
      <c r="Y417" s="355"/>
      <c r="Z417" s="355"/>
    </row>
    <row r="418" spans="1:26" ht="18.75" customHeight="1">
      <c r="A418" s="355"/>
      <c r="B418" s="355"/>
      <c r="C418" s="355"/>
      <c r="D418" s="355"/>
      <c r="E418" s="355"/>
      <c r="F418" s="355"/>
      <c r="G418" s="355"/>
      <c r="H418" s="355"/>
      <c r="I418" s="355"/>
      <c r="J418" s="355"/>
      <c r="K418" s="355"/>
      <c r="L418" s="355"/>
      <c r="M418" s="355"/>
      <c r="N418" s="355"/>
      <c r="O418" s="355"/>
      <c r="P418" s="355"/>
      <c r="Q418" s="355"/>
      <c r="R418" s="355"/>
      <c r="S418" s="355"/>
      <c r="T418" s="355"/>
      <c r="U418" s="355"/>
      <c r="V418" s="355"/>
      <c r="W418" s="355"/>
      <c r="X418" s="355"/>
      <c r="Y418" s="355"/>
      <c r="Z418" s="355"/>
    </row>
    <row r="419" spans="1:26" ht="18.75" customHeight="1">
      <c r="A419" s="355"/>
      <c r="B419" s="355"/>
      <c r="C419" s="355"/>
      <c r="D419" s="355"/>
      <c r="E419" s="355"/>
      <c r="F419" s="355"/>
      <c r="G419" s="355"/>
      <c r="H419" s="355"/>
      <c r="I419" s="355"/>
      <c r="J419" s="355"/>
      <c r="K419" s="355"/>
      <c r="L419" s="355"/>
      <c r="M419" s="355"/>
      <c r="N419" s="355"/>
      <c r="O419" s="355"/>
      <c r="P419" s="355"/>
      <c r="Q419" s="355"/>
      <c r="R419" s="355"/>
      <c r="S419" s="355"/>
      <c r="T419" s="355"/>
      <c r="U419" s="355"/>
      <c r="V419" s="355"/>
      <c r="W419" s="355"/>
      <c r="X419" s="355"/>
      <c r="Y419" s="355"/>
      <c r="Z419" s="355"/>
    </row>
    <row r="420" spans="1:26" ht="18.75" customHeight="1">
      <c r="A420" s="355"/>
      <c r="B420" s="355"/>
      <c r="C420" s="355"/>
      <c r="D420" s="355"/>
      <c r="E420" s="355"/>
      <c r="F420" s="355"/>
      <c r="G420" s="355"/>
      <c r="H420" s="355"/>
      <c r="I420" s="355"/>
      <c r="J420" s="355"/>
      <c r="K420" s="355"/>
      <c r="L420" s="355"/>
      <c r="M420" s="355"/>
      <c r="N420" s="355"/>
      <c r="O420" s="355"/>
      <c r="P420" s="355"/>
      <c r="Q420" s="355"/>
      <c r="R420" s="355"/>
      <c r="S420" s="355"/>
      <c r="T420" s="355"/>
      <c r="U420" s="355"/>
      <c r="V420" s="355"/>
      <c r="W420" s="355"/>
      <c r="X420" s="355"/>
      <c r="Y420" s="355"/>
      <c r="Z420" s="355"/>
    </row>
    <row r="421" spans="1:26" ht="18.75" customHeight="1">
      <c r="A421" s="355"/>
      <c r="B421" s="355"/>
      <c r="C421" s="355"/>
      <c r="D421" s="355"/>
      <c r="E421" s="355"/>
      <c r="F421" s="355"/>
      <c r="G421" s="355"/>
      <c r="H421" s="355"/>
      <c r="I421" s="355"/>
      <c r="J421" s="355"/>
      <c r="K421" s="355"/>
      <c r="L421" s="355"/>
      <c r="M421" s="355"/>
      <c r="N421" s="355"/>
      <c r="O421" s="355"/>
      <c r="P421" s="355"/>
      <c r="Q421" s="355"/>
      <c r="R421" s="355"/>
      <c r="S421" s="355"/>
      <c r="T421" s="355"/>
      <c r="U421" s="355"/>
      <c r="V421" s="355"/>
      <c r="W421" s="355"/>
      <c r="X421" s="355"/>
      <c r="Y421" s="355"/>
      <c r="Z421" s="355"/>
    </row>
    <row r="422" spans="1:26" ht="18.75" customHeight="1">
      <c r="A422" s="355"/>
      <c r="B422" s="355"/>
      <c r="C422" s="355"/>
      <c r="D422" s="355"/>
      <c r="E422" s="355"/>
      <c r="F422" s="355"/>
      <c r="G422" s="355"/>
      <c r="H422" s="355"/>
      <c r="I422" s="355"/>
      <c r="J422" s="355"/>
      <c r="K422" s="355"/>
      <c r="L422" s="355"/>
      <c r="M422" s="355"/>
      <c r="N422" s="355"/>
      <c r="O422" s="355"/>
      <c r="P422" s="355"/>
      <c r="Q422" s="355"/>
      <c r="R422" s="355"/>
      <c r="S422" s="355"/>
      <c r="T422" s="355"/>
      <c r="U422" s="355"/>
      <c r="V422" s="355"/>
      <c r="W422" s="355"/>
      <c r="X422" s="355"/>
      <c r="Y422" s="355"/>
      <c r="Z422" s="355"/>
    </row>
    <row r="423" spans="1:26" ht="18.75" customHeight="1">
      <c r="A423" s="355"/>
      <c r="B423" s="355"/>
      <c r="C423" s="355"/>
      <c r="D423" s="355"/>
      <c r="E423" s="355"/>
      <c r="F423" s="355"/>
      <c r="G423" s="355"/>
      <c r="H423" s="355"/>
      <c r="I423" s="355"/>
      <c r="J423" s="355"/>
      <c r="K423" s="355"/>
      <c r="L423" s="355"/>
      <c r="M423" s="355"/>
      <c r="N423" s="355"/>
      <c r="O423" s="355"/>
      <c r="P423" s="355"/>
      <c r="Q423" s="355"/>
      <c r="R423" s="355"/>
      <c r="S423" s="355"/>
      <c r="T423" s="355"/>
      <c r="U423" s="355"/>
      <c r="V423" s="355"/>
      <c r="W423" s="355"/>
      <c r="X423" s="355"/>
      <c r="Y423" s="355"/>
      <c r="Z423" s="355"/>
    </row>
    <row r="424" spans="1:26" ht="18.75" customHeight="1">
      <c r="A424" s="355"/>
      <c r="B424" s="355"/>
      <c r="C424" s="355"/>
      <c r="D424" s="355"/>
      <c r="E424" s="355"/>
      <c r="F424" s="355"/>
      <c r="G424" s="355"/>
      <c r="H424" s="355"/>
      <c r="I424" s="355"/>
      <c r="J424" s="355"/>
      <c r="K424" s="355"/>
      <c r="L424" s="355"/>
      <c r="M424" s="355"/>
      <c r="N424" s="355"/>
      <c r="O424" s="355"/>
      <c r="P424" s="355"/>
      <c r="Q424" s="355"/>
      <c r="R424" s="355"/>
      <c r="S424" s="355"/>
      <c r="T424" s="355"/>
      <c r="U424" s="355"/>
      <c r="V424" s="355"/>
      <c r="W424" s="355"/>
      <c r="X424" s="355"/>
      <c r="Y424" s="355"/>
      <c r="Z424" s="355"/>
    </row>
    <row r="425" spans="1:26" ht="18.75" customHeight="1">
      <c r="A425" s="355"/>
      <c r="B425" s="355"/>
      <c r="C425" s="355"/>
      <c r="D425" s="355"/>
      <c r="E425" s="355"/>
      <c r="F425" s="355"/>
      <c r="G425" s="355"/>
      <c r="H425" s="355"/>
      <c r="I425" s="355"/>
      <c r="J425" s="355"/>
      <c r="K425" s="355"/>
      <c r="L425" s="355"/>
      <c r="M425" s="355"/>
      <c r="N425" s="355"/>
      <c r="O425" s="355"/>
      <c r="P425" s="355"/>
      <c r="Q425" s="355"/>
      <c r="R425" s="355"/>
      <c r="S425" s="355"/>
      <c r="T425" s="355"/>
      <c r="U425" s="355"/>
      <c r="V425" s="355"/>
      <c r="W425" s="355"/>
      <c r="X425" s="355"/>
      <c r="Y425" s="355"/>
      <c r="Z425" s="355"/>
    </row>
    <row r="426" spans="1:26" ht="18.75" customHeight="1">
      <c r="A426" s="355"/>
      <c r="B426" s="355"/>
      <c r="C426" s="355"/>
      <c r="D426" s="355"/>
      <c r="E426" s="355"/>
      <c r="F426" s="355"/>
      <c r="G426" s="355"/>
      <c r="H426" s="355"/>
      <c r="I426" s="355"/>
      <c r="J426" s="355"/>
      <c r="K426" s="355"/>
      <c r="L426" s="355"/>
      <c r="M426" s="355"/>
      <c r="N426" s="355"/>
      <c r="O426" s="355"/>
      <c r="P426" s="355"/>
      <c r="Q426" s="355"/>
      <c r="R426" s="355"/>
      <c r="S426" s="355"/>
      <c r="T426" s="355"/>
      <c r="U426" s="355"/>
      <c r="V426" s="355"/>
      <c r="W426" s="355"/>
      <c r="X426" s="355"/>
      <c r="Y426" s="355"/>
      <c r="Z426" s="355"/>
    </row>
    <row r="427" spans="1:26" ht="18.75" customHeight="1">
      <c r="A427" s="355"/>
      <c r="B427" s="355"/>
      <c r="C427" s="355"/>
      <c r="D427" s="355"/>
      <c r="E427" s="355"/>
      <c r="F427" s="355"/>
      <c r="G427" s="355"/>
      <c r="H427" s="355"/>
      <c r="I427" s="355"/>
      <c r="J427" s="355"/>
      <c r="K427" s="355"/>
      <c r="L427" s="355"/>
      <c r="M427" s="355"/>
      <c r="N427" s="355"/>
      <c r="O427" s="355"/>
      <c r="P427" s="355"/>
      <c r="Q427" s="355"/>
      <c r="R427" s="355"/>
      <c r="S427" s="355"/>
      <c r="T427" s="355"/>
      <c r="U427" s="355"/>
      <c r="V427" s="355"/>
      <c r="W427" s="355"/>
      <c r="X427" s="355"/>
      <c r="Y427" s="355"/>
      <c r="Z427" s="355"/>
    </row>
    <row r="428" spans="1:26" ht="18.75" customHeight="1">
      <c r="A428" s="355"/>
      <c r="B428" s="355"/>
      <c r="C428" s="355"/>
      <c r="D428" s="355"/>
      <c r="E428" s="355"/>
      <c r="F428" s="355"/>
      <c r="G428" s="355"/>
      <c r="H428" s="355"/>
      <c r="I428" s="355"/>
      <c r="J428" s="355"/>
      <c r="K428" s="355"/>
      <c r="L428" s="355"/>
      <c r="M428" s="355"/>
      <c r="N428" s="355"/>
      <c r="O428" s="355"/>
      <c r="P428" s="355"/>
      <c r="Q428" s="355"/>
      <c r="R428" s="355"/>
      <c r="S428" s="355"/>
      <c r="T428" s="355"/>
      <c r="U428" s="355"/>
      <c r="V428" s="355"/>
      <c r="W428" s="355"/>
      <c r="X428" s="355"/>
      <c r="Y428" s="355"/>
      <c r="Z428" s="355"/>
    </row>
    <row r="429" spans="1:26" ht="18.75" customHeight="1">
      <c r="A429" s="355"/>
      <c r="B429" s="355"/>
      <c r="C429" s="355"/>
      <c r="D429" s="355"/>
      <c r="E429" s="355"/>
      <c r="F429" s="355"/>
      <c r="G429" s="355"/>
      <c r="H429" s="355"/>
      <c r="I429" s="355"/>
      <c r="J429" s="355"/>
      <c r="K429" s="355"/>
      <c r="L429" s="355"/>
      <c r="M429" s="355"/>
      <c r="N429" s="355"/>
      <c r="O429" s="355"/>
      <c r="P429" s="355"/>
      <c r="Q429" s="355"/>
      <c r="R429" s="355"/>
      <c r="S429" s="355"/>
      <c r="T429" s="355"/>
      <c r="U429" s="355"/>
      <c r="V429" s="355"/>
      <c r="W429" s="355"/>
      <c r="X429" s="355"/>
      <c r="Y429" s="355"/>
      <c r="Z429" s="355"/>
    </row>
    <row r="430" spans="1:26" ht="18.75" customHeight="1">
      <c r="A430" s="355"/>
      <c r="B430" s="355"/>
      <c r="C430" s="355"/>
      <c r="D430" s="355"/>
      <c r="E430" s="355"/>
      <c r="F430" s="355"/>
      <c r="G430" s="355"/>
      <c r="H430" s="355"/>
      <c r="I430" s="355"/>
      <c r="J430" s="355"/>
      <c r="K430" s="355"/>
      <c r="L430" s="355"/>
      <c r="M430" s="355"/>
      <c r="N430" s="355"/>
      <c r="O430" s="355"/>
      <c r="P430" s="355"/>
      <c r="Q430" s="355"/>
      <c r="R430" s="355"/>
      <c r="S430" s="355"/>
      <c r="T430" s="355"/>
      <c r="U430" s="355"/>
      <c r="V430" s="355"/>
      <c r="W430" s="355"/>
      <c r="X430" s="355"/>
      <c r="Y430" s="355"/>
      <c r="Z430" s="355"/>
    </row>
    <row r="431" spans="1:26" ht="18.75" customHeight="1">
      <c r="A431" s="355"/>
      <c r="B431" s="355"/>
      <c r="C431" s="355"/>
      <c r="D431" s="355"/>
      <c r="E431" s="355"/>
      <c r="F431" s="355"/>
      <c r="G431" s="355"/>
      <c r="H431" s="355"/>
      <c r="I431" s="355"/>
      <c r="J431" s="355"/>
      <c r="K431" s="355"/>
      <c r="L431" s="355"/>
      <c r="M431" s="355"/>
      <c r="N431" s="355"/>
      <c r="O431" s="355"/>
      <c r="P431" s="355"/>
      <c r="Q431" s="355"/>
      <c r="R431" s="355"/>
      <c r="S431" s="355"/>
      <c r="T431" s="355"/>
      <c r="U431" s="355"/>
      <c r="V431" s="355"/>
      <c r="W431" s="355"/>
      <c r="X431" s="355"/>
      <c r="Y431" s="355"/>
      <c r="Z431" s="355"/>
    </row>
    <row r="432" spans="1:26" ht="18.75" customHeight="1">
      <c r="A432" s="355"/>
      <c r="B432" s="355"/>
      <c r="C432" s="355"/>
      <c r="D432" s="355"/>
      <c r="E432" s="355"/>
      <c r="F432" s="355"/>
      <c r="G432" s="355"/>
      <c r="H432" s="355"/>
      <c r="I432" s="355"/>
      <c r="J432" s="355"/>
      <c r="K432" s="355"/>
      <c r="L432" s="355"/>
      <c r="M432" s="355"/>
      <c r="N432" s="355"/>
      <c r="O432" s="355"/>
      <c r="P432" s="355"/>
      <c r="Q432" s="355"/>
      <c r="R432" s="355"/>
      <c r="S432" s="355"/>
      <c r="T432" s="355"/>
      <c r="U432" s="355"/>
      <c r="V432" s="355"/>
      <c r="W432" s="355"/>
      <c r="X432" s="355"/>
      <c r="Y432" s="355"/>
      <c r="Z432" s="355"/>
    </row>
    <row r="433" spans="1:26" ht="18.75" customHeight="1">
      <c r="A433" s="355"/>
      <c r="B433" s="355"/>
      <c r="C433" s="355"/>
      <c r="D433" s="355"/>
      <c r="E433" s="355"/>
      <c r="F433" s="355"/>
      <c r="G433" s="355"/>
      <c r="H433" s="355"/>
      <c r="I433" s="355"/>
      <c r="J433" s="355"/>
      <c r="K433" s="355"/>
      <c r="L433" s="355"/>
      <c r="M433" s="355"/>
      <c r="N433" s="355"/>
      <c r="O433" s="355"/>
      <c r="P433" s="355"/>
      <c r="Q433" s="355"/>
      <c r="R433" s="355"/>
      <c r="S433" s="355"/>
      <c r="T433" s="355"/>
      <c r="U433" s="355"/>
      <c r="V433" s="355"/>
      <c r="W433" s="355"/>
      <c r="X433" s="355"/>
      <c r="Y433" s="355"/>
      <c r="Z433" s="355"/>
    </row>
    <row r="434" spans="1:26" ht="18.75" customHeight="1">
      <c r="A434" s="355"/>
      <c r="B434" s="355"/>
      <c r="C434" s="355"/>
      <c r="D434" s="355"/>
      <c r="E434" s="355"/>
      <c r="F434" s="355"/>
      <c r="G434" s="355"/>
      <c r="H434" s="355"/>
      <c r="I434" s="355"/>
      <c r="J434" s="355"/>
      <c r="K434" s="355"/>
      <c r="L434" s="355"/>
      <c r="M434" s="355"/>
      <c r="N434" s="355"/>
      <c r="O434" s="355"/>
      <c r="P434" s="355"/>
      <c r="Q434" s="355"/>
      <c r="R434" s="355"/>
      <c r="S434" s="355"/>
      <c r="T434" s="355"/>
      <c r="U434" s="355"/>
      <c r="V434" s="355"/>
      <c r="W434" s="355"/>
      <c r="X434" s="355"/>
      <c r="Y434" s="355"/>
      <c r="Z434" s="355"/>
    </row>
    <row r="435" spans="1:26" ht="18.75" customHeight="1">
      <c r="A435" s="355"/>
      <c r="B435" s="355"/>
      <c r="C435" s="355"/>
      <c r="D435" s="355"/>
      <c r="E435" s="355"/>
      <c r="F435" s="355"/>
      <c r="G435" s="355"/>
      <c r="H435" s="355"/>
      <c r="I435" s="355"/>
      <c r="J435" s="355"/>
      <c r="K435" s="355"/>
      <c r="L435" s="355"/>
      <c r="M435" s="355"/>
      <c r="N435" s="355"/>
      <c r="O435" s="355"/>
      <c r="P435" s="355"/>
      <c r="Q435" s="355"/>
      <c r="R435" s="355"/>
      <c r="S435" s="355"/>
      <c r="T435" s="355"/>
      <c r="U435" s="355"/>
      <c r="V435" s="355"/>
      <c r="W435" s="355"/>
      <c r="X435" s="355"/>
      <c r="Y435" s="355"/>
      <c r="Z435" s="355"/>
    </row>
    <row r="436" spans="1:26" ht="18.75" customHeight="1">
      <c r="A436" s="355"/>
      <c r="B436" s="355"/>
      <c r="C436" s="355"/>
      <c r="D436" s="355"/>
      <c r="E436" s="355"/>
      <c r="F436" s="355"/>
      <c r="G436" s="355"/>
      <c r="H436" s="355"/>
      <c r="I436" s="355"/>
      <c r="J436" s="355"/>
      <c r="K436" s="355"/>
      <c r="L436" s="355"/>
      <c r="M436" s="355"/>
      <c r="N436" s="355"/>
      <c r="O436" s="355"/>
      <c r="P436" s="355"/>
      <c r="Q436" s="355"/>
      <c r="R436" s="355"/>
      <c r="S436" s="355"/>
      <c r="T436" s="355"/>
      <c r="U436" s="355"/>
      <c r="V436" s="355"/>
      <c r="W436" s="355"/>
      <c r="X436" s="355"/>
      <c r="Y436" s="355"/>
      <c r="Z436" s="355"/>
    </row>
    <row r="437" spans="1:26" ht="18.75" customHeight="1">
      <c r="A437" s="355"/>
      <c r="B437" s="355"/>
      <c r="C437" s="355"/>
      <c r="D437" s="355"/>
      <c r="E437" s="355"/>
      <c r="F437" s="355"/>
      <c r="G437" s="355"/>
      <c r="H437" s="355"/>
      <c r="I437" s="355"/>
      <c r="J437" s="355"/>
      <c r="K437" s="355"/>
      <c r="L437" s="355"/>
      <c r="M437" s="355"/>
      <c r="N437" s="355"/>
      <c r="O437" s="355"/>
      <c r="P437" s="355"/>
      <c r="Q437" s="355"/>
      <c r="R437" s="355"/>
      <c r="S437" s="355"/>
      <c r="T437" s="355"/>
      <c r="U437" s="355"/>
      <c r="V437" s="355"/>
      <c r="W437" s="355"/>
      <c r="X437" s="355"/>
      <c r="Y437" s="355"/>
      <c r="Z437" s="355"/>
    </row>
    <row r="438" spans="1:26" ht="18.75" customHeight="1">
      <c r="A438" s="355"/>
      <c r="B438" s="355"/>
      <c r="C438" s="355"/>
      <c r="D438" s="355"/>
      <c r="E438" s="355"/>
      <c r="F438" s="355"/>
      <c r="G438" s="355"/>
      <c r="H438" s="355"/>
      <c r="I438" s="355"/>
      <c r="J438" s="355"/>
      <c r="K438" s="355"/>
      <c r="L438" s="355"/>
      <c r="M438" s="355"/>
      <c r="N438" s="355"/>
      <c r="O438" s="355"/>
      <c r="P438" s="355"/>
      <c r="Q438" s="355"/>
      <c r="R438" s="355"/>
      <c r="S438" s="355"/>
      <c r="T438" s="355"/>
      <c r="U438" s="355"/>
      <c r="V438" s="355"/>
      <c r="W438" s="355"/>
      <c r="X438" s="355"/>
      <c r="Y438" s="355"/>
      <c r="Z438" s="355"/>
    </row>
    <row r="439" spans="1:26" ht="18.75" customHeight="1">
      <c r="A439" s="355"/>
      <c r="B439" s="355"/>
      <c r="C439" s="355"/>
      <c r="D439" s="355"/>
      <c r="E439" s="355"/>
      <c r="F439" s="355"/>
      <c r="G439" s="355"/>
      <c r="H439" s="355"/>
      <c r="I439" s="355"/>
      <c r="J439" s="355"/>
      <c r="K439" s="355"/>
      <c r="L439" s="355"/>
      <c r="M439" s="355"/>
      <c r="N439" s="355"/>
      <c r="O439" s="355"/>
      <c r="P439" s="355"/>
      <c r="Q439" s="355"/>
      <c r="R439" s="355"/>
      <c r="S439" s="355"/>
      <c r="T439" s="355"/>
      <c r="U439" s="355"/>
      <c r="V439" s="355"/>
      <c r="W439" s="355"/>
      <c r="X439" s="355"/>
      <c r="Y439" s="355"/>
      <c r="Z439" s="355"/>
    </row>
    <row r="440" spans="1:26" ht="18.75" customHeight="1">
      <c r="A440" s="355"/>
      <c r="B440" s="355"/>
      <c r="C440" s="355"/>
      <c r="D440" s="355"/>
      <c r="E440" s="355"/>
      <c r="F440" s="355"/>
      <c r="G440" s="355"/>
      <c r="H440" s="355"/>
      <c r="I440" s="355"/>
      <c r="J440" s="355"/>
      <c r="K440" s="355"/>
      <c r="L440" s="355"/>
      <c r="M440" s="355"/>
      <c r="N440" s="355"/>
      <c r="O440" s="355"/>
      <c r="P440" s="355"/>
      <c r="Q440" s="355"/>
      <c r="R440" s="355"/>
      <c r="S440" s="355"/>
      <c r="T440" s="355"/>
      <c r="U440" s="355"/>
      <c r="V440" s="355"/>
      <c r="W440" s="355"/>
      <c r="X440" s="355"/>
      <c r="Y440" s="355"/>
      <c r="Z440" s="355"/>
    </row>
    <row r="441" spans="1:26" ht="18.75" customHeight="1">
      <c r="A441" s="355"/>
      <c r="B441" s="355"/>
      <c r="C441" s="355"/>
      <c r="D441" s="355"/>
      <c r="E441" s="355"/>
      <c r="F441" s="355"/>
      <c r="G441" s="355"/>
      <c r="H441" s="355"/>
      <c r="I441" s="355"/>
      <c r="J441" s="355"/>
      <c r="K441" s="355"/>
      <c r="L441" s="355"/>
      <c r="M441" s="355"/>
      <c r="N441" s="355"/>
      <c r="O441" s="355"/>
      <c r="P441" s="355"/>
      <c r="Q441" s="355"/>
      <c r="R441" s="355"/>
      <c r="S441" s="355"/>
      <c r="T441" s="355"/>
      <c r="U441" s="355"/>
      <c r="V441" s="355"/>
      <c r="W441" s="355"/>
      <c r="X441" s="355"/>
      <c r="Y441" s="355"/>
      <c r="Z441" s="355"/>
    </row>
    <row r="442" spans="1:26" ht="18.75" customHeight="1">
      <c r="A442" s="355"/>
      <c r="B442" s="355"/>
      <c r="C442" s="355"/>
      <c r="D442" s="355"/>
      <c r="E442" s="355"/>
      <c r="F442" s="355"/>
      <c r="G442" s="355"/>
      <c r="H442" s="355"/>
      <c r="I442" s="355"/>
      <c r="J442" s="355"/>
      <c r="K442" s="355"/>
      <c r="L442" s="355"/>
      <c r="M442" s="355"/>
      <c r="N442" s="355"/>
      <c r="O442" s="355"/>
      <c r="P442" s="355"/>
      <c r="Q442" s="355"/>
      <c r="R442" s="355"/>
      <c r="S442" s="355"/>
      <c r="T442" s="355"/>
      <c r="U442" s="355"/>
      <c r="V442" s="355"/>
      <c r="W442" s="355"/>
      <c r="X442" s="355"/>
      <c r="Y442" s="355"/>
      <c r="Z442" s="355"/>
    </row>
    <row r="443" spans="1:26" ht="18.75" customHeight="1">
      <c r="A443" s="355"/>
      <c r="B443" s="355"/>
      <c r="C443" s="355"/>
      <c r="D443" s="355"/>
      <c r="E443" s="355"/>
      <c r="F443" s="355"/>
      <c r="G443" s="355"/>
      <c r="H443" s="355"/>
      <c r="I443" s="355"/>
      <c r="J443" s="355"/>
      <c r="K443" s="355"/>
      <c r="L443" s="355"/>
      <c r="M443" s="355"/>
      <c r="N443" s="355"/>
      <c r="O443" s="355"/>
      <c r="P443" s="355"/>
      <c r="Q443" s="355"/>
      <c r="R443" s="355"/>
      <c r="S443" s="355"/>
      <c r="T443" s="355"/>
      <c r="U443" s="355"/>
      <c r="V443" s="355"/>
      <c r="W443" s="355"/>
      <c r="X443" s="355"/>
      <c r="Y443" s="355"/>
      <c r="Z443" s="355"/>
    </row>
    <row r="444" spans="1:26" ht="18.75" customHeight="1">
      <c r="A444" s="355"/>
      <c r="B444" s="355"/>
      <c r="C444" s="355"/>
      <c r="D444" s="355"/>
      <c r="E444" s="355"/>
      <c r="F444" s="355"/>
      <c r="G444" s="355"/>
      <c r="H444" s="355"/>
      <c r="I444" s="355"/>
      <c r="J444" s="355"/>
      <c r="K444" s="355"/>
      <c r="L444" s="355"/>
      <c r="M444" s="355"/>
      <c r="N444" s="355"/>
      <c r="O444" s="355"/>
      <c r="P444" s="355"/>
      <c r="Q444" s="355"/>
      <c r="R444" s="355"/>
      <c r="S444" s="355"/>
      <c r="T444" s="355"/>
      <c r="U444" s="355"/>
      <c r="V444" s="355"/>
      <c r="W444" s="355"/>
      <c r="X444" s="355"/>
      <c r="Y444" s="355"/>
      <c r="Z444" s="355"/>
    </row>
    <row r="445" spans="1:26" ht="18.75" customHeight="1">
      <c r="A445" s="355"/>
      <c r="B445" s="355"/>
      <c r="C445" s="355"/>
      <c r="D445" s="355"/>
      <c r="E445" s="355"/>
      <c r="F445" s="355"/>
      <c r="G445" s="355"/>
      <c r="H445" s="355"/>
      <c r="I445" s="355"/>
      <c r="J445" s="355"/>
      <c r="K445" s="355"/>
      <c r="L445" s="355"/>
      <c r="M445" s="355"/>
      <c r="N445" s="355"/>
      <c r="O445" s="355"/>
      <c r="P445" s="355"/>
      <c r="Q445" s="355"/>
      <c r="R445" s="355"/>
      <c r="S445" s="355"/>
      <c r="T445" s="355"/>
      <c r="U445" s="355"/>
      <c r="V445" s="355"/>
      <c r="W445" s="355"/>
      <c r="X445" s="355"/>
      <c r="Y445" s="355"/>
      <c r="Z445" s="355"/>
    </row>
    <row r="446" spans="1:26" ht="18.75" customHeight="1">
      <c r="A446" s="355"/>
      <c r="B446" s="355"/>
      <c r="C446" s="355"/>
      <c r="D446" s="355"/>
      <c r="E446" s="355"/>
      <c r="F446" s="355"/>
      <c r="G446" s="355"/>
      <c r="H446" s="355"/>
      <c r="I446" s="355"/>
      <c r="J446" s="355"/>
      <c r="K446" s="355"/>
      <c r="L446" s="355"/>
      <c r="M446" s="355"/>
      <c r="N446" s="355"/>
      <c r="O446" s="355"/>
      <c r="P446" s="355"/>
      <c r="Q446" s="355"/>
      <c r="R446" s="355"/>
      <c r="S446" s="355"/>
      <c r="T446" s="355"/>
      <c r="U446" s="355"/>
      <c r="V446" s="355"/>
      <c r="W446" s="355"/>
      <c r="X446" s="355"/>
      <c r="Y446" s="355"/>
      <c r="Z446" s="355"/>
    </row>
    <row r="447" spans="1:26" ht="18.75" customHeight="1">
      <c r="A447" s="355"/>
      <c r="B447" s="355"/>
      <c r="C447" s="355"/>
      <c r="D447" s="355"/>
      <c r="E447" s="355"/>
      <c r="F447" s="355"/>
      <c r="G447" s="355"/>
      <c r="H447" s="355"/>
      <c r="I447" s="355"/>
      <c r="J447" s="355"/>
      <c r="K447" s="355"/>
      <c r="L447" s="355"/>
      <c r="M447" s="355"/>
      <c r="N447" s="355"/>
      <c r="O447" s="355"/>
      <c r="P447" s="355"/>
      <c r="Q447" s="355"/>
      <c r="R447" s="355"/>
      <c r="S447" s="355"/>
      <c r="T447" s="355"/>
      <c r="U447" s="355"/>
      <c r="V447" s="355"/>
      <c r="W447" s="355"/>
      <c r="X447" s="355"/>
      <c r="Y447" s="355"/>
      <c r="Z447" s="355"/>
    </row>
    <row r="448" spans="1:26" ht="18.75" customHeight="1">
      <c r="A448" s="355"/>
      <c r="B448" s="355"/>
      <c r="C448" s="355"/>
      <c r="D448" s="355"/>
      <c r="E448" s="355"/>
      <c r="F448" s="355"/>
      <c r="G448" s="355"/>
      <c r="H448" s="355"/>
      <c r="I448" s="355"/>
      <c r="J448" s="355"/>
      <c r="K448" s="355"/>
      <c r="L448" s="355"/>
      <c r="M448" s="355"/>
      <c r="N448" s="355"/>
      <c r="O448" s="355"/>
      <c r="P448" s="355"/>
      <c r="Q448" s="355"/>
      <c r="R448" s="355"/>
      <c r="S448" s="355"/>
      <c r="T448" s="355"/>
      <c r="U448" s="355"/>
      <c r="V448" s="355"/>
      <c r="W448" s="355"/>
      <c r="X448" s="355"/>
      <c r="Y448" s="355"/>
      <c r="Z448" s="355"/>
    </row>
    <row r="449" spans="1:26" ht="18.75" customHeight="1">
      <c r="A449" s="355"/>
      <c r="B449" s="355"/>
      <c r="C449" s="355"/>
      <c r="D449" s="355"/>
      <c r="E449" s="355"/>
      <c r="F449" s="355"/>
      <c r="G449" s="355"/>
      <c r="H449" s="355"/>
      <c r="I449" s="355"/>
      <c r="J449" s="355"/>
      <c r="K449" s="355"/>
      <c r="L449" s="355"/>
      <c r="M449" s="355"/>
      <c r="N449" s="355"/>
      <c r="O449" s="355"/>
      <c r="P449" s="355"/>
      <c r="Q449" s="355"/>
      <c r="R449" s="355"/>
      <c r="S449" s="355"/>
      <c r="T449" s="355"/>
      <c r="U449" s="355"/>
      <c r="V449" s="355"/>
      <c r="W449" s="355"/>
      <c r="X449" s="355"/>
      <c r="Y449" s="355"/>
      <c r="Z449" s="355"/>
    </row>
    <row r="450" spans="1:26" ht="18.75" customHeight="1">
      <c r="A450" s="355"/>
      <c r="B450" s="355"/>
      <c r="C450" s="355"/>
      <c r="D450" s="355"/>
      <c r="E450" s="355"/>
      <c r="F450" s="355"/>
      <c r="G450" s="355"/>
      <c r="H450" s="355"/>
      <c r="I450" s="355"/>
      <c r="J450" s="355"/>
      <c r="K450" s="355"/>
      <c r="L450" s="355"/>
      <c r="M450" s="355"/>
      <c r="N450" s="355"/>
      <c r="O450" s="355"/>
      <c r="P450" s="355"/>
      <c r="Q450" s="355"/>
      <c r="R450" s="355"/>
      <c r="S450" s="355"/>
      <c r="T450" s="355"/>
      <c r="U450" s="355"/>
      <c r="V450" s="355"/>
      <c r="W450" s="355"/>
      <c r="X450" s="355"/>
      <c r="Y450" s="355"/>
      <c r="Z450" s="355"/>
    </row>
    <row r="451" spans="1:26" ht="18.75" customHeight="1">
      <c r="A451" s="355"/>
      <c r="B451" s="355"/>
      <c r="C451" s="355"/>
      <c r="D451" s="355"/>
      <c r="E451" s="355"/>
      <c r="F451" s="355"/>
      <c r="G451" s="355"/>
      <c r="H451" s="355"/>
      <c r="I451" s="355"/>
      <c r="J451" s="355"/>
      <c r="K451" s="355"/>
      <c r="L451" s="355"/>
      <c r="M451" s="355"/>
      <c r="N451" s="355"/>
      <c r="O451" s="355"/>
      <c r="P451" s="355"/>
      <c r="Q451" s="355"/>
      <c r="R451" s="355"/>
      <c r="S451" s="355"/>
      <c r="T451" s="355"/>
      <c r="U451" s="355"/>
      <c r="V451" s="355"/>
      <c r="W451" s="355"/>
      <c r="X451" s="355"/>
      <c r="Y451" s="355"/>
      <c r="Z451" s="355"/>
    </row>
    <row r="452" spans="1:26" ht="18.75" customHeight="1">
      <c r="A452" s="355"/>
      <c r="B452" s="355"/>
      <c r="C452" s="355"/>
      <c r="D452" s="355"/>
      <c r="E452" s="355"/>
      <c r="F452" s="355"/>
      <c r="G452" s="355"/>
      <c r="H452" s="355"/>
      <c r="I452" s="355"/>
      <c r="J452" s="355"/>
      <c r="K452" s="355"/>
      <c r="L452" s="355"/>
      <c r="M452" s="355"/>
      <c r="N452" s="355"/>
      <c r="O452" s="355"/>
      <c r="P452" s="355"/>
      <c r="Q452" s="355"/>
      <c r="R452" s="355"/>
      <c r="S452" s="355"/>
      <c r="T452" s="355"/>
      <c r="U452" s="355"/>
      <c r="V452" s="355"/>
      <c r="W452" s="355"/>
      <c r="X452" s="355"/>
      <c r="Y452" s="355"/>
      <c r="Z452" s="355"/>
    </row>
    <row r="453" spans="1:26" ht="18.75" customHeight="1">
      <c r="A453" s="355"/>
      <c r="B453" s="355"/>
      <c r="C453" s="355"/>
      <c r="D453" s="355"/>
      <c r="E453" s="355"/>
      <c r="F453" s="355"/>
      <c r="G453" s="355"/>
      <c r="H453" s="355"/>
      <c r="I453" s="355"/>
      <c r="J453" s="355"/>
      <c r="K453" s="355"/>
      <c r="L453" s="355"/>
      <c r="M453" s="355"/>
      <c r="N453" s="355"/>
      <c r="O453" s="355"/>
      <c r="P453" s="355"/>
      <c r="Q453" s="355"/>
      <c r="R453" s="355"/>
      <c r="S453" s="355"/>
      <c r="T453" s="355"/>
      <c r="U453" s="355"/>
      <c r="V453" s="355"/>
      <c r="W453" s="355"/>
      <c r="X453" s="355"/>
      <c r="Y453" s="355"/>
      <c r="Z453" s="355"/>
    </row>
    <row r="454" spans="1:26" ht="18.75" customHeight="1">
      <c r="A454" s="355"/>
      <c r="B454" s="355"/>
      <c r="C454" s="355"/>
      <c r="D454" s="355"/>
      <c r="E454" s="355"/>
      <c r="F454" s="355"/>
      <c r="G454" s="355"/>
      <c r="H454" s="355"/>
      <c r="I454" s="355"/>
      <c r="J454" s="355"/>
      <c r="K454" s="355"/>
      <c r="L454" s="355"/>
      <c r="M454" s="355"/>
      <c r="N454" s="355"/>
      <c r="O454" s="355"/>
      <c r="P454" s="355"/>
      <c r="Q454" s="355"/>
      <c r="R454" s="355"/>
      <c r="S454" s="355"/>
      <c r="T454" s="355"/>
      <c r="U454" s="355"/>
      <c r="V454" s="355"/>
      <c r="W454" s="355"/>
      <c r="X454" s="355"/>
      <c r="Y454" s="355"/>
      <c r="Z454" s="355"/>
    </row>
    <row r="455" spans="1:26" ht="18.75" customHeight="1">
      <c r="A455" s="355"/>
      <c r="B455" s="355"/>
      <c r="C455" s="355"/>
      <c r="D455" s="355"/>
      <c r="E455" s="355"/>
      <c r="F455" s="355"/>
      <c r="G455" s="355"/>
      <c r="H455" s="355"/>
      <c r="I455" s="355"/>
      <c r="J455" s="355"/>
      <c r="K455" s="355"/>
      <c r="L455" s="355"/>
      <c r="M455" s="355"/>
      <c r="N455" s="355"/>
      <c r="O455" s="355"/>
      <c r="P455" s="355"/>
      <c r="Q455" s="355"/>
      <c r="R455" s="355"/>
      <c r="S455" s="355"/>
      <c r="T455" s="355"/>
      <c r="U455" s="355"/>
      <c r="V455" s="355"/>
      <c r="W455" s="355"/>
      <c r="X455" s="355"/>
      <c r="Y455" s="355"/>
      <c r="Z455" s="355"/>
    </row>
    <row r="456" spans="1:26" ht="18.75" customHeight="1">
      <c r="A456" s="355"/>
      <c r="B456" s="355"/>
      <c r="C456" s="355"/>
      <c r="D456" s="355"/>
      <c r="E456" s="355"/>
      <c r="F456" s="355"/>
      <c r="G456" s="355"/>
      <c r="H456" s="355"/>
      <c r="I456" s="355"/>
      <c r="J456" s="355"/>
      <c r="K456" s="355"/>
      <c r="L456" s="355"/>
      <c r="M456" s="355"/>
      <c r="N456" s="355"/>
      <c r="O456" s="355"/>
      <c r="P456" s="355"/>
      <c r="Q456" s="355"/>
      <c r="R456" s="355"/>
      <c r="S456" s="355"/>
      <c r="T456" s="355"/>
      <c r="U456" s="355"/>
      <c r="V456" s="355"/>
      <c r="W456" s="355"/>
      <c r="X456" s="355"/>
      <c r="Y456" s="355"/>
      <c r="Z456" s="355"/>
    </row>
    <row r="457" spans="1:26" ht="18.75" customHeight="1">
      <c r="A457" s="355"/>
      <c r="B457" s="355"/>
      <c r="C457" s="355"/>
      <c r="D457" s="355"/>
      <c r="E457" s="355"/>
      <c r="F457" s="355"/>
      <c r="G457" s="355"/>
      <c r="H457" s="355"/>
      <c r="I457" s="355"/>
      <c r="J457" s="355"/>
      <c r="K457" s="355"/>
      <c r="L457" s="355"/>
      <c r="M457" s="355"/>
      <c r="N457" s="355"/>
      <c r="O457" s="355"/>
      <c r="P457" s="355"/>
      <c r="Q457" s="355"/>
      <c r="R457" s="355"/>
      <c r="S457" s="355"/>
      <c r="T457" s="355"/>
      <c r="U457" s="355"/>
      <c r="V457" s="355"/>
      <c r="W457" s="355"/>
      <c r="X457" s="355"/>
      <c r="Y457" s="355"/>
      <c r="Z457" s="355"/>
    </row>
    <row r="458" spans="1:26" ht="18.75" customHeight="1">
      <c r="A458" s="355"/>
      <c r="B458" s="355"/>
      <c r="C458" s="355"/>
      <c r="D458" s="355"/>
      <c r="E458" s="355"/>
      <c r="F458" s="355"/>
      <c r="G458" s="355"/>
      <c r="H458" s="355"/>
      <c r="I458" s="355"/>
      <c r="J458" s="355"/>
      <c r="K458" s="355"/>
      <c r="L458" s="355"/>
      <c r="M458" s="355"/>
      <c r="N458" s="355"/>
      <c r="O458" s="355"/>
      <c r="P458" s="355"/>
      <c r="Q458" s="355"/>
      <c r="R458" s="355"/>
      <c r="S458" s="355"/>
      <c r="T458" s="355"/>
      <c r="U458" s="355"/>
      <c r="V458" s="355"/>
      <c r="W458" s="355"/>
      <c r="X458" s="355"/>
      <c r="Y458" s="355"/>
      <c r="Z458" s="355"/>
    </row>
    <row r="459" spans="1:26" ht="18.75" customHeight="1">
      <c r="A459" s="355"/>
      <c r="B459" s="355"/>
      <c r="C459" s="355"/>
      <c r="D459" s="355"/>
      <c r="E459" s="355"/>
      <c r="F459" s="355"/>
      <c r="G459" s="355"/>
      <c r="H459" s="355"/>
      <c r="I459" s="355"/>
      <c r="J459" s="355"/>
      <c r="K459" s="355"/>
      <c r="L459" s="355"/>
      <c r="M459" s="355"/>
      <c r="N459" s="355"/>
      <c r="O459" s="355"/>
      <c r="P459" s="355"/>
      <c r="Q459" s="355"/>
      <c r="R459" s="355"/>
      <c r="S459" s="355"/>
      <c r="T459" s="355"/>
      <c r="U459" s="355"/>
      <c r="V459" s="355"/>
      <c r="W459" s="355"/>
      <c r="X459" s="355"/>
      <c r="Y459" s="355"/>
      <c r="Z459" s="355"/>
    </row>
    <row r="460" spans="1:26" ht="18.75" customHeight="1">
      <c r="A460" s="355"/>
      <c r="B460" s="355"/>
      <c r="C460" s="355"/>
      <c r="D460" s="355"/>
      <c r="E460" s="355"/>
      <c r="F460" s="355"/>
      <c r="G460" s="355"/>
      <c r="H460" s="355"/>
      <c r="I460" s="355"/>
      <c r="J460" s="355"/>
      <c r="K460" s="355"/>
      <c r="L460" s="355"/>
      <c r="M460" s="355"/>
      <c r="N460" s="355"/>
      <c r="O460" s="355"/>
      <c r="P460" s="355"/>
      <c r="Q460" s="355"/>
      <c r="R460" s="355"/>
      <c r="S460" s="355"/>
      <c r="T460" s="355"/>
      <c r="U460" s="355"/>
      <c r="V460" s="355"/>
      <c r="W460" s="355"/>
      <c r="X460" s="355"/>
      <c r="Y460" s="355"/>
      <c r="Z460" s="355"/>
    </row>
    <row r="461" spans="1:26" ht="18.75" customHeight="1">
      <c r="A461" s="355"/>
      <c r="B461" s="355"/>
      <c r="C461" s="355"/>
      <c r="D461" s="355"/>
      <c r="E461" s="355"/>
      <c r="F461" s="355"/>
      <c r="G461" s="355"/>
      <c r="H461" s="355"/>
      <c r="I461" s="355"/>
      <c r="J461" s="355"/>
      <c r="K461" s="355"/>
      <c r="L461" s="355"/>
      <c r="M461" s="355"/>
      <c r="N461" s="355"/>
      <c r="O461" s="355"/>
      <c r="P461" s="355"/>
      <c r="Q461" s="355"/>
      <c r="R461" s="355"/>
      <c r="S461" s="355"/>
      <c r="T461" s="355"/>
      <c r="U461" s="355"/>
      <c r="V461" s="355"/>
      <c r="W461" s="355"/>
      <c r="X461" s="355"/>
      <c r="Y461" s="355"/>
      <c r="Z461" s="355"/>
    </row>
    <row r="462" spans="1:26" ht="18.75" customHeight="1">
      <c r="A462" s="355"/>
      <c r="B462" s="355"/>
      <c r="C462" s="355"/>
      <c r="D462" s="355"/>
      <c r="E462" s="355"/>
      <c r="F462" s="355"/>
      <c r="G462" s="355"/>
      <c r="H462" s="355"/>
      <c r="I462" s="355"/>
      <c r="J462" s="355"/>
      <c r="K462" s="355"/>
      <c r="L462" s="355"/>
      <c r="M462" s="355"/>
      <c r="N462" s="355"/>
      <c r="O462" s="355"/>
      <c r="P462" s="355"/>
      <c r="Q462" s="355"/>
      <c r="R462" s="355"/>
      <c r="S462" s="355"/>
      <c r="T462" s="355"/>
      <c r="U462" s="355"/>
      <c r="V462" s="355"/>
      <c r="W462" s="355"/>
      <c r="X462" s="355"/>
      <c r="Y462" s="355"/>
      <c r="Z462" s="355"/>
    </row>
    <row r="463" spans="1:26" ht="18.75" customHeight="1">
      <c r="A463" s="355"/>
      <c r="B463" s="355"/>
      <c r="C463" s="355"/>
      <c r="D463" s="355"/>
      <c r="E463" s="355"/>
      <c r="F463" s="355"/>
      <c r="G463" s="355"/>
      <c r="H463" s="355"/>
      <c r="I463" s="355"/>
      <c r="J463" s="355"/>
      <c r="K463" s="355"/>
      <c r="L463" s="355"/>
      <c r="M463" s="355"/>
      <c r="N463" s="355"/>
      <c r="O463" s="355"/>
      <c r="P463" s="355"/>
      <c r="Q463" s="355"/>
      <c r="R463" s="355"/>
      <c r="S463" s="355"/>
      <c r="T463" s="355"/>
      <c r="U463" s="355"/>
      <c r="V463" s="355"/>
      <c r="W463" s="355"/>
      <c r="X463" s="355"/>
      <c r="Y463" s="355"/>
      <c r="Z463" s="355"/>
    </row>
    <row r="464" spans="1:26" ht="18.75" customHeight="1">
      <c r="A464" s="355"/>
      <c r="B464" s="355"/>
      <c r="C464" s="355"/>
      <c r="D464" s="355"/>
      <c r="E464" s="355"/>
      <c r="F464" s="355"/>
      <c r="G464" s="355"/>
      <c r="H464" s="355"/>
      <c r="I464" s="355"/>
      <c r="J464" s="355"/>
      <c r="K464" s="355"/>
      <c r="L464" s="355"/>
      <c r="M464" s="355"/>
      <c r="N464" s="355"/>
      <c r="O464" s="355"/>
      <c r="P464" s="355"/>
      <c r="Q464" s="355"/>
      <c r="R464" s="355"/>
      <c r="S464" s="355"/>
      <c r="T464" s="355"/>
      <c r="U464" s="355"/>
      <c r="V464" s="355"/>
      <c r="W464" s="355"/>
      <c r="X464" s="355"/>
      <c r="Y464" s="355"/>
      <c r="Z464" s="355"/>
    </row>
    <row r="465" spans="1:26" ht="18.75" customHeight="1">
      <c r="A465" s="355"/>
      <c r="B465" s="355"/>
      <c r="C465" s="355"/>
      <c r="D465" s="355"/>
      <c r="E465" s="355"/>
      <c r="F465" s="355"/>
      <c r="G465" s="355"/>
      <c r="H465" s="355"/>
      <c r="I465" s="355"/>
      <c r="J465" s="355"/>
      <c r="K465" s="355"/>
      <c r="L465" s="355"/>
      <c r="M465" s="355"/>
      <c r="N465" s="355"/>
      <c r="O465" s="355"/>
      <c r="P465" s="355"/>
      <c r="Q465" s="355"/>
      <c r="R465" s="355"/>
      <c r="S465" s="355"/>
      <c r="T465" s="355"/>
      <c r="U465" s="355"/>
      <c r="V465" s="355"/>
      <c r="W465" s="355"/>
      <c r="X465" s="355"/>
      <c r="Y465" s="355"/>
      <c r="Z465" s="355"/>
    </row>
    <row r="466" spans="1:26" ht="18.75" customHeight="1">
      <c r="A466" s="355"/>
      <c r="B466" s="355"/>
      <c r="C466" s="355"/>
      <c r="D466" s="355"/>
      <c r="E466" s="355"/>
      <c r="F466" s="355"/>
      <c r="G466" s="355"/>
      <c r="H466" s="355"/>
      <c r="I466" s="355"/>
      <c r="J466" s="355"/>
      <c r="K466" s="355"/>
      <c r="L466" s="355"/>
      <c r="M466" s="355"/>
      <c r="N466" s="355"/>
      <c r="O466" s="355"/>
      <c r="P466" s="355"/>
      <c r="Q466" s="355"/>
      <c r="R466" s="355"/>
      <c r="S466" s="355"/>
      <c r="T466" s="355"/>
      <c r="U466" s="355"/>
      <c r="V466" s="355"/>
      <c r="W466" s="355"/>
      <c r="X466" s="355"/>
      <c r="Y466" s="355"/>
      <c r="Z466" s="355"/>
    </row>
    <row r="467" spans="1:26" ht="18.75" customHeight="1">
      <c r="A467" s="355"/>
      <c r="B467" s="355"/>
      <c r="C467" s="355"/>
      <c r="D467" s="355"/>
      <c r="E467" s="355"/>
      <c r="F467" s="355"/>
      <c r="G467" s="355"/>
      <c r="H467" s="355"/>
      <c r="I467" s="355"/>
      <c r="J467" s="355"/>
      <c r="K467" s="355"/>
      <c r="L467" s="355"/>
      <c r="M467" s="355"/>
      <c r="N467" s="355"/>
      <c r="O467" s="355"/>
      <c r="P467" s="355"/>
      <c r="Q467" s="355"/>
      <c r="R467" s="355"/>
      <c r="S467" s="355"/>
      <c r="T467" s="355"/>
      <c r="U467" s="355"/>
      <c r="V467" s="355"/>
      <c r="W467" s="355"/>
      <c r="X467" s="355"/>
      <c r="Y467" s="355"/>
      <c r="Z467" s="355"/>
    </row>
    <row r="468" spans="1:26" ht="18.75" customHeight="1">
      <c r="A468" s="355"/>
      <c r="B468" s="355"/>
      <c r="C468" s="355"/>
      <c r="D468" s="355"/>
      <c r="E468" s="355"/>
      <c r="F468" s="355"/>
      <c r="G468" s="355"/>
      <c r="H468" s="355"/>
      <c r="I468" s="355"/>
      <c r="J468" s="355"/>
      <c r="K468" s="355"/>
      <c r="L468" s="355"/>
      <c r="M468" s="355"/>
      <c r="N468" s="355"/>
      <c r="O468" s="355"/>
      <c r="P468" s="355"/>
      <c r="Q468" s="355"/>
      <c r="R468" s="355"/>
      <c r="S468" s="355"/>
      <c r="T468" s="355"/>
      <c r="U468" s="355"/>
      <c r="V468" s="355"/>
      <c r="W468" s="355"/>
      <c r="X468" s="355"/>
      <c r="Y468" s="355"/>
      <c r="Z468" s="355"/>
    </row>
    <row r="469" spans="1:26" ht="18.75" customHeight="1">
      <c r="A469" s="355"/>
      <c r="B469" s="355"/>
      <c r="C469" s="355"/>
      <c r="D469" s="355"/>
      <c r="E469" s="355"/>
      <c r="F469" s="355"/>
      <c r="G469" s="355"/>
      <c r="H469" s="355"/>
      <c r="I469" s="355"/>
      <c r="J469" s="355"/>
      <c r="K469" s="355"/>
      <c r="L469" s="355"/>
      <c r="M469" s="355"/>
      <c r="N469" s="355"/>
      <c r="O469" s="355"/>
      <c r="P469" s="355"/>
      <c r="Q469" s="355"/>
      <c r="R469" s="355"/>
      <c r="S469" s="355"/>
      <c r="T469" s="355"/>
      <c r="U469" s="355"/>
      <c r="V469" s="355"/>
      <c r="W469" s="355"/>
      <c r="X469" s="355"/>
      <c r="Y469" s="355"/>
      <c r="Z469" s="355"/>
    </row>
    <row r="470" spans="1:26" ht="18.75" customHeight="1">
      <c r="A470" s="355"/>
      <c r="B470" s="355"/>
      <c r="C470" s="355"/>
      <c r="D470" s="355"/>
      <c r="E470" s="355"/>
      <c r="F470" s="355"/>
      <c r="G470" s="355"/>
      <c r="H470" s="355"/>
      <c r="I470" s="355"/>
      <c r="J470" s="355"/>
      <c r="K470" s="355"/>
      <c r="L470" s="355"/>
      <c r="M470" s="355"/>
      <c r="N470" s="355"/>
      <c r="O470" s="355"/>
      <c r="P470" s="355"/>
      <c r="Q470" s="355"/>
      <c r="R470" s="355"/>
      <c r="S470" s="355"/>
      <c r="T470" s="355"/>
      <c r="U470" s="355"/>
      <c r="V470" s="355"/>
      <c r="W470" s="355"/>
      <c r="X470" s="355"/>
      <c r="Y470" s="355"/>
      <c r="Z470" s="355"/>
    </row>
    <row r="471" spans="1:26" ht="18.75" customHeight="1">
      <c r="A471" s="355"/>
      <c r="B471" s="355"/>
      <c r="C471" s="355"/>
      <c r="D471" s="355"/>
      <c r="E471" s="355"/>
      <c r="F471" s="355"/>
      <c r="G471" s="355"/>
      <c r="H471" s="355"/>
      <c r="I471" s="355"/>
      <c r="J471" s="355"/>
      <c r="K471" s="355"/>
      <c r="L471" s="355"/>
      <c r="M471" s="355"/>
      <c r="N471" s="355"/>
      <c r="O471" s="355"/>
      <c r="P471" s="355"/>
      <c r="Q471" s="355"/>
      <c r="R471" s="355"/>
      <c r="S471" s="355"/>
      <c r="T471" s="355"/>
      <c r="U471" s="355"/>
      <c r="V471" s="355"/>
      <c r="W471" s="355"/>
      <c r="X471" s="355"/>
      <c r="Y471" s="355"/>
      <c r="Z471" s="355"/>
    </row>
    <row r="472" spans="1:26" ht="18.75" customHeight="1">
      <c r="A472" s="355"/>
      <c r="B472" s="355"/>
      <c r="C472" s="355"/>
      <c r="D472" s="355"/>
      <c r="E472" s="355"/>
      <c r="F472" s="355"/>
      <c r="G472" s="355"/>
      <c r="H472" s="355"/>
      <c r="I472" s="355"/>
      <c r="J472" s="355"/>
      <c r="K472" s="355"/>
      <c r="L472" s="355"/>
      <c r="M472" s="355"/>
      <c r="N472" s="355"/>
      <c r="O472" s="355"/>
      <c r="P472" s="355"/>
      <c r="Q472" s="355"/>
      <c r="R472" s="355"/>
      <c r="S472" s="355"/>
      <c r="T472" s="355"/>
      <c r="U472" s="355"/>
      <c r="V472" s="355"/>
      <c r="W472" s="355"/>
      <c r="X472" s="355"/>
      <c r="Y472" s="355"/>
      <c r="Z472" s="355"/>
    </row>
    <row r="473" spans="1:26" ht="18.75" customHeight="1">
      <c r="A473" s="355"/>
      <c r="B473" s="355"/>
      <c r="C473" s="355"/>
      <c r="D473" s="355"/>
      <c r="E473" s="355"/>
      <c r="F473" s="355"/>
      <c r="G473" s="355"/>
      <c r="H473" s="355"/>
      <c r="I473" s="355"/>
      <c r="J473" s="355"/>
      <c r="K473" s="355"/>
      <c r="L473" s="355"/>
      <c r="M473" s="355"/>
      <c r="N473" s="355"/>
      <c r="O473" s="355"/>
      <c r="P473" s="355"/>
      <c r="Q473" s="355"/>
      <c r="R473" s="355"/>
      <c r="S473" s="355"/>
      <c r="T473" s="355"/>
      <c r="U473" s="355"/>
      <c r="V473" s="355"/>
      <c r="W473" s="355"/>
      <c r="X473" s="355"/>
      <c r="Y473" s="355"/>
      <c r="Z473" s="355"/>
    </row>
    <row r="474" spans="1:26" ht="18.75" customHeight="1">
      <c r="A474" s="355"/>
      <c r="B474" s="355"/>
      <c r="C474" s="355"/>
      <c r="D474" s="355"/>
      <c r="E474" s="355"/>
      <c r="F474" s="355"/>
      <c r="G474" s="355"/>
      <c r="H474" s="355"/>
      <c r="I474" s="355"/>
      <c r="J474" s="355"/>
      <c r="K474" s="355"/>
      <c r="L474" s="355"/>
      <c r="M474" s="355"/>
      <c r="N474" s="355"/>
      <c r="O474" s="355"/>
      <c r="P474" s="355"/>
      <c r="Q474" s="355"/>
      <c r="R474" s="355"/>
      <c r="S474" s="355"/>
      <c r="T474" s="355"/>
      <c r="U474" s="355"/>
      <c r="V474" s="355"/>
      <c r="W474" s="355"/>
      <c r="X474" s="355"/>
      <c r="Y474" s="355"/>
      <c r="Z474" s="355"/>
    </row>
    <row r="475" spans="1:26" ht="18.75" customHeight="1">
      <c r="A475" s="355"/>
      <c r="B475" s="355"/>
      <c r="C475" s="355"/>
      <c r="D475" s="355"/>
      <c r="E475" s="355"/>
      <c r="F475" s="355"/>
      <c r="G475" s="355"/>
      <c r="H475" s="355"/>
      <c r="I475" s="355"/>
      <c r="J475" s="355"/>
      <c r="K475" s="355"/>
      <c r="L475" s="355"/>
      <c r="M475" s="355"/>
      <c r="N475" s="355"/>
      <c r="O475" s="355"/>
      <c r="P475" s="355"/>
      <c r="Q475" s="355"/>
      <c r="R475" s="355"/>
      <c r="S475" s="355"/>
      <c r="T475" s="355"/>
      <c r="U475" s="355"/>
      <c r="V475" s="355"/>
      <c r="W475" s="355"/>
      <c r="X475" s="355"/>
      <c r="Y475" s="355"/>
      <c r="Z475" s="355"/>
    </row>
    <row r="476" spans="1:26" ht="18.75" customHeight="1">
      <c r="A476" s="355"/>
      <c r="B476" s="355"/>
      <c r="C476" s="355"/>
      <c r="D476" s="355"/>
      <c r="E476" s="355"/>
      <c r="F476" s="355"/>
      <c r="G476" s="355"/>
      <c r="H476" s="355"/>
      <c r="I476" s="355"/>
      <c r="J476" s="355"/>
      <c r="K476" s="355"/>
      <c r="L476" s="355"/>
      <c r="M476" s="355"/>
      <c r="N476" s="355"/>
      <c r="O476" s="355"/>
      <c r="P476" s="355"/>
      <c r="Q476" s="355"/>
      <c r="R476" s="355"/>
      <c r="S476" s="355"/>
      <c r="T476" s="355"/>
      <c r="U476" s="355"/>
      <c r="V476" s="355"/>
      <c r="W476" s="355"/>
      <c r="X476" s="355"/>
      <c r="Y476" s="355"/>
      <c r="Z476" s="355"/>
    </row>
    <row r="477" spans="1:26" ht="18.75" customHeight="1">
      <c r="A477" s="355"/>
      <c r="B477" s="355"/>
      <c r="C477" s="355"/>
      <c r="D477" s="355"/>
      <c r="E477" s="355"/>
      <c r="F477" s="355"/>
      <c r="G477" s="355"/>
      <c r="H477" s="355"/>
      <c r="I477" s="355"/>
      <c r="J477" s="355"/>
      <c r="K477" s="355"/>
      <c r="L477" s="355"/>
      <c r="M477" s="355"/>
      <c r="N477" s="355"/>
      <c r="O477" s="355"/>
      <c r="P477" s="355"/>
      <c r="Q477" s="355"/>
      <c r="R477" s="355"/>
      <c r="S477" s="355"/>
      <c r="T477" s="355"/>
      <c r="U477" s="355"/>
      <c r="V477" s="355"/>
      <c r="W477" s="355"/>
      <c r="X477" s="355"/>
      <c r="Y477" s="355"/>
      <c r="Z477" s="355"/>
    </row>
    <row r="478" spans="1:26" ht="18.75" customHeight="1">
      <c r="A478" s="355"/>
      <c r="B478" s="355"/>
      <c r="C478" s="355"/>
      <c r="D478" s="355"/>
      <c r="E478" s="355"/>
      <c r="F478" s="355"/>
      <c r="G478" s="355"/>
      <c r="H478" s="355"/>
      <c r="I478" s="355"/>
      <c r="J478" s="355"/>
      <c r="K478" s="355"/>
      <c r="L478" s="355"/>
      <c r="M478" s="355"/>
      <c r="N478" s="355"/>
      <c r="O478" s="355"/>
      <c r="P478" s="355"/>
      <c r="Q478" s="355"/>
      <c r="R478" s="355"/>
      <c r="S478" s="355"/>
      <c r="T478" s="355"/>
      <c r="U478" s="355"/>
      <c r="V478" s="355"/>
      <c r="W478" s="355"/>
      <c r="X478" s="355"/>
      <c r="Y478" s="355"/>
      <c r="Z478" s="355"/>
    </row>
    <row r="479" spans="1:26" ht="18.75" customHeight="1">
      <c r="A479" s="355"/>
      <c r="B479" s="355"/>
      <c r="C479" s="355"/>
      <c r="D479" s="355"/>
      <c r="E479" s="355"/>
      <c r="F479" s="355"/>
      <c r="G479" s="355"/>
      <c r="H479" s="355"/>
      <c r="I479" s="355"/>
      <c r="J479" s="355"/>
      <c r="K479" s="355"/>
      <c r="L479" s="355"/>
      <c r="M479" s="355"/>
      <c r="N479" s="355"/>
      <c r="O479" s="355"/>
      <c r="P479" s="355"/>
      <c r="Q479" s="355"/>
      <c r="R479" s="355"/>
      <c r="S479" s="355"/>
      <c r="T479" s="355"/>
      <c r="U479" s="355"/>
      <c r="V479" s="355"/>
      <c r="W479" s="355"/>
      <c r="X479" s="355"/>
      <c r="Y479" s="355"/>
      <c r="Z479" s="355"/>
    </row>
    <row r="480" spans="1:26" ht="18.75" customHeight="1">
      <c r="A480" s="355"/>
      <c r="B480" s="355"/>
      <c r="C480" s="355"/>
      <c r="D480" s="355"/>
      <c r="E480" s="355"/>
      <c r="F480" s="355"/>
      <c r="G480" s="355"/>
      <c r="H480" s="355"/>
      <c r="I480" s="355"/>
      <c r="J480" s="355"/>
      <c r="K480" s="355"/>
      <c r="L480" s="355"/>
      <c r="M480" s="355"/>
      <c r="N480" s="355"/>
      <c r="O480" s="355"/>
      <c r="P480" s="355"/>
      <c r="Q480" s="355"/>
      <c r="R480" s="355"/>
      <c r="S480" s="355"/>
      <c r="T480" s="355"/>
      <c r="U480" s="355"/>
      <c r="V480" s="355"/>
      <c r="W480" s="355"/>
      <c r="X480" s="355"/>
      <c r="Y480" s="355"/>
      <c r="Z480" s="355"/>
    </row>
    <row r="481" spans="1:26" ht="18.75" customHeight="1">
      <c r="A481" s="355"/>
      <c r="B481" s="355"/>
      <c r="C481" s="355"/>
      <c r="D481" s="355"/>
      <c r="E481" s="355"/>
      <c r="F481" s="355"/>
      <c r="G481" s="355"/>
      <c r="H481" s="355"/>
      <c r="I481" s="355"/>
      <c r="J481" s="355"/>
      <c r="K481" s="355"/>
      <c r="L481" s="355"/>
      <c r="M481" s="355"/>
      <c r="N481" s="355"/>
      <c r="O481" s="355"/>
      <c r="P481" s="355"/>
      <c r="Q481" s="355"/>
      <c r="R481" s="355"/>
      <c r="S481" s="355"/>
      <c r="T481" s="355"/>
      <c r="U481" s="355"/>
      <c r="V481" s="355"/>
      <c r="W481" s="355"/>
      <c r="X481" s="355"/>
      <c r="Y481" s="355"/>
      <c r="Z481" s="355"/>
    </row>
    <row r="482" spans="1:26" ht="18.75" customHeight="1">
      <c r="A482" s="355"/>
      <c r="B482" s="355"/>
      <c r="C482" s="355"/>
      <c r="D482" s="355"/>
      <c r="E482" s="355"/>
      <c r="F482" s="355"/>
      <c r="G482" s="355"/>
      <c r="H482" s="355"/>
      <c r="I482" s="355"/>
      <c r="J482" s="355"/>
      <c r="K482" s="355"/>
      <c r="L482" s="355"/>
      <c r="M482" s="355"/>
      <c r="N482" s="355"/>
      <c r="O482" s="355"/>
      <c r="P482" s="355"/>
      <c r="Q482" s="355"/>
      <c r="R482" s="355"/>
      <c r="S482" s="355"/>
      <c r="T482" s="355"/>
      <c r="U482" s="355"/>
      <c r="V482" s="355"/>
      <c r="W482" s="355"/>
      <c r="X482" s="355"/>
      <c r="Y482" s="355"/>
      <c r="Z482" s="355"/>
    </row>
    <row r="483" spans="1:26" ht="18.75" customHeight="1">
      <c r="A483" s="355"/>
      <c r="B483" s="355"/>
      <c r="C483" s="355"/>
      <c r="D483" s="355"/>
      <c r="E483" s="355"/>
      <c r="F483" s="355"/>
      <c r="G483" s="355"/>
      <c r="H483" s="355"/>
      <c r="I483" s="355"/>
      <c r="J483" s="355"/>
      <c r="K483" s="355"/>
      <c r="L483" s="355"/>
      <c r="M483" s="355"/>
      <c r="N483" s="355"/>
      <c r="O483" s="355"/>
      <c r="P483" s="355"/>
      <c r="Q483" s="355"/>
      <c r="R483" s="355"/>
      <c r="S483" s="355"/>
      <c r="T483" s="355"/>
      <c r="U483" s="355"/>
      <c r="V483" s="355"/>
      <c r="W483" s="355"/>
      <c r="X483" s="355"/>
      <c r="Y483" s="355"/>
      <c r="Z483" s="355"/>
    </row>
    <row r="484" spans="1:26" ht="18.75" customHeight="1">
      <c r="A484" s="355"/>
      <c r="B484" s="355"/>
      <c r="C484" s="355"/>
      <c r="D484" s="355"/>
      <c r="E484" s="355"/>
      <c r="F484" s="355"/>
      <c r="G484" s="355"/>
      <c r="H484" s="355"/>
      <c r="I484" s="355"/>
      <c r="J484" s="355"/>
      <c r="K484" s="355"/>
      <c r="L484" s="355"/>
      <c r="M484" s="355"/>
      <c r="N484" s="355"/>
      <c r="O484" s="355"/>
      <c r="P484" s="355"/>
      <c r="Q484" s="355"/>
      <c r="R484" s="355"/>
      <c r="S484" s="355"/>
      <c r="T484" s="355"/>
      <c r="U484" s="355"/>
      <c r="V484" s="355"/>
      <c r="W484" s="355"/>
      <c r="X484" s="355"/>
      <c r="Y484" s="355"/>
      <c r="Z484" s="355"/>
    </row>
    <row r="485" spans="1:26" ht="18.75" customHeight="1">
      <c r="A485" s="355"/>
      <c r="B485" s="355"/>
      <c r="C485" s="355"/>
      <c r="D485" s="355"/>
      <c r="E485" s="355"/>
      <c r="F485" s="355"/>
      <c r="G485" s="355"/>
      <c r="H485" s="355"/>
      <c r="I485" s="355"/>
      <c r="J485" s="355"/>
      <c r="K485" s="355"/>
      <c r="L485" s="355"/>
      <c r="M485" s="355"/>
      <c r="N485" s="355"/>
      <c r="O485" s="355"/>
      <c r="P485" s="355"/>
      <c r="Q485" s="355"/>
      <c r="R485" s="355"/>
      <c r="S485" s="355"/>
      <c r="T485" s="355"/>
      <c r="U485" s="355"/>
      <c r="V485" s="355"/>
      <c r="W485" s="355"/>
      <c r="X485" s="355"/>
      <c r="Y485" s="355"/>
      <c r="Z485" s="355"/>
    </row>
    <row r="486" spans="1:26" ht="18.75" customHeight="1">
      <c r="A486" s="355"/>
      <c r="B486" s="355"/>
      <c r="C486" s="355"/>
      <c r="D486" s="355"/>
      <c r="E486" s="355"/>
      <c r="F486" s="355"/>
      <c r="G486" s="355"/>
      <c r="H486" s="355"/>
      <c r="I486" s="355"/>
      <c r="J486" s="355"/>
      <c r="K486" s="355"/>
      <c r="L486" s="355"/>
      <c r="M486" s="355"/>
      <c r="N486" s="355"/>
      <c r="O486" s="355"/>
      <c r="P486" s="355"/>
      <c r="Q486" s="355"/>
      <c r="R486" s="355"/>
      <c r="S486" s="355"/>
      <c r="T486" s="355"/>
      <c r="U486" s="355"/>
      <c r="V486" s="355"/>
      <c r="W486" s="355"/>
      <c r="X486" s="355"/>
      <c r="Y486" s="355"/>
      <c r="Z486" s="355"/>
    </row>
    <row r="487" spans="1:26" ht="18.75" customHeight="1">
      <c r="A487" s="355"/>
      <c r="B487" s="355"/>
      <c r="C487" s="355"/>
      <c r="D487" s="355"/>
      <c r="E487" s="355"/>
      <c r="F487" s="355"/>
      <c r="G487" s="355"/>
      <c r="H487" s="355"/>
      <c r="I487" s="355"/>
      <c r="J487" s="355"/>
      <c r="K487" s="355"/>
      <c r="L487" s="355"/>
      <c r="M487" s="355"/>
      <c r="N487" s="355"/>
      <c r="O487" s="355"/>
      <c r="P487" s="355"/>
      <c r="Q487" s="355"/>
      <c r="R487" s="355"/>
      <c r="S487" s="355"/>
      <c r="T487" s="355"/>
      <c r="U487" s="355"/>
      <c r="V487" s="355"/>
      <c r="W487" s="355"/>
      <c r="X487" s="355"/>
      <c r="Y487" s="355"/>
      <c r="Z487" s="355"/>
    </row>
    <row r="488" spans="1:26" ht="18.75" customHeight="1">
      <c r="A488" s="355"/>
      <c r="B488" s="355"/>
      <c r="C488" s="355"/>
      <c r="D488" s="355"/>
      <c r="E488" s="355"/>
      <c r="F488" s="355"/>
      <c r="G488" s="355"/>
      <c r="H488" s="355"/>
      <c r="I488" s="355"/>
      <c r="J488" s="355"/>
      <c r="K488" s="355"/>
      <c r="L488" s="355"/>
      <c r="M488" s="355"/>
      <c r="N488" s="355"/>
      <c r="O488" s="355"/>
      <c r="P488" s="355"/>
      <c r="Q488" s="355"/>
      <c r="R488" s="355"/>
      <c r="S488" s="355"/>
      <c r="T488" s="355"/>
      <c r="U488" s="355"/>
      <c r="V488" s="355"/>
      <c r="W488" s="355"/>
      <c r="X488" s="355"/>
      <c r="Y488" s="355"/>
      <c r="Z488" s="355"/>
    </row>
    <row r="489" spans="1:26" ht="18.75" customHeight="1">
      <c r="A489" s="355"/>
      <c r="B489" s="355"/>
      <c r="C489" s="355"/>
      <c r="D489" s="355"/>
      <c r="E489" s="355"/>
      <c r="F489" s="355"/>
      <c r="G489" s="355"/>
      <c r="H489" s="355"/>
      <c r="I489" s="355"/>
      <c r="J489" s="355"/>
      <c r="K489" s="355"/>
      <c r="L489" s="355"/>
      <c r="M489" s="355"/>
      <c r="N489" s="355"/>
      <c r="O489" s="355"/>
      <c r="P489" s="355"/>
      <c r="Q489" s="355"/>
      <c r="R489" s="355"/>
      <c r="S489" s="355"/>
      <c r="T489" s="355"/>
      <c r="U489" s="355"/>
      <c r="V489" s="355"/>
      <c r="W489" s="355"/>
      <c r="X489" s="355"/>
      <c r="Y489" s="355"/>
      <c r="Z489" s="355"/>
    </row>
    <row r="490" spans="1:26" ht="18.75" customHeight="1">
      <c r="A490" s="355"/>
      <c r="B490" s="355"/>
      <c r="C490" s="355"/>
      <c r="D490" s="355"/>
      <c r="E490" s="355"/>
      <c r="F490" s="355"/>
      <c r="G490" s="355"/>
      <c r="H490" s="355"/>
      <c r="I490" s="355"/>
      <c r="J490" s="355"/>
      <c r="K490" s="355"/>
      <c r="L490" s="355"/>
      <c r="M490" s="355"/>
      <c r="N490" s="355"/>
      <c r="O490" s="355"/>
      <c r="P490" s="355"/>
      <c r="Q490" s="355"/>
      <c r="R490" s="355"/>
      <c r="S490" s="355"/>
      <c r="T490" s="355"/>
      <c r="U490" s="355"/>
      <c r="V490" s="355"/>
      <c r="W490" s="355"/>
      <c r="X490" s="355"/>
      <c r="Y490" s="355"/>
      <c r="Z490" s="355"/>
    </row>
    <row r="491" spans="1:26" ht="18.75" customHeight="1">
      <c r="A491" s="355"/>
      <c r="B491" s="355"/>
      <c r="C491" s="355"/>
      <c r="D491" s="355"/>
      <c r="E491" s="355"/>
      <c r="F491" s="355"/>
      <c r="G491" s="355"/>
      <c r="H491" s="355"/>
      <c r="I491" s="355"/>
      <c r="J491" s="355"/>
      <c r="K491" s="355"/>
      <c r="L491" s="355"/>
      <c r="M491" s="355"/>
      <c r="N491" s="355"/>
      <c r="O491" s="355"/>
      <c r="P491" s="355"/>
      <c r="Q491" s="355"/>
      <c r="R491" s="355"/>
      <c r="S491" s="355"/>
      <c r="T491" s="355"/>
      <c r="U491" s="355"/>
      <c r="V491" s="355"/>
      <c r="W491" s="355"/>
      <c r="X491" s="355"/>
      <c r="Y491" s="355"/>
      <c r="Z491" s="355"/>
    </row>
    <row r="492" spans="1:26" ht="18.75" customHeight="1">
      <c r="A492" s="355"/>
      <c r="B492" s="355"/>
      <c r="C492" s="355"/>
      <c r="D492" s="355"/>
      <c r="E492" s="355"/>
      <c r="F492" s="355"/>
      <c r="G492" s="355"/>
      <c r="H492" s="355"/>
      <c r="I492" s="355"/>
      <c r="J492" s="355"/>
      <c r="K492" s="355"/>
      <c r="L492" s="355"/>
      <c r="M492" s="355"/>
      <c r="N492" s="355"/>
      <c r="O492" s="355"/>
      <c r="P492" s="355"/>
      <c r="Q492" s="355"/>
      <c r="R492" s="355"/>
      <c r="S492" s="355"/>
      <c r="T492" s="355"/>
      <c r="U492" s="355"/>
      <c r="V492" s="355"/>
      <c r="W492" s="355"/>
      <c r="X492" s="355"/>
      <c r="Y492" s="355"/>
      <c r="Z492" s="355"/>
    </row>
    <row r="493" spans="1:26" ht="18.75" customHeight="1">
      <c r="A493" s="355"/>
      <c r="B493" s="355"/>
      <c r="C493" s="355"/>
      <c r="D493" s="355"/>
      <c r="E493" s="355"/>
      <c r="F493" s="355"/>
      <c r="G493" s="355"/>
      <c r="H493" s="355"/>
      <c r="I493" s="355"/>
      <c r="J493" s="355"/>
      <c r="K493" s="355"/>
      <c r="L493" s="355"/>
      <c r="M493" s="355"/>
      <c r="N493" s="355"/>
      <c r="O493" s="355"/>
      <c r="P493" s="355"/>
      <c r="Q493" s="355"/>
      <c r="R493" s="355"/>
      <c r="S493" s="355"/>
      <c r="T493" s="355"/>
      <c r="U493" s="355"/>
      <c r="V493" s="355"/>
      <c r="W493" s="355"/>
      <c r="X493" s="355"/>
      <c r="Y493" s="355"/>
      <c r="Z493" s="355"/>
    </row>
    <row r="494" spans="1:26" ht="18.75" customHeight="1">
      <c r="A494" s="355"/>
      <c r="B494" s="355"/>
      <c r="C494" s="355"/>
      <c r="D494" s="355"/>
      <c r="E494" s="355"/>
      <c r="F494" s="355"/>
      <c r="G494" s="355"/>
      <c r="H494" s="355"/>
      <c r="I494" s="355"/>
      <c r="J494" s="355"/>
      <c r="K494" s="355"/>
      <c r="L494" s="355"/>
      <c r="M494" s="355"/>
      <c r="N494" s="355"/>
      <c r="O494" s="355"/>
      <c r="P494" s="355"/>
      <c r="Q494" s="355"/>
      <c r="R494" s="355"/>
      <c r="S494" s="355"/>
      <c r="T494" s="355"/>
      <c r="U494" s="355"/>
      <c r="V494" s="355"/>
      <c r="W494" s="355"/>
      <c r="X494" s="355"/>
      <c r="Y494" s="355"/>
      <c r="Z494" s="355"/>
    </row>
    <row r="495" spans="1:26" ht="18.75" customHeight="1">
      <c r="A495" s="355"/>
      <c r="B495" s="355"/>
      <c r="C495" s="355"/>
      <c r="D495" s="355"/>
      <c r="E495" s="355"/>
      <c r="F495" s="355"/>
      <c r="G495" s="355"/>
      <c r="H495" s="355"/>
      <c r="I495" s="355"/>
      <c r="J495" s="355"/>
      <c r="K495" s="355"/>
      <c r="L495" s="355"/>
      <c r="M495" s="355"/>
      <c r="N495" s="355"/>
      <c r="O495" s="355"/>
      <c r="P495" s="355"/>
      <c r="Q495" s="355"/>
      <c r="R495" s="355"/>
      <c r="S495" s="355"/>
      <c r="T495" s="355"/>
      <c r="U495" s="355"/>
      <c r="V495" s="355"/>
      <c r="W495" s="355"/>
      <c r="X495" s="355"/>
      <c r="Y495" s="355"/>
      <c r="Z495" s="355"/>
    </row>
    <row r="496" spans="1:26" ht="18.75" customHeight="1">
      <c r="A496" s="355"/>
      <c r="B496" s="355"/>
      <c r="C496" s="355"/>
      <c r="D496" s="355"/>
      <c r="E496" s="355"/>
      <c r="F496" s="355"/>
      <c r="G496" s="355"/>
      <c r="H496" s="355"/>
      <c r="I496" s="355"/>
      <c r="J496" s="355"/>
      <c r="K496" s="355"/>
      <c r="L496" s="355"/>
      <c r="M496" s="355"/>
      <c r="N496" s="355"/>
      <c r="O496" s="355"/>
      <c r="P496" s="355"/>
      <c r="Q496" s="355"/>
      <c r="R496" s="355"/>
      <c r="S496" s="355"/>
      <c r="T496" s="355"/>
      <c r="U496" s="355"/>
      <c r="V496" s="355"/>
      <c r="W496" s="355"/>
      <c r="X496" s="355"/>
      <c r="Y496" s="355"/>
      <c r="Z496" s="355"/>
    </row>
    <row r="497" spans="1:26" ht="18.75" customHeight="1">
      <c r="A497" s="355"/>
      <c r="B497" s="355"/>
      <c r="C497" s="355"/>
      <c r="D497" s="355"/>
      <c r="E497" s="355"/>
      <c r="F497" s="355"/>
      <c r="G497" s="355"/>
      <c r="H497" s="355"/>
      <c r="I497" s="355"/>
      <c r="J497" s="355"/>
      <c r="K497" s="355"/>
      <c r="L497" s="355"/>
      <c r="M497" s="355"/>
      <c r="N497" s="355"/>
      <c r="O497" s="355"/>
      <c r="P497" s="355"/>
      <c r="Q497" s="355"/>
      <c r="R497" s="355"/>
      <c r="S497" s="355"/>
      <c r="T497" s="355"/>
      <c r="U497" s="355"/>
      <c r="V497" s="355"/>
      <c r="W497" s="355"/>
      <c r="X497" s="355"/>
      <c r="Y497" s="355"/>
      <c r="Z497" s="355"/>
    </row>
    <row r="498" spans="1:26" ht="18.75" customHeight="1">
      <c r="A498" s="355"/>
      <c r="B498" s="355"/>
      <c r="C498" s="355"/>
      <c r="D498" s="355"/>
      <c r="E498" s="355"/>
      <c r="F498" s="355"/>
      <c r="G498" s="355"/>
      <c r="H498" s="355"/>
      <c r="I498" s="355"/>
      <c r="J498" s="355"/>
      <c r="K498" s="355"/>
      <c r="L498" s="355"/>
      <c r="M498" s="355"/>
      <c r="N498" s="355"/>
      <c r="O498" s="355"/>
      <c r="P498" s="355"/>
      <c r="Q498" s="355"/>
      <c r="R498" s="355"/>
      <c r="S498" s="355"/>
      <c r="T498" s="355"/>
      <c r="U498" s="355"/>
      <c r="V498" s="355"/>
      <c r="W498" s="355"/>
      <c r="X498" s="355"/>
      <c r="Y498" s="355"/>
      <c r="Z498" s="355"/>
    </row>
    <row r="499" spans="1:26" ht="18.75" customHeight="1">
      <c r="A499" s="355"/>
      <c r="B499" s="355"/>
      <c r="C499" s="355"/>
      <c r="D499" s="355"/>
      <c r="E499" s="355"/>
      <c r="F499" s="355"/>
      <c r="G499" s="355"/>
      <c r="H499" s="355"/>
      <c r="I499" s="355"/>
      <c r="J499" s="355"/>
      <c r="K499" s="355"/>
      <c r="L499" s="355"/>
      <c r="M499" s="355"/>
      <c r="N499" s="355"/>
      <c r="O499" s="355"/>
      <c r="P499" s="355"/>
      <c r="Q499" s="355"/>
      <c r="R499" s="355"/>
      <c r="S499" s="355"/>
      <c r="T499" s="355"/>
      <c r="U499" s="355"/>
      <c r="V499" s="355"/>
      <c r="W499" s="355"/>
      <c r="X499" s="355"/>
      <c r="Y499" s="355"/>
      <c r="Z499" s="355"/>
    </row>
    <row r="500" spans="1:26" ht="18.75" customHeight="1">
      <c r="A500" s="355"/>
      <c r="B500" s="355"/>
      <c r="C500" s="355"/>
      <c r="D500" s="355"/>
      <c r="E500" s="355"/>
      <c r="F500" s="355"/>
      <c r="G500" s="355"/>
      <c r="H500" s="355"/>
      <c r="I500" s="355"/>
      <c r="J500" s="355"/>
      <c r="K500" s="355"/>
      <c r="L500" s="355"/>
      <c r="M500" s="355"/>
      <c r="N500" s="355"/>
      <c r="O500" s="355"/>
      <c r="P500" s="355"/>
      <c r="Q500" s="355"/>
      <c r="R500" s="355"/>
      <c r="S500" s="355"/>
      <c r="T500" s="355"/>
      <c r="U500" s="355"/>
      <c r="V500" s="355"/>
      <c r="W500" s="355"/>
      <c r="X500" s="355"/>
      <c r="Y500" s="355"/>
      <c r="Z500" s="355"/>
    </row>
    <row r="501" spans="1:26" ht="18.75" customHeight="1">
      <c r="A501" s="355"/>
      <c r="B501" s="355"/>
      <c r="C501" s="355"/>
      <c r="D501" s="355"/>
      <c r="E501" s="355"/>
      <c r="F501" s="355"/>
      <c r="G501" s="355"/>
      <c r="H501" s="355"/>
      <c r="I501" s="355"/>
      <c r="J501" s="355"/>
      <c r="K501" s="355"/>
      <c r="L501" s="355"/>
      <c r="M501" s="355"/>
      <c r="N501" s="355"/>
      <c r="O501" s="355"/>
      <c r="P501" s="355"/>
      <c r="Q501" s="355"/>
      <c r="R501" s="355"/>
      <c r="S501" s="355"/>
      <c r="T501" s="355"/>
      <c r="U501" s="355"/>
      <c r="V501" s="355"/>
      <c r="W501" s="355"/>
      <c r="X501" s="355"/>
      <c r="Y501" s="355"/>
      <c r="Z501" s="355"/>
    </row>
    <row r="502" spans="1:26" ht="18.75" customHeight="1">
      <c r="A502" s="355"/>
      <c r="B502" s="355"/>
      <c r="C502" s="355"/>
      <c r="D502" s="355"/>
      <c r="E502" s="355"/>
      <c r="F502" s="355"/>
      <c r="G502" s="355"/>
      <c r="H502" s="355"/>
      <c r="I502" s="355"/>
      <c r="J502" s="355"/>
      <c r="K502" s="355"/>
      <c r="L502" s="355"/>
      <c r="M502" s="355"/>
      <c r="N502" s="355"/>
      <c r="O502" s="355"/>
      <c r="P502" s="355"/>
      <c r="Q502" s="355"/>
      <c r="R502" s="355"/>
      <c r="S502" s="355"/>
      <c r="T502" s="355"/>
      <c r="U502" s="355"/>
      <c r="V502" s="355"/>
      <c r="W502" s="355"/>
      <c r="X502" s="355"/>
      <c r="Y502" s="355"/>
      <c r="Z502" s="355"/>
    </row>
    <row r="503" spans="1:26" ht="18.75" customHeight="1">
      <c r="A503" s="355"/>
      <c r="B503" s="355"/>
      <c r="C503" s="355"/>
      <c r="D503" s="355"/>
      <c r="E503" s="355"/>
      <c r="F503" s="355"/>
      <c r="G503" s="355"/>
      <c r="H503" s="355"/>
      <c r="I503" s="355"/>
      <c r="J503" s="355"/>
      <c r="K503" s="355"/>
      <c r="L503" s="355"/>
      <c r="M503" s="355"/>
      <c r="N503" s="355"/>
      <c r="O503" s="355"/>
      <c r="P503" s="355"/>
      <c r="Q503" s="355"/>
      <c r="R503" s="355"/>
      <c r="S503" s="355"/>
      <c r="T503" s="355"/>
      <c r="U503" s="355"/>
      <c r="V503" s="355"/>
      <c r="W503" s="355"/>
      <c r="X503" s="355"/>
      <c r="Y503" s="355"/>
      <c r="Z503" s="355"/>
    </row>
    <row r="504" spans="1:26" ht="18.75" customHeight="1">
      <c r="A504" s="355"/>
      <c r="B504" s="355"/>
      <c r="C504" s="355"/>
      <c r="D504" s="355"/>
      <c r="E504" s="355"/>
      <c r="F504" s="355"/>
      <c r="G504" s="355"/>
      <c r="H504" s="355"/>
      <c r="I504" s="355"/>
      <c r="J504" s="355"/>
      <c r="K504" s="355"/>
      <c r="L504" s="355"/>
      <c r="M504" s="355"/>
      <c r="N504" s="355"/>
      <c r="O504" s="355"/>
      <c r="P504" s="355"/>
      <c r="Q504" s="355"/>
      <c r="R504" s="355"/>
      <c r="S504" s="355"/>
      <c r="T504" s="355"/>
      <c r="U504" s="355"/>
      <c r="V504" s="355"/>
      <c r="W504" s="355"/>
      <c r="X504" s="355"/>
      <c r="Y504" s="355"/>
      <c r="Z504" s="355"/>
    </row>
    <row r="505" spans="1:26" ht="18.75" customHeight="1">
      <c r="A505" s="355"/>
      <c r="B505" s="355"/>
      <c r="C505" s="355"/>
      <c r="D505" s="355"/>
      <c r="E505" s="355"/>
      <c r="F505" s="355"/>
      <c r="G505" s="355"/>
      <c r="H505" s="355"/>
      <c r="I505" s="355"/>
      <c r="J505" s="355"/>
      <c r="K505" s="355"/>
      <c r="L505" s="355"/>
      <c r="M505" s="355"/>
      <c r="N505" s="355"/>
      <c r="O505" s="355"/>
      <c r="P505" s="355"/>
      <c r="Q505" s="355"/>
      <c r="R505" s="355"/>
      <c r="S505" s="355"/>
      <c r="T505" s="355"/>
      <c r="U505" s="355"/>
      <c r="V505" s="355"/>
      <c r="W505" s="355"/>
      <c r="X505" s="355"/>
      <c r="Y505" s="355"/>
      <c r="Z505" s="355"/>
    </row>
    <row r="506" spans="1:26" ht="18.75" customHeight="1">
      <c r="A506" s="355"/>
      <c r="B506" s="355"/>
      <c r="C506" s="355"/>
      <c r="D506" s="355"/>
      <c r="E506" s="355"/>
      <c r="F506" s="355"/>
      <c r="G506" s="355"/>
      <c r="H506" s="355"/>
      <c r="I506" s="355"/>
      <c r="J506" s="355"/>
      <c r="K506" s="355"/>
      <c r="L506" s="355"/>
      <c r="M506" s="355"/>
      <c r="N506" s="355"/>
      <c r="O506" s="355"/>
      <c r="P506" s="355"/>
      <c r="Q506" s="355"/>
      <c r="R506" s="355"/>
      <c r="S506" s="355"/>
      <c r="T506" s="355"/>
      <c r="U506" s="355"/>
      <c r="V506" s="355"/>
      <c r="W506" s="355"/>
      <c r="X506" s="355"/>
      <c r="Y506" s="355"/>
      <c r="Z506" s="355"/>
    </row>
    <row r="507" spans="1:26" ht="18.75" customHeight="1">
      <c r="A507" s="355"/>
      <c r="B507" s="355"/>
      <c r="C507" s="355"/>
      <c r="D507" s="355"/>
      <c r="E507" s="355"/>
      <c r="F507" s="355"/>
      <c r="G507" s="355"/>
      <c r="H507" s="355"/>
      <c r="I507" s="355"/>
      <c r="J507" s="355"/>
      <c r="K507" s="355"/>
      <c r="L507" s="355"/>
      <c r="M507" s="355"/>
      <c r="N507" s="355"/>
      <c r="O507" s="355"/>
      <c r="P507" s="355"/>
      <c r="Q507" s="355"/>
      <c r="R507" s="355"/>
      <c r="S507" s="355"/>
      <c r="T507" s="355"/>
      <c r="U507" s="355"/>
      <c r="V507" s="355"/>
      <c r="W507" s="355"/>
      <c r="X507" s="355"/>
      <c r="Y507" s="355"/>
      <c r="Z507" s="355"/>
    </row>
    <row r="508" spans="1:26" ht="18.75" customHeight="1">
      <c r="A508" s="355"/>
      <c r="B508" s="355"/>
      <c r="C508" s="355"/>
      <c r="D508" s="355"/>
      <c r="E508" s="355"/>
      <c r="F508" s="355"/>
      <c r="G508" s="355"/>
      <c r="H508" s="355"/>
      <c r="I508" s="355"/>
      <c r="J508" s="355"/>
      <c r="K508" s="355"/>
      <c r="L508" s="355"/>
      <c r="M508" s="355"/>
      <c r="N508" s="355"/>
      <c r="O508" s="355"/>
      <c r="P508" s="355"/>
      <c r="Q508" s="355"/>
      <c r="R508" s="355"/>
      <c r="S508" s="355"/>
      <c r="T508" s="355"/>
      <c r="U508" s="355"/>
      <c r="V508" s="355"/>
      <c r="W508" s="355"/>
      <c r="X508" s="355"/>
      <c r="Y508" s="355"/>
      <c r="Z508" s="355"/>
    </row>
    <row r="509" spans="1:26" ht="18.75" customHeight="1">
      <c r="A509" s="355"/>
      <c r="B509" s="355"/>
      <c r="C509" s="355"/>
      <c r="D509" s="355"/>
      <c r="E509" s="355"/>
      <c r="F509" s="355"/>
      <c r="G509" s="355"/>
      <c r="H509" s="355"/>
      <c r="I509" s="355"/>
      <c r="J509" s="355"/>
      <c r="K509" s="355"/>
      <c r="L509" s="355"/>
      <c r="M509" s="355"/>
      <c r="N509" s="355"/>
      <c r="O509" s="355"/>
      <c r="P509" s="355"/>
      <c r="Q509" s="355"/>
      <c r="R509" s="355"/>
      <c r="S509" s="355"/>
      <c r="T509" s="355"/>
      <c r="U509" s="355"/>
      <c r="V509" s="355"/>
      <c r="W509" s="355"/>
      <c r="X509" s="355"/>
      <c r="Y509" s="355"/>
      <c r="Z509" s="355"/>
    </row>
    <row r="510" spans="1:26" ht="18.75" customHeight="1">
      <c r="A510" s="355"/>
      <c r="B510" s="355"/>
      <c r="C510" s="355"/>
      <c r="D510" s="355"/>
      <c r="E510" s="355"/>
      <c r="F510" s="355"/>
      <c r="G510" s="355"/>
      <c r="H510" s="355"/>
      <c r="I510" s="355"/>
      <c r="J510" s="355"/>
      <c r="K510" s="355"/>
      <c r="L510" s="355"/>
      <c r="M510" s="355"/>
      <c r="N510" s="355"/>
      <c r="O510" s="355"/>
      <c r="P510" s="355"/>
      <c r="Q510" s="355"/>
      <c r="R510" s="355"/>
      <c r="S510" s="355"/>
      <c r="T510" s="355"/>
      <c r="U510" s="355"/>
      <c r="V510" s="355"/>
      <c r="W510" s="355"/>
      <c r="X510" s="355"/>
      <c r="Y510" s="355"/>
      <c r="Z510" s="355"/>
    </row>
    <row r="511" spans="1:26" ht="18.75" customHeight="1">
      <c r="A511" s="355"/>
      <c r="B511" s="355"/>
      <c r="C511" s="355"/>
      <c r="D511" s="355"/>
      <c r="E511" s="355"/>
      <c r="F511" s="355"/>
      <c r="G511" s="355"/>
      <c r="H511" s="355"/>
      <c r="I511" s="355"/>
      <c r="J511" s="355"/>
      <c r="K511" s="355"/>
      <c r="L511" s="355"/>
      <c r="M511" s="355"/>
      <c r="N511" s="355"/>
      <c r="O511" s="355"/>
      <c r="P511" s="355"/>
      <c r="Q511" s="355"/>
      <c r="R511" s="355"/>
      <c r="S511" s="355"/>
      <c r="T511" s="355"/>
      <c r="U511" s="355"/>
      <c r="V511" s="355"/>
      <c r="W511" s="355"/>
      <c r="X511" s="355"/>
      <c r="Y511" s="355"/>
      <c r="Z511" s="355"/>
    </row>
    <row r="512" spans="1:26" ht="18.75" customHeight="1">
      <c r="A512" s="355"/>
      <c r="B512" s="355"/>
      <c r="C512" s="355"/>
      <c r="D512" s="355"/>
      <c r="E512" s="355"/>
      <c r="F512" s="355"/>
      <c r="G512" s="355"/>
      <c r="H512" s="355"/>
      <c r="I512" s="355"/>
      <c r="J512" s="355"/>
      <c r="K512" s="355"/>
      <c r="L512" s="355"/>
      <c r="M512" s="355"/>
      <c r="N512" s="355"/>
      <c r="O512" s="355"/>
      <c r="P512" s="355"/>
      <c r="Q512" s="355"/>
      <c r="R512" s="355"/>
      <c r="S512" s="355"/>
      <c r="T512" s="355"/>
      <c r="U512" s="355"/>
      <c r="V512" s="355"/>
      <c r="W512" s="355"/>
      <c r="X512" s="355"/>
      <c r="Y512" s="355"/>
      <c r="Z512" s="355"/>
    </row>
    <row r="513" spans="1:26" ht="18.75" customHeight="1">
      <c r="A513" s="355"/>
      <c r="B513" s="355"/>
      <c r="C513" s="355"/>
      <c r="D513" s="355"/>
      <c r="E513" s="355"/>
      <c r="F513" s="355"/>
      <c r="G513" s="355"/>
      <c r="H513" s="355"/>
      <c r="I513" s="355"/>
      <c r="J513" s="355"/>
      <c r="K513" s="355"/>
      <c r="L513" s="355"/>
      <c r="M513" s="355"/>
      <c r="N513" s="355"/>
      <c r="O513" s="355"/>
      <c r="P513" s="355"/>
      <c r="Q513" s="355"/>
      <c r="R513" s="355"/>
      <c r="S513" s="355"/>
      <c r="T513" s="355"/>
      <c r="U513" s="355"/>
      <c r="V513" s="355"/>
      <c r="W513" s="355"/>
      <c r="X513" s="355"/>
      <c r="Y513" s="355"/>
      <c r="Z513" s="355"/>
    </row>
    <row r="514" spans="1:26" ht="18.75" customHeight="1">
      <c r="A514" s="355"/>
      <c r="B514" s="355"/>
      <c r="C514" s="355"/>
      <c r="D514" s="355"/>
      <c r="E514" s="355"/>
      <c r="F514" s="355"/>
      <c r="G514" s="355"/>
      <c r="H514" s="355"/>
      <c r="I514" s="355"/>
      <c r="J514" s="355"/>
      <c r="K514" s="355"/>
      <c r="L514" s="355"/>
      <c r="M514" s="355"/>
      <c r="N514" s="355"/>
      <c r="O514" s="355"/>
      <c r="P514" s="355"/>
      <c r="Q514" s="355"/>
      <c r="R514" s="355"/>
      <c r="S514" s="355"/>
      <c r="T514" s="355"/>
      <c r="U514" s="355"/>
      <c r="V514" s="355"/>
      <c r="W514" s="355"/>
      <c r="X514" s="355"/>
      <c r="Y514" s="355"/>
      <c r="Z514" s="355"/>
    </row>
    <row r="515" spans="1:26" ht="18.75" customHeight="1">
      <c r="A515" s="355"/>
      <c r="B515" s="355"/>
      <c r="C515" s="355"/>
      <c r="D515" s="355"/>
      <c r="E515" s="355"/>
      <c r="F515" s="355"/>
      <c r="G515" s="355"/>
      <c r="H515" s="355"/>
      <c r="I515" s="355"/>
      <c r="J515" s="355"/>
      <c r="K515" s="355"/>
      <c r="L515" s="355"/>
      <c r="M515" s="355"/>
      <c r="N515" s="355"/>
      <c r="O515" s="355"/>
      <c r="P515" s="355"/>
      <c r="Q515" s="355"/>
      <c r="R515" s="355"/>
      <c r="S515" s="355"/>
      <c r="T515" s="355"/>
      <c r="U515" s="355"/>
      <c r="V515" s="355"/>
      <c r="W515" s="355"/>
      <c r="X515" s="355"/>
      <c r="Y515" s="355"/>
      <c r="Z515" s="355"/>
    </row>
    <row r="516" spans="1:26" ht="18.75" customHeight="1">
      <c r="A516" s="355"/>
      <c r="B516" s="355"/>
      <c r="C516" s="355"/>
      <c r="D516" s="355"/>
      <c r="E516" s="355"/>
      <c r="F516" s="355"/>
      <c r="G516" s="355"/>
      <c r="H516" s="355"/>
      <c r="I516" s="355"/>
      <c r="J516" s="355"/>
      <c r="K516" s="355"/>
      <c r="L516" s="355"/>
      <c r="M516" s="355"/>
      <c r="N516" s="355"/>
      <c r="O516" s="355"/>
      <c r="P516" s="355"/>
      <c r="Q516" s="355"/>
      <c r="R516" s="355"/>
      <c r="S516" s="355"/>
      <c r="T516" s="355"/>
      <c r="U516" s="355"/>
      <c r="V516" s="355"/>
      <c r="W516" s="355"/>
      <c r="X516" s="355"/>
      <c r="Y516" s="355"/>
      <c r="Z516" s="355"/>
    </row>
    <row r="517" spans="1:26" ht="18.75" customHeight="1">
      <c r="A517" s="355"/>
      <c r="B517" s="355"/>
      <c r="C517" s="355"/>
      <c r="D517" s="355"/>
      <c r="E517" s="355"/>
      <c r="F517" s="355"/>
      <c r="G517" s="355"/>
      <c r="H517" s="355"/>
      <c r="I517" s="355"/>
      <c r="J517" s="355"/>
      <c r="K517" s="355"/>
      <c r="L517" s="355"/>
      <c r="M517" s="355"/>
      <c r="N517" s="355"/>
      <c r="O517" s="355"/>
      <c r="P517" s="355"/>
      <c r="Q517" s="355"/>
      <c r="R517" s="355"/>
      <c r="S517" s="355"/>
      <c r="T517" s="355"/>
      <c r="U517" s="355"/>
      <c r="V517" s="355"/>
      <c r="W517" s="355"/>
      <c r="X517" s="355"/>
      <c r="Y517" s="355"/>
      <c r="Z517" s="355"/>
    </row>
    <row r="518" spans="1:26" ht="18.75" customHeight="1">
      <c r="A518" s="355"/>
      <c r="B518" s="355"/>
      <c r="C518" s="355"/>
      <c r="D518" s="355"/>
      <c r="E518" s="355"/>
      <c r="F518" s="355"/>
      <c r="G518" s="355"/>
      <c r="H518" s="355"/>
      <c r="I518" s="355"/>
      <c r="J518" s="355"/>
      <c r="K518" s="355"/>
      <c r="L518" s="355"/>
      <c r="M518" s="355"/>
      <c r="N518" s="355"/>
      <c r="O518" s="355"/>
      <c r="P518" s="355"/>
      <c r="Q518" s="355"/>
      <c r="R518" s="355"/>
      <c r="S518" s="355"/>
      <c r="T518" s="355"/>
      <c r="U518" s="355"/>
      <c r="V518" s="355"/>
      <c r="W518" s="355"/>
      <c r="X518" s="355"/>
      <c r="Y518" s="355"/>
      <c r="Z518" s="355"/>
    </row>
    <row r="519" spans="1:26" ht="18.75" customHeight="1">
      <c r="A519" s="355"/>
      <c r="B519" s="355"/>
      <c r="C519" s="355"/>
      <c r="D519" s="355"/>
      <c r="E519" s="355"/>
      <c r="F519" s="355"/>
      <c r="G519" s="355"/>
      <c r="H519" s="355"/>
      <c r="I519" s="355"/>
      <c r="J519" s="355"/>
      <c r="K519" s="355"/>
      <c r="L519" s="355"/>
      <c r="M519" s="355"/>
      <c r="N519" s="355"/>
      <c r="O519" s="355"/>
      <c r="P519" s="355"/>
      <c r="Q519" s="355"/>
      <c r="R519" s="355"/>
      <c r="S519" s="355"/>
      <c r="T519" s="355"/>
      <c r="U519" s="355"/>
      <c r="V519" s="355"/>
      <c r="W519" s="355"/>
      <c r="X519" s="355"/>
      <c r="Y519" s="355"/>
      <c r="Z519" s="355"/>
    </row>
    <row r="520" spans="1:26" ht="18.75" customHeight="1">
      <c r="A520" s="355"/>
      <c r="B520" s="355"/>
      <c r="C520" s="355"/>
      <c r="D520" s="355"/>
      <c r="E520" s="355"/>
      <c r="F520" s="355"/>
      <c r="G520" s="355"/>
      <c r="H520" s="355"/>
      <c r="I520" s="355"/>
      <c r="J520" s="355"/>
      <c r="K520" s="355"/>
      <c r="L520" s="355"/>
      <c r="M520" s="355"/>
      <c r="N520" s="355"/>
      <c r="O520" s="355"/>
      <c r="P520" s="355"/>
      <c r="Q520" s="355"/>
      <c r="R520" s="355"/>
      <c r="S520" s="355"/>
      <c r="T520" s="355"/>
      <c r="U520" s="355"/>
      <c r="V520" s="355"/>
      <c r="W520" s="355"/>
      <c r="X520" s="355"/>
      <c r="Y520" s="355"/>
      <c r="Z520" s="355"/>
    </row>
    <row r="521" spans="1:26" ht="18.75" customHeight="1">
      <c r="A521" s="355"/>
      <c r="B521" s="355"/>
      <c r="C521" s="355"/>
      <c r="D521" s="355"/>
      <c r="E521" s="355"/>
      <c r="F521" s="355"/>
      <c r="G521" s="355"/>
      <c r="H521" s="355"/>
      <c r="I521" s="355"/>
      <c r="J521" s="355"/>
      <c r="K521" s="355"/>
      <c r="L521" s="355"/>
      <c r="M521" s="355"/>
      <c r="N521" s="355"/>
      <c r="O521" s="355"/>
      <c r="P521" s="355"/>
      <c r="Q521" s="355"/>
      <c r="R521" s="355"/>
      <c r="S521" s="355"/>
      <c r="T521" s="355"/>
      <c r="U521" s="355"/>
      <c r="V521" s="355"/>
      <c r="W521" s="355"/>
      <c r="X521" s="355"/>
      <c r="Y521" s="355"/>
      <c r="Z521" s="355"/>
    </row>
    <row r="522" spans="1:26" ht="18.75" customHeight="1">
      <c r="A522" s="355"/>
      <c r="B522" s="355"/>
      <c r="C522" s="355"/>
      <c r="D522" s="355"/>
      <c r="E522" s="355"/>
      <c r="F522" s="355"/>
      <c r="G522" s="355"/>
      <c r="H522" s="355"/>
      <c r="I522" s="355"/>
      <c r="J522" s="355"/>
      <c r="K522" s="355"/>
      <c r="L522" s="355"/>
      <c r="M522" s="355"/>
      <c r="N522" s="355"/>
      <c r="O522" s="355"/>
      <c r="P522" s="355"/>
      <c r="Q522" s="355"/>
      <c r="R522" s="355"/>
      <c r="S522" s="355"/>
      <c r="T522" s="355"/>
      <c r="U522" s="355"/>
      <c r="V522" s="355"/>
      <c r="W522" s="355"/>
      <c r="X522" s="355"/>
      <c r="Y522" s="355"/>
      <c r="Z522" s="355"/>
    </row>
    <row r="523" spans="1:26" ht="18.75" customHeight="1">
      <c r="A523" s="355"/>
      <c r="B523" s="355"/>
      <c r="C523" s="355"/>
      <c r="D523" s="355"/>
      <c r="E523" s="355"/>
      <c r="F523" s="355"/>
      <c r="G523" s="355"/>
      <c r="H523" s="355"/>
      <c r="I523" s="355"/>
      <c r="J523" s="355"/>
      <c r="K523" s="355"/>
      <c r="L523" s="355"/>
      <c r="M523" s="355"/>
      <c r="N523" s="355"/>
      <c r="O523" s="355"/>
      <c r="P523" s="355"/>
      <c r="Q523" s="355"/>
      <c r="R523" s="355"/>
      <c r="S523" s="355"/>
      <c r="T523" s="355"/>
      <c r="U523" s="355"/>
      <c r="V523" s="355"/>
      <c r="W523" s="355"/>
      <c r="X523" s="355"/>
      <c r="Y523" s="355"/>
      <c r="Z523" s="355"/>
    </row>
    <row r="524" spans="1:26" ht="18.75" customHeight="1">
      <c r="A524" s="355"/>
      <c r="B524" s="355"/>
      <c r="C524" s="355"/>
      <c r="D524" s="355"/>
      <c r="E524" s="355"/>
      <c r="F524" s="355"/>
      <c r="G524" s="355"/>
      <c r="H524" s="355"/>
      <c r="I524" s="355"/>
      <c r="J524" s="355"/>
      <c r="K524" s="355"/>
      <c r="L524" s="355"/>
      <c r="M524" s="355"/>
      <c r="N524" s="355"/>
      <c r="O524" s="355"/>
      <c r="P524" s="355"/>
      <c r="Q524" s="355"/>
      <c r="R524" s="355"/>
      <c r="S524" s="355"/>
      <c r="T524" s="355"/>
      <c r="U524" s="355"/>
      <c r="V524" s="355"/>
      <c r="W524" s="355"/>
      <c r="X524" s="355"/>
      <c r="Y524" s="355"/>
      <c r="Z524" s="355"/>
    </row>
    <row r="525" spans="1:26" ht="18.75" customHeight="1">
      <c r="A525" s="355"/>
      <c r="B525" s="355"/>
      <c r="C525" s="355"/>
      <c r="D525" s="355"/>
      <c r="E525" s="355"/>
      <c r="F525" s="355"/>
      <c r="G525" s="355"/>
      <c r="H525" s="355"/>
      <c r="I525" s="355"/>
      <c r="J525" s="355"/>
      <c r="K525" s="355"/>
      <c r="L525" s="355"/>
      <c r="M525" s="355"/>
      <c r="N525" s="355"/>
      <c r="O525" s="355"/>
      <c r="P525" s="355"/>
      <c r="Q525" s="355"/>
      <c r="R525" s="355"/>
      <c r="S525" s="355"/>
      <c r="T525" s="355"/>
      <c r="U525" s="355"/>
      <c r="V525" s="355"/>
      <c r="W525" s="355"/>
      <c r="X525" s="355"/>
      <c r="Y525" s="355"/>
      <c r="Z525" s="355"/>
    </row>
    <row r="526" spans="1:26" ht="18.75" customHeight="1">
      <c r="A526" s="355"/>
      <c r="B526" s="355"/>
      <c r="C526" s="355"/>
      <c r="D526" s="355"/>
      <c r="E526" s="355"/>
      <c r="F526" s="355"/>
      <c r="G526" s="355"/>
      <c r="H526" s="355"/>
      <c r="I526" s="355"/>
      <c r="J526" s="355"/>
      <c r="K526" s="355"/>
      <c r="L526" s="355"/>
      <c r="M526" s="355"/>
      <c r="N526" s="355"/>
      <c r="O526" s="355"/>
      <c r="P526" s="355"/>
      <c r="Q526" s="355"/>
      <c r="R526" s="355"/>
      <c r="S526" s="355"/>
      <c r="T526" s="355"/>
      <c r="U526" s="355"/>
      <c r="V526" s="355"/>
      <c r="W526" s="355"/>
      <c r="X526" s="355"/>
      <c r="Y526" s="355"/>
      <c r="Z526" s="355"/>
    </row>
    <row r="527" spans="1:26" ht="18.75" customHeight="1">
      <c r="A527" s="355"/>
      <c r="B527" s="355"/>
      <c r="C527" s="355"/>
      <c r="D527" s="355"/>
      <c r="E527" s="355"/>
      <c r="F527" s="355"/>
      <c r="G527" s="355"/>
      <c r="H527" s="355"/>
      <c r="I527" s="355"/>
      <c r="J527" s="355"/>
      <c r="K527" s="355"/>
      <c r="L527" s="355"/>
      <c r="M527" s="355"/>
      <c r="N527" s="355"/>
      <c r="O527" s="355"/>
      <c r="P527" s="355"/>
      <c r="Q527" s="355"/>
      <c r="R527" s="355"/>
      <c r="S527" s="355"/>
      <c r="T527" s="355"/>
      <c r="U527" s="355"/>
      <c r="V527" s="355"/>
      <c r="W527" s="355"/>
      <c r="X527" s="355"/>
      <c r="Y527" s="355"/>
      <c r="Z527" s="355"/>
    </row>
    <row r="528" spans="1:26" ht="18.75" customHeight="1">
      <c r="A528" s="355"/>
      <c r="B528" s="355"/>
      <c r="C528" s="355"/>
      <c r="D528" s="355"/>
      <c r="E528" s="355"/>
      <c r="F528" s="355"/>
      <c r="G528" s="355"/>
      <c r="H528" s="355"/>
      <c r="I528" s="355"/>
      <c r="J528" s="355"/>
      <c r="K528" s="355"/>
      <c r="L528" s="355"/>
      <c r="M528" s="355"/>
      <c r="N528" s="355"/>
      <c r="O528" s="355"/>
      <c r="P528" s="355"/>
      <c r="Q528" s="355"/>
      <c r="R528" s="355"/>
      <c r="S528" s="355"/>
      <c r="T528" s="355"/>
      <c r="U528" s="355"/>
      <c r="V528" s="355"/>
      <c r="W528" s="355"/>
      <c r="X528" s="355"/>
      <c r="Y528" s="355"/>
      <c r="Z528" s="355"/>
    </row>
    <row r="529" spans="1:26" ht="18.75" customHeight="1">
      <c r="A529" s="355"/>
      <c r="B529" s="355"/>
      <c r="C529" s="355"/>
      <c r="D529" s="355"/>
      <c r="E529" s="355"/>
      <c r="F529" s="355"/>
      <c r="G529" s="355"/>
      <c r="H529" s="355"/>
      <c r="I529" s="355"/>
      <c r="J529" s="355"/>
      <c r="K529" s="355"/>
      <c r="L529" s="355"/>
      <c r="M529" s="355"/>
      <c r="N529" s="355"/>
      <c r="O529" s="355"/>
      <c r="P529" s="355"/>
      <c r="Q529" s="355"/>
      <c r="R529" s="355"/>
      <c r="S529" s="355"/>
      <c r="T529" s="355"/>
      <c r="U529" s="355"/>
      <c r="V529" s="355"/>
      <c r="W529" s="355"/>
      <c r="X529" s="355"/>
      <c r="Y529" s="355"/>
      <c r="Z529" s="355"/>
    </row>
    <row r="530" spans="1:26" ht="18.75" customHeight="1">
      <c r="A530" s="355"/>
      <c r="B530" s="355"/>
      <c r="C530" s="355"/>
      <c r="D530" s="355"/>
      <c r="E530" s="355"/>
      <c r="F530" s="355"/>
      <c r="G530" s="355"/>
      <c r="H530" s="355"/>
      <c r="I530" s="355"/>
      <c r="J530" s="355"/>
      <c r="K530" s="355"/>
      <c r="L530" s="355"/>
      <c r="M530" s="355"/>
      <c r="N530" s="355"/>
      <c r="O530" s="355"/>
      <c r="P530" s="355"/>
      <c r="Q530" s="355"/>
      <c r="R530" s="355"/>
      <c r="S530" s="355"/>
      <c r="T530" s="355"/>
      <c r="U530" s="355"/>
      <c r="V530" s="355"/>
      <c r="W530" s="355"/>
      <c r="X530" s="355"/>
      <c r="Y530" s="355"/>
      <c r="Z530" s="355"/>
    </row>
    <row r="531" spans="1:26" ht="18.75" customHeight="1">
      <c r="A531" s="355"/>
      <c r="B531" s="355"/>
      <c r="C531" s="355"/>
      <c r="D531" s="355"/>
      <c r="E531" s="355"/>
      <c r="F531" s="355"/>
      <c r="G531" s="355"/>
      <c r="H531" s="355"/>
      <c r="I531" s="355"/>
      <c r="J531" s="355"/>
      <c r="K531" s="355"/>
      <c r="L531" s="355"/>
      <c r="M531" s="355"/>
      <c r="N531" s="355"/>
      <c r="O531" s="355"/>
      <c r="P531" s="355"/>
      <c r="Q531" s="355"/>
      <c r="R531" s="355"/>
      <c r="S531" s="355"/>
      <c r="T531" s="355"/>
      <c r="U531" s="355"/>
      <c r="V531" s="355"/>
      <c r="W531" s="355"/>
      <c r="X531" s="355"/>
      <c r="Y531" s="355"/>
      <c r="Z531" s="355"/>
    </row>
    <row r="532" spans="1:26" ht="18.75" customHeight="1">
      <c r="A532" s="355"/>
      <c r="B532" s="355"/>
      <c r="C532" s="355"/>
      <c r="D532" s="355"/>
      <c r="E532" s="355"/>
      <c r="F532" s="355"/>
      <c r="G532" s="355"/>
      <c r="H532" s="355"/>
      <c r="I532" s="355"/>
      <c r="J532" s="355"/>
      <c r="K532" s="355"/>
      <c r="L532" s="355"/>
      <c r="M532" s="355"/>
      <c r="N532" s="355"/>
      <c r="O532" s="355"/>
      <c r="P532" s="355"/>
      <c r="Q532" s="355"/>
      <c r="R532" s="355"/>
      <c r="S532" s="355"/>
      <c r="T532" s="355"/>
      <c r="U532" s="355"/>
      <c r="V532" s="355"/>
      <c r="W532" s="355"/>
      <c r="X532" s="355"/>
      <c r="Y532" s="355"/>
      <c r="Z532" s="355"/>
    </row>
    <row r="533" spans="1:26" ht="18.75" customHeight="1">
      <c r="A533" s="355"/>
      <c r="B533" s="355"/>
      <c r="C533" s="355"/>
      <c r="D533" s="355"/>
      <c r="E533" s="355"/>
      <c r="F533" s="355"/>
      <c r="G533" s="355"/>
      <c r="H533" s="355"/>
      <c r="I533" s="355"/>
      <c r="J533" s="355"/>
      <c r="K533" s="355"/>
      <c r="L533" s="355"/>
      <c r="M533" s="355"/>
      <c r="N533" s="355"/>
      <c r="O533" s="355"/>
      <c r="P533" s="355"/>
      <c r="Q533" s="355"/>
      <c r="R533" s="355"/>
      <c r="S533" s="355"/>
      <c r="T533" s="355"/>
      <c r="U533" s="355"/>
      <c r="V533" s="355"/>
      <c r="W533" s="355"/>
      <c r="X533" s="355"/>
      <c r="Y533" s="355"/>
      <c r="Z533" s="355"/>
    </row>
    <row r="534" spans="1:26" ht="18.75" customHeight="1">
      <c r="A534" s="355"/>
      <c r="B534" s="355"/>
      <c r="C534" s="355"/>
      <c r="D534" s="355"/>
      <c r="E534" s="355"/>
      <c r="F534" s="355"/>
      <c r="G534" s="355"/>
      <c r="H534" s="355"/>
      <c r="I534" s="355"/>
      <c r="J534" s="355"/>
      <c r="K534" s="355"/>
      <c r="L534" s="355"/>
      <c r="M534" s="355"/>
      <c r="N534" s="355"/>
      <c r="O534" s="355"/>
      <c r="P534" s="355"/>
      <c r="Q534" s="355"/>
      <c r="R534" s="355"/>
      <c r="S534" s="355"/>
      <c r="T534" s="355"/>
      <c r="U534" s="355"/>
      <c r="V534" s="355"/>
      <c r="W534" s="355"/>
      <c r="X534" s="355"/>
      <c r="Y534" s="355"/>
      <c r="Z534" s="355"/>
    </row>
    <row r="535" spans="1:26" ht="18.75" customHeight="1">
      <c r="A535" s="355"/>
      <c r="B535" s="355"/>
      <c r="C535" s="355"/>
      <c r="D535" s="355"/>
      <c r="E535" s="355"/>
      <c r="F535" s="355"/>
      <c r="G535" s="355"/>
      <c r="H535" s="355"/>
      <c r="I535" s="355"/>
      <c r="J535" s="355"/>
      <c r="K535" s="355"/>
      <c r="L535" s="355"/>
      <c r="M535" s="355"/>
      <c r="N535" s="355"/>
      <c r="O535" s="355"/>
      <c r="P535" s="355"/>
      <c r="Q535" s="355"/>
      <c r="R535" s="355"/>
      <c r="S535" s="355"/>
      <c r="T535" s="355"/>
      <c r="U535" s="355"/>
      <c r="V535" s="355"/>
      <c r="W535" s="355"/>
      <c r="X535" s="355"/>
      <c r="Y535" s="355"/>
      <c r="Z535" s="355"/>
    </row>
    <row r="536" spans="1:26" ht="18.75" customHeight="1">
      <c r="A536" s="355"/>
      <c r="B536" s="355"/>
      <c r="C536" s="355"/>
      <c r="D536" s="355"/>
      <c r="E536" s="355"/>
      <c r="F536" s="355"/>
      <c r="G536" s="355"/>
      <c r="H536" s="355"/>
      <c r="I536" s="355"/>
      <c r="J536" s="355"/>
      <c r="K536" s="355"/>
      <c r="L536" s="355"/>
      <c r="M536" s="355"/>
      <c r="N536" s="355"/>
      <c r="O536" s="355"/>
      <c r="P536" s="355"/>
      <c r="Q536" s="355"/>
      <c r="R536" s="355"/>
      <c r="S536" s="355"/>
      <c r="T536" s="355"/>
      <c r="U536" s="355"/>
      <c r="V536" s="355"/>
      <c r="W536" s="355"/>
      <c r="X536" s="355"/>
      <c r="Y536" s="355"/>
      <c r="Z536" s="355"/>
    </row>
    <row r="537" spans="1:26" ht="18.75" customHeight="1">
      <c r="A537" s="355"/>
      <c r="B537" s="355"/>
      <c r="C537" s="355"/>
      <c r="D537" s="355"/>
      <c r="E537" s="355"/>
      <c r="F537" s="355"/>
      <c r="G537" s="355"/>
      <c r="H537" s="355"/>
      <c r="I537" s="355"/>
      <c r="J537" s="355"/>
      <c r="K537" s="355"/>
      <c r="L537" s="355"/>
      <c r="M537" s="355"/>
      <c r="N537" s="355"/>
      <c r="O537" s="355"/>
      <c r="P537" s="355"/>
      <c r="Q537" s="355"/>
      <c r="R537" s="355"/>
      <c r="S537" s="355"/>
      <c r="T537" s="355"/>
      <c r="U537" s="355"/>
      <c r="V537" s="355"/>
      <c r="W537" s="355"/>
      <c r="X537" s="355"/>
      <c r="Y537" s="355"/>
      <c r="Z537" s="355"/>
    </row>
    <row r="538" spans="1:26" ht="18.75" customHeight="1">
      <c r="A538" s="355"/>
      <c r="B538" s="355"/>
      <c r="C538" s="355"/>
      <c r="D538" s="355"/>
      <c r="E538" s="355"/>
      <c r="F538" s="355"/>
      <c r="G538" s="355"/>
      <c r="H538" s="355"/>
      <c r="I538" s="355"/>
      <c r="J538" s="355"/>
      <c r="K538" s="355"/>
      <c r="L538" s="355"/>
      <c r="M538" s="355"/>
      <c r="N538" s="355"/>
      <c r="O538" s="355"/>
      <c r="P538" s="355"/>
      <c r="Q538" s="355"/>
      <c r="R538" s="355"/>
      <c r="S538" s="355"/>
      <c r="T538" s="355"/>
      <c r="U538" s="355"/>
      <c r="V538" s="355"/>
      <c r="W538" s="355"/>
      <c r="X538" s="355"/>
      <c r="Y538" s="355"/>
      <c r="Z538" s="355"/>
    </row>
    <row r="539" spans="1:26" ht="18.75" customHeight="1">
      <c r="A539" s="355"/>
      <c r="B539" s="355"/>
      <c r="C539" s="355"/>
      <c r="D539" s="355"/>
      <c r="E539" s="355"/>
      <c r="F539" s="355"/>
      <c r="G539" s="355"/>
      <c r="H539" s="355"/>
      <c r="I539" s="355"/>
      <c r="J539" s="355"/>
      <c r="K539" s="355"/>
      <c r="L539" s="355"/>
      <c r="M539" s="355"/>
      <c r="N539" s="355"/>
      <c r="O539" s="355"/>
      <c r="P539" s="355"/>
      <c r="Q539" s="355"/>
      <c r="R539" s="355"/>
      <c r="S539" s="355"/>
      <c r="T539" s="355"/>
      <c r="U539" s="355"/>
      <c r="V539" s="355"/>
      <c r="W539" s="355"/>
      <c r="X539" s="355"/>
      <c r="Y539" s="355"/>
      <c r="Z539" s="355"/>
    </row>
    <row r="540" spans="1:26" ht="18.75" customHeight="1">
      <c r="A540" s="355"/>
      <c r="B540" s="355"/>
      <c r="C540" s="355"/>
      <c r="D540" s="355"/>
      <c r="E540" s="355"/>
      <c r="F540" s="355"/>
      <c r="G540" s="355"/>
      <c r="H540" s="355"/>
      <c r="I540" s="355"/>
      <c r="J540" s="355"/>
      <c r="K540" s="355"/>
      <c r="L540" s="355"/>
      <c r="M540" s="355"/>
      <c r="N540" s="355"/>
      <c r="O540" s="355"/>
      <c r="P540" s="355"/>
      <c r="Q540" s="355"/>
      <c r="R540" s="355"/>
      <c r="S540" s="355"/>
      <c r="T540" s="355"/>
      <c r="U540" s="355"/>
      <c r="V540" s="355"/>
      <c r="W540" s="355"/>
      <c r="X540" s="355"/>
      <c r="Y540" s="355"/>
      <c r="Z540" s="355"/>
    </row>
    <row r="541" spans="1:26" ht="18.75" customHeight="1">
      <c r="A541" s="355"/>
      <c r="B541" s="355"/>
      <c r="C541" s="355"/>
      <c r="D541" s="355"/>
      <c r="E541" s="355"/>
      <c r="F541" s="355"/>
      <c r="G541" s="355"/>
      <c r="H541" s="355"/>
      <c r="I541" s="355"/>
      <c r="J541" s="355"/>
      <c r="K541" s="355"/>
      <c r="L541" s="355"/>
      <c r="M541" s="355"/>
      <c r="N541" s="355"/>
      <c r="O541" s="355"/>
      <c r="P541" s="355"/>
      <c r="Q541" s="355"/>
      <c r="R541" s="355"/>
      <c r="S541" s="355"/>
      <c r="T541" s="355"/>
      <c r="U541" s="355"/>
      <c r="V541" s="355"/>
      <c r="W541" s="355"/>
      <c r="X541" s="355"/>
      <c r="Y541" s="355"/>
      <c r="Z541" s="355"/>
    </row>
    <row r="542" spans="1:26" ht="18.75" customHeight="1">
      <c r="A542" s="355"/>
      <c r="B542" s="355"/>
      <c r="C542" s="355"/>
      <c r="D542" s="355"/>
      <c r="E542" s="355"/>
      <c r="F542" s="355"/>
      <c r="G542" s="355"/>
      <c r="H542" s="355"/>
      <c r="I542" s="355"/>
      <c r="J542" s="355"/>
      <c r="K542" s="355"/>
      <c r="L542" s="355"/>
      <c r="M542" s="355"/>
      <c r="N542" s="355"/>
      <c r="O542" s="355"/>
      <c r="P542" s="355"/>
      <c r="Q542" s="355"/>
      <c r="R542" s="355"/>
      <c r="S542" s="355"/>
      <c r="T542" s="355"/>
      <c r="U542" s="355"/>
      <c r="V542" s="355"/>
      <c r="W542" s="355"/>
      <c r="X542" s="355"/>
      <c r="Y542" s="355"/>
      <c r="Z542" s="355"/>
    </row>
    <row r="543" spans="1:26" ht="18.75" customHeight="1">
      <c r="A543" s="355"/>
      <c r="B543" s="355"/>
      <c r="C543" s="355"/>
      <c r="D543" s="355"/>
      <c r="E543" s="355"/>
      <c r="F543" s="355"/>
      <c r="G543" s="355"/>
      <c r="H543" s="355"/>
      <c r="I543" s="355"/>
      <c r="J543" s="355"/>
      <c r="K543" s="355"/>
      <c r="L543" s="355"/>
      <c r="M543" s="355"/>
      <c r="N543" s="355"/>
      <c r="O543" s="355"/>
      <c r="P543" s="355"/>
      <c r="Q543" s="355"/>
      <c r="R543" s="355"/>
      <c r="S543" s="355"/>
      <c r="T543" s="355"/>
      <c r="U543" s="355"/>
      <c r="V543" s="355"/>
      <c r="W543" s="355"/>
      <c r="X543" s="355"/>
      <c r="Y543" s="355"/>
      <c r="Z543" s="355"/>
    </row>
    <row r="544" spans="1:26" ht="18.75" customHeight="1">
      <c r="A544" s="355"/>
      <c r="B544" s="355"/>
      <c r="C544" s="355"/>
      <c r="D544" s="355"/>
      <c r="E544" s="355"/>
      <c r="F544" s="355"/>
      <c r="G544" s="355"/>
      <c r="H544" s="355"/>
      <c r="I544" s="355"/>
      <c r="J544" s="355"/>
      <c r="K544" s="355"/>
      <c r="L544" s="355"/>
      <c r="M544" s="355"/>
      <c r="N544" s="355"/>
      <c r="O544" s="355"/>
      <c r="P544" s="355"/>
      <c r="Q544" s="355"/>
      <c r="R544" s="355"/>
      <c r="S544" s="355"/>
      <c r="T544" s="355"/>
      <c r="U544" s="355"/>
      <c r="V544" s="355"/>
      <c r="W544" s="355"/>
      <c r="X544" s="355"/>
      <c r="Y544" s="355"/>
      <c r="Z544" s="355"/>
    </row>
    <row r="545" spans="1:26" ht="18.75" customHeight="1">
      <c r="A545" s="355"/>
      <c r="B545" s="355"/>
      <c r="C545" s="355"/>
      <c r="D545" s="355"/>
      <c r="E545" s="355"/>
      <c r="F545" s="355"/>
      <c r="G545" s="355"/>
      <c r="H545" s="355"/>
      <c r="I545" s="355"/>
      <c r="J545" s="355"/>
      <c r="K545" s="355"/>
      <c r="L545" s="355"/>
      <c r="M545" s="355"/>
      <c r="N545" s="355"/>
      <c r="O545" s="355"/>
      <c r="P545" s="355"/>
      <c r="Q545" s="355"/>
      <c r="R545" s="355"/>
      <c r="S545" s="355"/>
      <c r="T545" s="355"/>
      <c r="U545" s="355"/>
      <c r="V545" s="355"/>
      <c r="W545" s="355"/>
      <c r="X545" s="355"/>
      <c r="Y545" s="355"/>
      <c r="Z545" s="355"/>
    </row>
    <row r="546" spans="1:26" ht="18.75" customHeight="1">
      <c r="A546" s="355"/>
      <c r="B546" s="355"/>
      <c r="C546" s="355"/>
      <c r="D546" s="355"/>
      <c r="E546" s="355"/>
      <c r="F546" s="355"/>
      <c r="G546" s="355"/>
      <c r="H546" s="355"/>
      <c r="I546" s="355"/>
      <c r="J546" s="355"/>
      <c r="K546" s="355"/>
      <c r="L546" s="355"/>
      <c r="M546" s="355"/>
      <c r="N546" s="355"/>
      <c r="O546" s="355"/>
      <c r="P546" s="355"/>
      <c r="Q546" s="355"/>
      <c r="R546" s="355"/>
      <c r="S546" s="355"/>
      <c r="T546" s="355"/>
      <c r="U546" s="355"/>
      <c r="V546" s="355"/>
      <c r="W546" s="355"/>
      <c r="X546" s="355"/>
      <c r="Y546" s="355"/>
      <c r="Z546" s="355"/>
    </row>
    <row r="547" spans="1:26" ht="18.75" customHeight="1">
      <c r="A547" s="355"/>
      <c r="B547" s="355"/>
      <c r="C547" s="355"/>
      <c r="D547" s="355"/>
      <c r="E547" s="355"/>
      <c r="F547" s="355"/>
      <c r="G547" s="355"/>
      <c r="H547" s="355"/>
      <c r="I547" s="355"/>
      <c r="J547" s="355"/>
      <c r="K547" s="355"/>
      <c r="L547" s="355"/>
      <c r="M547" s="355"/>
      <c r="N547" s="355"/>
      <c r="O547" s="355"/>
      <c r="P547" s="355"/>
      <c r="Q547" s="355"/>
      <c r="R547" s="355"/>
      <c r="S547" s="355"/>
      <c r="T547" s="355"/>
      <c r="U547" s="355"/>
      <c r="V547" s="355"/>
      <c r="W547" s="355"/>
      <c r="X547" s="355"/>
      <c r="Y547" s="355"/>
      <c r="Z547" s="355"/>
    </row>
    <row r="548" spans="1:26" ht="18.75" customHeight="1">
      <c r="A548" s="355"/>
      <c r="B548" s="355"/>
      <c r="C548" s="355"/>
      <c r="D548" s="355"/>
      <c r="E548" s="355"/>
      <c r="F548" s="355"/>
      <c r="G548" s="355"/>
      <c r="H548" s="355"/>
      <c r="I548" s="355"/>
      <c r="J548" s="355"/>
      <c r="K548" s="355"/>
      <c r="L548" s="355"/>
      <c r="M548" s="355"/>
      <c r="N548" s="355"/>
      <c r="O548" s="355"/>
      <c r="P548" s="355"/>
      <c r="Q548" s="355"/>
      <c r="R548" s="355"/>
      <c r="S548" s="355"/>
      <c r="T548" s="355"/>
      <c r="U548" s="355"/>
      <c r="V548" s="355"/>
      <c r="W548" s="355"/>
      <c r="X548" s="355"/>
      <c r="Y548" s="355"/>
      <c r="Z548" s="355"/>
    </row>
    <row r="549" spans="1:26" ht="18.75" customHeight="1">
      <c r="A549" s="355"/>
      <c r="B549" s="355"/>
      <c r="C549" s="355"/>
      <c r="D549" s="355"/>
      <c r="E549" s="355"/>
      <c r="F549" s="355"/>
      <c r="G549" s="355"/>
      <c r="H549" s="355"/>
      <c r="I549" s="355"/>
      <c r="J549" s="355"/>
      <c r="K549" s="355"/>
      <c r="L549" s="355"/>
      <c r="M549" s="355"/>
      <c r="N549" s="355"/>
      <c r="O549" s="355"/>
      <c r="P549" s="355"/>
      <c r="Q549" s="355"/>
      <c r="R549" s="355"/>
      <c r="S549" s="355"/>
      <c r="T549" s="355"/>
      <c r="U549" s="355"/>
      <c r="V549" s="355"/>
      <c r="W549" s="355"/>
      <c r="X549" s="355"/>
      <c r="Y549" s="355"/>
      <c r="Z549" s="355"/>
    </row>
    <row r="550" spans="1:26" ht="18.75" customHeight="1">
      <c r="A550" s="355"/>
      <c r="B550" s="355"/>
      <c r="C550" s="355"/>
      <c r="D550" s="355"/>
      <c r="E550" s="355"/>
      <c r="F550" s="355"/>
      <c r="G550" s="355"/>
      <c r="H550" s="355"/>
      <c r="I550" s="355"/>
      <c r="J550" s="355"/>
      <c r="K550" s="355"/>
      <c r="L550" s="355"/>
      <c r="M550" s="355"/>
      <c r="N550" s="355"/>
      <c r="O550" s="355"/>
      <c r="P550" s="355"/>
      <c r="Q550" s="355"/>
      <c r="R550" s="355"/>
      <c r="S550" s="355"/>
      <c r="T550" s="355"/>
      <c r="U550" s="355"/>
      <c r="V550" s="355"/>
      <c r="W550" s="355"/>
      <c r="X550" s="355"/>
      <c r="Y550" s="355"/>
      <c r="Z550" s="355"/>
    </row>
    <row r="551" spans="1:26" ht="18.75" customHeight="1">
      <c r="A551" s="355"/>
      <c r="B551" s="355"/>
      <c r="C551" s="355"/>
      <c r="D551" s="355"/>
      <c r="E551" s="355"/>
      <c r="F551" s="355"/>
      <c r="G551" s="355"/>
      <c r="H551" s="355"/>
      <c r="I551" s="355"/>
      <c r="J551" s="355"/>
      <c r="K551" s="355"/>
      <c r="L551" s="355"/>
      <c r="M551" s="355"/>
      <c r="N551" s="355"/>
      <c r="O551" s="355"/>
      <c r="P551" s="355"/>
      <c r="Q551" s="355"/>
      <c r="R551" s="355"/>
      <c r="S551" s="355"/>
      <c r="T551" s="355"/>
      <c r="U551" s="355"/>
      <c r="V551" s="355"/>
      <c r="W551" s="355"/>
      <c r="X551" s="355"/>
      <c r="Y551" s="355"/>
      <c r="Z551" s="355"/>
    </row>
    <row r="552" spans="1:26" ht="18.75" customHeight="1">
      <c r="A552" s="355"/>
      <c r="B552" s="355"/>
      <c r="C552" s="355"/>
      <c r="D552" s="355"/>
      <c r="E552" s="355"/>
      <c r="F552" s="355"/>
      <c r="G552" s="355"/>
      <c r="H552" s="355"/>
      <c r="I552" s="355"/>
      <c r="J552" s="355"/>
      <c r="K552" s="355"/>
      <c r="L552" s="355"/>
      <c r="M552" s="355"/>
      <c r="N552" s="355"/>
      <c r="O552" s="355"/>
      <c r="P552" s="355"/>
      <c r="Q552" s="355"/>
      <c r="R552" s="355"/>
      <c r="S552" s="355"/>
      <c r="T552" s="355"/>
      <c r="U552" s="355"/>
      <c r="V552" s="355"/>
      <c r="W552" s="355"/>
      <c r="X552" s="355"/>
      <c r="Y552" s="355"/>
      <c r="Z552" s="355"/>
    </row>
    <row r="553" spans="1:26" ht="18.75" customHeight="1">
      <c r="A553" s="355"/>
      <c r="B553" s="355"/>
      <c r="C553" s="355"/>
      <c r="D553" s="355"/>
      <c r="E553" s="355"/>
      <c r="F553" s="355"/>
      <c r="G553" s="355"/>
      <c r="H553" s="355"/>
      <c r="I553" s="355"/>
      <c r="J553" s="355"/>
      <c r="K553" s="355"/>
      <c r="L553" s="355"/>
      <c r="M553" s="355"/>
      <c r="N553" s="355"/>
      <c r="O553" s="355"/>
      <c r="P553" s="355"/>
      <c r="Q553" s="355"/>
      <c r="R553" s="355"/>
      <c r="S553" s="355"/>
      <c r="T553" s="355"/>
      <c r="U553" s="355"/>
      <c r="V553" s="355"/>
      <c r="W553" s="355"/>
      <c r="X553" s="355"/>
      <c r="Y553" s="355"/>
      <c r="Z553" s="355"/>
    </row>
    <row r="554" spans="1:26" ht="18.75" customHeight="1">
      <c r="A554" s="355"/>
      <c r="B554" s="355"/>
      <c r="C554" s="355"/>
      <c r="D554" s="355"/>
      <c r="E554" s="355"/>
      <c r="F554" s="355"/>
      <c r="G554" s="355"/>
      <c r="H554" s="355"/>
      <c r="I554" s="355"/>
      <c r="J554" s="355"/>
      <c r="K554" s="355"/>
      <c r="L554" s="355"/>
      <c r="M554" s="355"/>
      <c r="N554" s="355"/>
      <c r="O554" s="355"/>
      <c r="P554" s="355"/>
      <c r="Q554" s="355"/>
      <c r="R554" s="355"/>
      <c r="S554" s="355"/>
      <c r="T554" s="355"/>
      <c r="U554" s="355"/>
      <c r="V554" s="355"/>
      <c r="W554" s="355"/>
      <c r="X554" s="355"/>
      <c r="Y554" s="355"/>
      <c r="Z554" s="355"/>
    </row>
    <row r="555" spans="1:26" ht="18.75" customHeight="1">
      <c r="A555" s="355"/>
      <c r="B555" s="355"/>
      <c r="C555" s="355"/>
      <c r="D555" s="355"/>
      <c r="E555" s="355"/>
      <c r="F555" s="355"/>
      <c r="G555" s="355"/>
      <c r="H555" s="355"/>
      <c r="I555" s="355"/>
      <c r="J555" s="355"/>
      <c r="K555" s="355"/>
      <c r="L555" s="355"/>
      <c r="M555" s="355"/>
      <c r="N555" s="355"/>
      <c r="O555" s="355"/>
      <c r="P555" s="355"/>
      <c r="Q555" s="355"/>
      <c r="R555" s="355"/>
      <c r="S555" s="355"/>
      <c r="T555" s="355"/>
      <c r="U555" s="355"/>
      <c r="V555" s="355"/>
      <c r="W555" s="355"/>
      <c r="X555" s="355"/>
      <c r="Y555" s="355"/>
      <c r="Z555" s="355"/>
    </row>
    <row r="556" spans="1:26" ht="18.75" customHeight="1">
      <c r="A556" s="355"/>
      <c r="B556" s="355"/>
      <c r="C556" s="355"/>
      <c r="D556" s="355"/>
      <c r="E556" s="355"/>
      <c r="F556" s="355"/>
      <c r="G556" s="355"/>
      <c r="H556" s="355"/>
      <c r="I556" s="355"/>
      <c r="J556" s="355"/>
      <c r="K556" s="355"/>
      <c r="L556" s="355"/>
      <c r="M556" s="355"/>
      <c r="N556" s="355"/>
      <c r="O556" s="355"/>
      <c r="P556" s="355"/>
      <c r="Q556" s="355"/>
      <c r="R556" s="355"/>
      <c r="S556" s="355"/>
      <c r="T556" s="355"/>
      <c r="U556" s="355"/>
      <c r="V556" s="355"/>
      <c r="W556" s="355"/>
      <c r="X556" s="355"/>
      <c r="Y556" s="355"/>
      <c r="Z556" s="355"/>
    </row>
    <row r="557" spans="1:26" ht="18.75" customHeight="1">
      <c r="A557" s="355"/>
      <c r="B557" s="355"/>
      <c r="C557" s="355"/>
      <c r="D557" s="355"/>
      <c r="E557" s="355"/>
      <c r="F557" s="355"/>
      <c r="G557" s="355"/>
      <c r="H557" s="355"/>
      <c r="I557" s="355"/>
      <c r="J557" s="355"/>
      <c r="K557" s="355"/>
      <c r="L557" s="355"/>
      <c r="M557" s="355"/>
      <c r="N557" s="355"/>
      <c r="O557" s="355"/>
      <c r="P557" s="355"/>
      <c r="Q557" s="355"/>
      <c r="R557" s="355"/>
      <c r="S557" s="355"/>
      <c r="T557" s="355"/>
      <c r="U557" s="355"/>
      <c r="V557" s="355"/>
      <c r="W557" s="355"/>
      <c r="X557" s="355"/>
      <c r="Y557" s="355"/>
      <c r="Z557" s="355"/>
    </row>
    <row r="558" spans="1:26" ht="18.75" customHeight="1">
      <c r="A558" s="355"/>
      <c r="B558" s="355"/>
      <c r="C558" s="355"/>
      <c r="D558" s="355"/>
      <c r="E558" s="355"/>
      <c r="F558" s="355"/>
      <c r="G558" s="355"/>
      <c r="H558" s="355"/>
      <c r="I558" s="355"/>
      <c r="J558" s="355"/>
      <c r="K558" s="355"/>
      <c r="L558" s="355"/>
      <c r="M558" s="355"/>
      <c r="N558" s="355"/>
      <c r="O558" s="355"/>
      <c r="P558" s="355"/>
      <c r="Q558" s="355"/>
      <c r="R558" s="355"/>
      <c r="S558" s="355"/>
      <c r="T558" s="355"/>
      <c r="U558" s="355"/>
      <c r="V558" s="355"/>
      <c r="W558" s="355"/>
      <c r="X558" s="355"/>
      <c r="Y558" s="355"/>
      <c r="Z558" s="355"/>
    </row>
    <row r="559" spans="1:26" ht="18.75" customHeight="1">
      <c r="A559" s="355"/>
      <c r="B559" s="355"/>
      <c r="C559" s="355"/>
      <c r="D559" s="355"/>
      <c r="E559" s="355"/>
      <c r="F559" s="355"/>
      <c r="G559" s="355"/>
      <c r="H559" s="355"/>
      <c r="I559" s="355"/>
      <c r="J559" s="355"/>
      <c r="K559" s="355"/>
      <c r="L559" s="355"/>
      <c r="M559" s="355"/>
      <c r="N559" s="355"/>
      <c r="O559" s="355"/>
      <c r="P559" s="355"/>
      <c r="Q559" s="355"/>
      <c r="R559" s="355"/>
      <c r="S559" s="355"/>
      <c r="T559" s="355"/>
      <c r="U559" s="355"/>
      <c r="V559" s="355"/>
      <c r="W559" s="355"/>
      <c r="X559" s="355"/>
      <c r="Y559" s="355"/>
      <c r="Z559" s="355"/>
    </row>
    <row r="560" spans="1:26" ht="18.75" customHeight="1">
      <c r="A560" s="355"/>
      <c r="B560" s="355"/>
      <c r="C560" s="355"/>
      <c r="D560" s="355"/>
      <c r="E560" s="355"/>
      <c r="F560" s="355"/>
      <c r="G560" s="355"/>
      <c r="H560" s="355"/>
      <c r="I560" s="355"/>
      <c r="J560" s="355"/>
      <c r="K560" s="355"/>
      <c r="L560" s="355"/>
      <c r="M560" s="355"/>
      <c r="N560" s="355"/>
      <c r="O560" s="355"/>
      <c r="P560" s="355"/>
      <c r="Q560" s="355"/>
      <c r="R560" s="355"/>
      <c r="S560" s="355"/>
      <c r="T560" s="355"/>
      <c r="U560" s="355"/>
      <c r="V560" s="355"/>
      <c r="W560" s="355"/>
      <c r="X560" s="355"/>
      <c r="Y560" s="355"/>
      <c r="Z560" s="355"/>
    </row>
    <row r="561" spans="1:26" ht="18.75" customHeight="1">
      <c r="A561" s="355"/>
      <c r="B561" s="355"/>
      <c r="C561" s="355"/>
      <c r="D561" s="355"/>
      <c r="E561" s="355"/>
      <c r="F561" s="355"/>
      <c r="G561" s="355"/>
      <c r="H561" s="355"/>
      <c r="I561" s="355"/>
      <c r="J561" s="355"/>
      <c r="K561" s="355"/>
      <c r="L561" s="355"/>
      <c r="M561" s="355"/>
      <c r="N561" s="355"/>
      <c r="O561" s="355"/>
      <c r="P561" s="355"/>
      <c r="Q561" s="355"/>
      <c r="R561" s="355"/>
      <c r="S561" s="355"/>
      <c r="T561" s="355"/>
      <c r="U561" s="355"/>
      <c r="V561" s="355"/>
      <c r="W561" s="355"/>
      <c r="X561" s="355"/>
      <c r="Y561" s="355"/>
      <c r="Z561" s="355"/>
    </row>
    <row r="562" spans="1:26" ht="18.75" customHeight="1">
      <c r="A562" s="355"/>
      <c r="B562" s="355"/>
      <c r="C562" s="355"/>
      <c r="D562" s="355"/>
      <c r="E562" s="355"/>
      <c r="F562" s="355"/>
      <c r="G562" s="355"/>
      <c r="H562" s="355"/>
      <c r="I562" s="355"/>
      <c r="J562" s="355"/>
      <c r="K562" s="355"/>
      <c r="L562" s="355"/>
      <c r="M562" s="355"/>
      <c r="N562" s="355"/>
      <c r="O562" s="355"/>
      <c r="P562" s="355"/>
      <c r="Q562" s="355"/>
      <c r="R562" s="355"/>
      <c r="S562" s="355"/>
      <c r="T562" s="355"/>
      <c r="U562" s="355"/>
      <c r="V562" s="355"/>
      <c r="W562" s="355"/>
      <c r="X562" s="355"/>
      <c r="Y562" s="355"/>
      <c r="Z562" s="355"/>
    </row>
    <row r="563" spans="1:26" ht="18.75" customHeight="1">
      <c r="A563" s="355"/>
      <c r="B563" s="355"/>
      <c r="C563" s="355"/>
      <c r="D563" s="355"/>
      <c r="E563" s="355"/>
      <c r="F563" s="355"/>
      <c r="G563" s="355"/>
      <c r="H563" s="355"/>
      <c r="I563" s="355"/>
      <c r="J563" s="355"/>
      <c r="K563" s="355"/>
      <c r="L563" s="355"/>
      <c r="M563" s="355"/>
      <c r="N563" s="355"/>
      <c r="O563" s="355"/>
      <c r="P563" s="355"/>
      <c r="Q563" s="355"/>
      <c r="R563" s="355"/>
      <c r="S563" s="355"/>
      <c r="T563" s="355"/>
      <c r="U563" s="355"/>
      <c r="V563" s="355"/>
      <c r="W563" s="355"/>
      <c r="X563" s="355"/>
      <c r="Y563" s="355"/>
      <c r="Z563" s="355"/>
    </row>
    <row r="564" spans="1:26" ht="18.75" customHeight="1">
      <c r="A564" s="355"/>
      <c r="B564" s="355"/>
      <c r="C564" s="355"/>
      <c r="D564" s="355"/>
      <c r="E564" s="355"/>
      <c r="F564" s="355"/>
      <c r="G564" s="355"/>
      <c r="H564" s="355"/>
      <c r="I564" s="355"/>
      <c r="J564" s="355"/>
      <c r="K564" s="355"/>
      <c r="L564" s="355"/>
      <c r="M564" s="355"/>
      <c r="N564" s="355"/>
      <c r="O564" s="355"/>
      <c r="P564" s="355"/>
      <c r="Q564" s="355"/>
      <c r="R564" s="355"/>
      <c r="S564" s="355"/>
      <c r="T564" s="355"/>
      <c r="U564" s="355"/>
      <c r="V564" s="355"/>
      <c r="W564" s="355"/>
      <c r="X564" s="355"/>
      <c r="Y564" s="355"/>
      <c r="Z564" s="355"/>
    </row>
    <row r="565" spans="1:26" ht="18.75" customHeight="1">
      <c r="A565" s="355"/>
      <c r="B565" s="355"/>
      <c r="C565" s="355"/>
      <c r="D565" s="355"/>
      <c r="E565" s="355"/>
      <c r="F565" s="355"/>
      <c r="G565" s="355"/>
      <c r="H565" s="355"/>
      <c r="I565" s="355"/>
      <c r="J565" s="355"/>
      <c r="K565" s="355"/>
      <c r="L565" s="355"/>
      <c r="M565" s="355"/>
      <c r="N565" s="355"/>
      <c r="O565" s="355"/>
      <c r="P565" s="355"/>
      <c r="Q565" s="355"/>
      <c r="R565" s="355"/>
      <c r="S565" s="355"/>
      <c r="T565" s="355"/>
      <c r="U565" s="355"/>
      <c r="V565" s="355"/>
      <c r="W565" s="355"/>
      <c r="X565" s="355"/>
      <c r="Y565" s="355"/>
      <c r="Z565" s="355"/>
    </row>
    <row r="566" spans="1:26" ht="18.75" customHeight="1">
      <c r="A566" s="355"/>
      <c r="B566" s="355"/>
      <c r="C566" s="355"/>
      <c r="D566" s="355"/>
      <c r="E566" s="355"/>
      <c r="F566" s="355"/>
      <c r="G566" s="355"/>
      <c r="H566" s="355"/>
      <c r="I566" s="355"/>
      <c r="J566" s="355"/>
      <c r="K566" s="355"/>
      <c r="L566" s="355"/>
      <c r="M566" s="355"/>
      <c r="N566" s="355"/>
      <c r="O566" s="355"/>
      <c r="P566" s="355"/>
      <c r="Q566" s="355"/>
      <c r="R566" s="355"/>
      <c r="S566" s="355"/>
      <c r="T566" s="355"/>
      <c r="U566" s="355"/>
      <c r="V566" s="355"/>
      <c r="W566" s="355"/>
      <c r="X566" s="355"/>
      <c r="Y566" s="355"/>
      <c r="Z566" s="355"/>
    </row>
    <row r="567" spans="1:26" ht="18.75" customHeight="1">
      <c r="A567" s="355"/>
      <c r="B567" s="355"/>
      <c r="C567" s="355"/>
      <c r="D567" s="355"/>
      <c r="E567" s="355"/>
      <c r="F567" s="355"/>
      <c r="G567" s="355"/>
      <c r="H567" s="355"/>
      <c r="I567" s="355"/>
      <c r="J567" s="355"/>
      <c r="K567" s="355"/>
      <c r="L567" s="355"/>
      <c r="M567" s="355"/>
      <c r="N567" s="355"/>
      <c r="O567" s="355"/>
      <c r="P567" s="355"/>
      <c r="Q567" s="355"/>
      <c r="R567" s="355"/>
      <c r="S567" s="355"/>
      <c r="T567" s="355"/>
      <c r="U567" s="355"/>
      <c r="V567" s="355"/>
      <c r="W567" s="355"/>
      <c r="X567" s="355"/>
      <c r="Y567" s="355"/>
      <c r="Z567" s="355"/>
    </row>
    <row r="568" spans="1:26" ht="18.75" customHeight="1">
      <c r="A568" s="355"/>
      <c r="B568" s="355"/>
      <c r="C568" s="355"/>
      <c r="D568" s="355"/>
      <c r="E568" s="355"/>
      <c r="F568" s="355"/>
      <c r="G568" s="355"/>
      <c r="H568" s="355"/>
      <c r="I568" s="355"/>
      <c r="J568" s="355"/>
      <c r="K568" s="355"/>
      <c r="L568" s="355"/>
      <c r="M568" s="355"/>
      <c r="N568" s="355"/>
      <c r="O568" s="355"/>
      <c r="P568" s="355"/>
      <c r="Q568" s="355"/>
      <c r="R568" s="355"/>
      <c r="S568" s="355"/>
      <c r="T568" s="355"/>
      <c r="U568" s="355"/>
      <c r="V568" s="355"/>
      <c r="W568" s="355"/>
      <c r="X568" s="355"/>
      <c r="Y568" s="355"/>
      <c r="Z568" s="355"/>
    </row>
    <row r="569" spans="1:26" ht="18.75" customHeight="1">
      <c r="A569" s="355"/>
      <c r="B569" s="355"/>
      <c r="C569" s="355"/>
      <c r="D569" s="355"/>
      <c r="E569" s="355"/>
      <c r="F569" s="355"/>
      <c r="G569" s="355"/>
      <c r="H569" s="355"/>
      <c r="I569" s="355"/>
      <c r="J569" s="355"/>
      <c r="K569" s="355"/>
      <c r="L569" s="355"/>
      <c r="M569" s="355"/>
      <c r="N569" s="355"/>
      <c r="O569" s="355"/>
      <c r="P569" s="355"/>
      <c r="Q569" s="355"/>
      <c r="R569" s="355"/>
      <c r="S569" s="355"/>
      <c r="T569" s="355"/>
      <c r="U569" s="355"/>
      <c r="V569" s="355"/>
      <c r="W569" s="355"/>
      <c r="X569" s="355"/>
      <c r="Y569" s="355"/>
      <c r="Z569" s="355"/>
    </row>
    <row r="570" spans="1:26" ht="18.75" customHeight="1">
      <c r="A570" s="355"/>
      <c r="B570" s="355"/>
      <c r="C570" s="355"/>
      <c r="D570" s="355"/>
      <c r="E570" s="355"/>
      <c r="F570" s="355"/>
      <c r="G570" s="355"/>
      <c r="H570" s="355"/>
      <c r="I570" s="355"/>
      <c r="J570" s="355"/>
      <c r="K570" s="355"/>
      <c r="L570" s="355"/>
      <c r="M570" s="355"/>
      <c r="N570" s="355"/>
      <c r="O570" s="355"/>
      <c r="P570" s="355"/>
      <c r="Q570" s="355"/>
      <c r="R570" s="355"/>
      <c r="S570" s="355"/>
      <c r="T570" s="355"/>
      <c r="U570" s="355"/>
      <c r="V570" s="355"/>
      <c r="W570" s="355"/>
      <c r="X570" s="355"/>
      <c r="Y570" s="355"/>
      <c r="Z570" s="355"/>
    </row>
    <row r="571" spans="1:26" ht="18.75" customHeight="1">
      <c r="A571" s="355"/>
      <c r="B571" s="355"/>
      <c r="C571" s="355"/>
      <c r="D571" s="355"/>
      <c r="E571" s="355"/>
      <c r="F571" s="355"/>
      <c r="G571" s="355"/>
      <c r="H571" s="355"/>
      <c r="I571" s="355"/>
      <c r="J571" s="355"/>
      <c r="K571" s="355"/>
      <c r="L571" s="355"/>
      <c r="M571" s="355"/>
      <c r="N571" s="355"/>
      <c r="O571" s="355"/>
      <c r="P571" s="355"/>
      <c r="Q571" s="355"/>
      <c r="R571" s="355"/>
      <c r="S571" s="355"/>
      <c r="T571" s="355"/>
      <c r="U571" s="355"/>
      <c r="V571" s="355"/>
      <c r="W571" s="355"/>
      <c r="X571" s="355"/>
      <c r="Y571" s="355"/>
      <c r="Z571" s="355"/>
    </row>
    <row r="572" spans="1:26" ht="18.75" customHeight="1">
      <c r="A572" s="355"/>
      <c r="B572" s="355"/>
      <c r="C572" s="355"/>
      <c r="D572" s="355"/>
      <c r="E572" s="355"/>
      <c r="F572" s="355"/>
      <c r="G572" s="355"/>
      <c r="H572" s="355"/>
      <c r="I572" s="355"/>
      <c r="J572" s="355"/>
      <c r="K572" s="355"/>
      <c r="L572" s="355"/>
      <c r="M572" s="355"/>
      <c r="N572" s="355"/>
      <c r="O572" s="355"/>
      <c r="P572" s="355"/>
      <c r="Q572" s="355"/>
      <c r="R572" s="355"/>
      <c r="S572" s="355"/>
      <c r="T572" s="355"/>
      <c r="U572" s="355"/>
      <c r="V572" s="355"/>
      <c r="W572" s="355"/>
      <c r="X572" s="355"/>
      <c r="Y572" s="355"/>
      <c r="Z572" s="355"/>
    </row>
    <row r="573" spans="1:26" ht="18.75" customHeight="1">
      <c r="A573" s="355"/>
      <c r="B573" s="355"/>
      <c r="C573" s="355"/>
      <c r="D573" s="355"/>
      <c r="E573" s="355"/>
      <c r="F573" s="355"/>
      <c r="G573" s="355"/>
      <c r="H573" s="355"/>
      <c r="I573" s="355"/>
      <c r="J573" s="355"/>
      <c r="K573" s="355"/>
      <c r="L573" s="355"/>
      <c r="M573" s="355"/>
      <c r="N573" s="355"/>
      <c r="O573" s="355"/>
      <c r="P573" s="355"/>
      <c r="Q573" s="355"/>
      <c r="R573" s="355"/>
      <c r="S573" s="355"/>
      <c r="T573" s="355"/>
      <c r="U573" s="355"/>
      <c r="V573" s="355"/>
      <c r="W573" s="355"/>
      <c r="X573" s="355"/>
      <c r="Y573" s="355"/>
      <c r="Z573" s="355"/>
    </row>
    <row r="574" spans="1:26" ht="18.75" customHeight="1">
      <c r="A574" s="355"/>
      <c r="B574" s="355"/>
      <c r="C574" s="355"/>
      <c r="D574" s="355"/>
      <c r="E574" s="355"/>
      <c r="F574" s="355"/>
      <c r="G574" s="355"/>
      <c r="H574" s="355"/>
      <c r="I574" s="355"/>
      <c r="J574" s="355"/>
      <c r="K574" s="355"/>
      <c r="L574" s="355"/>
      <c r="M574" s="355"/>
      <c r="N574" s="355"/>
      <c r="O574" s="355"/>
      <c r="P574" s="355"/>
      <c r="Q574" s="355"/>
      <c r="R574" s="355"/>
      <c r="S574" s="355"/>
      <c r="T574" s="355"/>
      <c r="U574" s="355"/>
      <c r="V574" s="355"/>
      <c r="W574" s="355"/>
      <c r="X574" s="355"/>
      <c r="Y574" s="355"/>
      <c r="Z574" s="355"/>
    </row>
    <row r="575" spans="1:26" ht="18.75" customHeight="1">
      <c r="A575" s="355"/>
      <c r="B575" s="355"/>
      <c r="C575" s="355"/>
      <c r="D575" s="355"/>
      <c r="E575" s="355"/>
      <c r="F575" s="355"/>
      <c r="G575" s="355"/>
      <c r="H575" s="355"/>
      <c r="I575" s="355"/>
      <c r="J575" s="355"/>
      <c r="K575" s="355"/>
      <c r="L575" s="355"/>
      <c r="M575" s="355"/>
      <c r="N575" s="355"/>
      <c r="O575" s="355"/>
      <c r="P575" s="355"/>
      <c r="Q575" s="355"/>
      <c r="R575" s="355"/>
      <c r="S575" s="355"/>
      <c r="T575" s="355"/>
      <c r="U575" s="355"/>
      <c r="V575" s="355"/>
      <c r="W575" s="355"/>
      <c r="X575" s="355"/>
      <c r="Y575" s="355"/>
      <c r="Z575" s="355"/>
    </row>
    <row r="576" spans="1:26" ht="18.75" customHeight="1">
      <c r="A576" s="355"/>
      <c r="B576" s="355"/>
      <c r="C576" s="355"/>
      <c r="D576" s="355"/>
      <c r="E576" s="355"/>
      <c r="F576" s="355"/>
      <c r="G576" s="355"/>
      <c r="H576" s="355"/>
      <c r="I576" s="355"/>
      <c r="J576" s="355"/>
      <c r="K576" s="355"/>
      <c r="L576" s="355"/>
      <c r="M576" s="355"/>
      <c r="N576" s="355"/>
      <c r="O576" s="355"/>
      <c r="P576" s="355"/>
      <c r="Q576" s="355"/>
      <c r="R576" s="355"/>
      <c r="S576" s="355"/>
      <c r="T576" s="355"/>
      <c r="U576" s="355"/>
      <c r="V576" s="355"/>
      <c r="W576" s="355"/>
      <c r="X576" s="355"/>
      <c r="Y576" s="355"/>
      <c r="Z576" s="355"/>
    </row>
    <row r="577" spans="1:26" ht="18.75" customHeight="1">
      <c r="A577" s="355"/>
      <c r="B577" s="355"/>
      <c r="C577" s="355"/>
      <c r="D577" s="355"/>
      <c r="E577" s="355"/>
      <c r="F577" s="355"/>
      <c r="G577" s="355"/>
      <c r="H577" s="355"/>
      <c r="I577" s="355"/>
      <c r="J577" s="355"/>
      <c r="K577" s="355"/>
      <c r="L577" s="355"/>
      <c r="M577" s="355"/>
      <c r="N577" s="355"/>
      <c r="O577" s="355"/>
      <c r="P577" s="355"/>
      <c r="Q577" s="355"/>
      <c r="R577" s="355"/>
      <c r="S577" s="355"/>
      <c r="T577" s="355"/>
      <c r="U577" s="355"/>
      <c r="V577" s="355"/>
      <c r="W577" s="355"/>
      <c r="X577" s="355"/>
      <c r="Y577" s="355"/>
      <c r="Z577" s="355"/>
    </row>
    <row r="578" spans="1:26" ht="18.75" customHeight="1">
      <c r="A578" s="355"/>
      <c r="B578" s="355"/>
      <c r="C578" s="355"/>
      <c r="D578" s="355"/>
      <c r="E578" s="355"/>
      <c r="F578" s="355"/>
      <c r="G578" s="355"/>
      <c r="H578" s="355"/>
      <c r="I578" s="355"/>
      <c r="J578" s="355"/>
      <c r="K578" s="355"/>
      <c r="L578" s="355"/>
      <c r="M578" s="355"/>
      <c r="N578" s="355"/>
      <c r="O578" s="355"/>
      <c r="P578" s="355"/>
      <c r="Q578" s="355"/>
      <c r="R578" s="355"/>
      <c r="S578" s="355"/>
      <c r="T578" s="355"/>
      <c r="U578" s="355"/>
      <c r="V578" s="355"/>
      <c r="W578" s="355"/>
      <c r="X578" s="355"/>
      <c r="Y578" s="355"/>
      <c r="Z578" s="355"/>
    </row>
    <row r="579" spans="1:26" ht="18.75" customHeight="1">
      <c r="A579" s="355"/>
      <c r="B579" s="355"/>
      <c r="C579" s="355"/>
      <c r="D579" s="355"/>
      <c r="E579" s="355"/>
      <c r="F579" s="355"/>
      <c r="G579" s="355"/>
      <c r="H579" s="355"/>
      <c r="I579" s="355"/>
      <c r="J579" s="355"/>
      <c r="K579" s="355"/>
      <c r="L579" s="355"/>
      <c r="M579" s="355"/>
      <c r="N579" s="355"/>
      <c r="O579" s="355"/>
      <c r="P579" s="355"/>
      <c r="Q579" s="355"/>
      <c r="R579" s="355"/>
      <c r="S579" s="355"/>
      <c r="T579" s="355"/>
      <c r="U579" s="355"/>
      <c r="V579" s="355"/>
      <c r="W579" s="355"/>
      <c r="X579" s="355"/>
      <c r="Y579" s="355"/>
      <c r="Z579" s="355"/>
    </row>
    <row r="580" spans="1:26" ht="18.75" customHeight="1">
      <c r="A580" s="355"/>
      <c r="B580" s="355"/>
      <c r="C580" s="355"/>
      <c r="D580" s="355"/>
      <c r="E580" s="355"/>
      <c r="F580" s="355"/>
      <c r="G580" s="355"/>
      <c r="H580" s="355"/>
      <c r="I580" s="355"/>
      <c r="J580" s="355"/>
      <c r="K580" s="355"/>
      <c r="L580" s="355"/>
      <c r="M580" s="355"/>
      <c r="N580" s="355"/>
      <c r="O580" s="355"/>
      <c r="P580" s="355"/>
      <c r="Q580" s="355"/>
      <c r="R580" s="355"/>
      <c r="S580" s="355"/>
      <c r="T580" s="355"/>
      <c r="U580" s="355"/>
      <c r="V580" s="355"/>
      <c r="W580" s="355"/>
      <c r="X580" s="355"/>
      <c r="Y580" s="355"/>
      <c r="Z580" s="355"/>
    </row>
    <row r="581" spans="1:26" ht="18.75" customHeight="1">
      <c r="A581" s="355"/>
      <c r="B581" s="355"/>
      <c r="C581" s="355"/>
      <c r="D581" s="355"/>
      <c r="E581" s="355"/>
      <c r="F581" s="355"/>
      <c r="G581" s="355"/>
      <c r="H581" s="355"/>
      <c r="I581" s="355"/>
      <c r="J581" s="355"/>
      <c r="K581" s="355"/>
      <c r="L581" s="355"/>
      <c r="M581" s="355"/>
      <c r="N581" s="355"/>
      <c r="O581" s="355"/>
      <c r="P581" s="355"/>
      <c r="Q581" s="355"/>
      <c r="R581" s="355"/>
      <c r="S581" s="355"/>
      <c r="T581" s="355"/>
      <c r="U581" s="355"/>
      <c r="V581" s="355"/>
      <c r="W581" s="355"/>
      <c r="X581" s="355"/>
      <c r="Y581" s="355"/>
      <c r="Z581" s="355"/>
    </row>
    <row r="582" spans="1:26" ht="18.75" customHeight="1">
      <c r="A582" s="355"/>
      <c r="B582" s="355"/>
      <c r="C582" s="355"/>
      <c r="D582" s="355"/>
      <c r="E582" s="355"/>
      <c r="F582" s="355"/>
      <c r="G582" s="355"/>
      <c r="H582" s="355"/>
      <c r="I582" s="355"/>
      <c r="J582" s="355"/>
      <c r="K582" s="355"/>
      <c r="L582" s="355"/>
      <c r="M582" s="355"/>
      <c r="N582" s="355"/>
      <c r="O582" s="355"/>
      <c r="P582" s="355"/>
      <c r="Q582" s="355"/>
      <c r="R582" s="355"/>
      <c r="S582" s="355"/>
      <c r="T582" s="355"/>
      <c r="U582" s="355"/>
      <c r="V582" s="355"/>
      <c r="W582" s="355"/>
      <c r="X582" s="355"/>
      <c r="Y582" s="355"/>
      <c r="Z582" s="355"/>
    </row>
    <row r="583" spans="1:26" ht="18.75" customHeight="1">
      <c r="A583" s="355"/>
      <c r="B583" s="355"/>
      <c r="C583" s="355"/>
      <c r="D583" s="355"/>
      <c r="E583" s="355"/>
      <c r="F583" s="355"/>
      <c r="G583" s="355"/>
      <c r="H583" s="355"/>
      <c r="I583" s="355"/>
      <c r="J583" s="355"/>
      <c r="K583" s="355"/>
      <c r="L583" s="355"/>
      <c r="M583" s="355"/>
      <c r="N583" s="355"/>
      <c r="O583" s="355"/>
      <c r="P583" s="355"/>
      <c r="Q583" s="355"/>
      <c r="R583" s="355"/>
      <c r="S583" s="355"/>
      <c r="T583" s="355"/>
      <c r="U583" s="355"/>
      <c r="V583" s="355"/>
      <c r="W583" s="355"/>
      <c r="X583" s="355"/>
      <c r="Y583" s="355"/>
      <c r="Z583" s="355"/>
    </row>
    <row r="584" spans="1:26" ht="18.75" customHeight="1">
      <c r="A584" s="355"/>
      <c r="B584" s="355"/>
      <c r="C584" s="355"/>
      <c r="D584" s="355"/>
      <c r="E584" s="355"/>
      <c r="F584" s="355"/>
      <c r="G584" s="355"/>
      <c r="H584" s="355"/>
      <c r="I584" s="355"/>
      <c r="J584" s="355"/>
      <c r="K584" s="355"/>
      <c r="L584" s="355"/>
      <c r="M584" s="355"/>
      <c r="N584" s="355"/>
      <c r="O584" s="355"/>
      <c r="P584" s="355"/>
      <c r="Q584" s="355"/>
      <c r="R584" s="355"/>
      <c r="S584" s="355"/>
      <c r="T584" s="355"/>
      <c r="U584" s="355"/>
      <c r="V584" s="355"/>
      <c r="W584" s="355"/>
      <c r="X584" s="355"/>
      <c r="Y584" s="355"/>
      <c r="Z584" s="355"/>
    </row>
    <row r="585" spans="1:26" ht="18.75" customHeight="1">
      <c r="A585" s="355"/>
      <c r="B585" s="355"/>
      <c r="C585" s="355"/>
      <c r="D585" s="355"/>
      <c r="E585" s="355"/>
      <c r="F585" s="355"/>
      <c r="G585" s="355"/>
      <c r="H585" s="355"/>
      <c r="I585" s="355"/>
      <c r="J585" s="355"/>
      <c r="K585" s="355"/>
      <c r="L585" s="355"/>
      <c r="M585" s="355"/>
      <c r="N585" s="355"/>
      <c r="O585" s="355"/>
      <c r="P585" s="355"/>
      <c r="Q585" s="355"/>
      <c r="R585" s="355"/>
      <c r="S585" s="355"/>
      <c r="T585" s="355"/>
      <c r="U585" s="355"/>
      <c r="V585" s="355"/>
      <c r="W585" s="355"/>
      <c r="X585" s="355"/>
      <c r="Y585" s="355"/>
      <c r="Z585" s="355"/>
    </row>
    <row r="586" spans="1:26" ht="18.75" customHeight="1">
      <c r="A586" s="355"/>
      <c r="B586" s="355"/>
      <c r="C586" s="355"/>
      <c r="D586" s="355"/>
      <c r="E586" s="355"/>
      <c r="F586" s="355"/>
      <c r="G586" s="355"/>
      <c r="H586" s="355"/>
      <c r="I586" s="355"/>
      <c r="J586" s="355"/>
      <c r="K586" s="355"/>
      <c r="L586" s="355"/>
      <c r="M586" s="355"/>
      <c r="N586" s="355"/>
      <c r="O586" s="355"/>
      <c r="P586" s="355"/>
      <c r="Q586" s="355"/>
      <c r="R586" s="355"/>
      <c r="S586" s="355"/>
      <c r="T586" s="355"/>
      <c r="U586" s="355"/>
      <c r="V586" s="355"/>
      <c r="W586" s="355"/>
      <c r="X586" s="355"/>
      <c r="Y586" s="355"/>
      <c r="Z586" s="355"/>
    </row>
    <row r="587" spans="1:26" ht="18.75" customHeight="1">
      <c r="A587" s="355"/>
      <c r="B587" s="355"/>
      <c r="C587" s="355"/>
      <c r="D587" s="355"/>
      <c r="E587" s="355"/>
      <c r="F587" s="355"/>
      <c r="G587" s="355"/>
      <c r="H587" s="355"/>
      <c r="I587" s="355"/>
      <c r="J587" s="355"/>
      <c r="K587" s="355"/>
      <c r="L587" s="355"/>
      <c r="M587" s="355"/>
      <c r="N587" s="355"/>
      <c r="O587" s="355"/>
      <c r="P587" s="355"/>
      <c r="Q587" s="355"/>
      <c r="R587" s="355"/>
      <c r="S587" s="355"/>
      <c r="T587" s="355"/>
      <c r="U587" s="355"/>
      <c r="V587" s="355"/>
      <c r="W587" s="355"/>
      <c r="X587" s="355"/>
      <c r="Y587" s="355"/>
      <c r="Z587" s="355"/>
    </row>
    <row r="588" spans="1:26" ht="18.75" customHeight="1">
      <c r="A588" s="355"/>
      <c r="B588" s="355"/>
      <c r="C588" s="355"/>
      <c r="D588" s="355"/>
      <c r="E588" s="355"/>
      <c r="F588" s="355"/>
      <c r="G588" s="355"/>
      <c r="H588" s="355"/>
      <c r="I588" s="355"/>
      <c r="J588" s="355"/>
      <c r="K588" s="355"/>
      <c r="L588" s="355"/>
      <c r="M588" s="355"/>
      <c r="N588" s="355"/>
      <c r="O588" s="355"/>
      <c r="P588" s="355"/>
      <c r="Q588" s="355"/>
      <c r="R588" s="355"/>
      <c r="S588" s="355"/>
      <c r="T588" s="355"/>
      <c r="U588" s="355"/>
      <c r="V588" s="355"/>
      <c r="W588" s="355"/>
      <c r="X588" s="355"/>
      <c r="Y588" s="355"/>
      <c r="Z588" s="355"/>
    </row>
    <row r="589" spans="1:26" ht="18.75" customHeight="1">
      <c r="A589" s="355"/>
      <c r="B589" s="355"/>
      <c r="C589" s="355"/>
      <c r="D589" s="355"/>
      <c r="E589" s="355"/>
      <c r="F589" s="355"/>
      <c r="G589" s="355"/>
      <c r="H589" s="355"/>
      <c r="I589" s="355"/>
      <c r="J589" s="355"/>
      <c r="K589" s="355"/>
      <c r="L589" s="355"/>
      <c r="M589" s="355"/>
      <c r="N589" s="355"/>
      <c r="O589" s="355"/>
      <c r="P589" s="355"/>
      <c r="Q589" s="355"/>
      <c r="R589" s="355"/>
      <c r="S589" s="355"/>
      <c r="T589" s="355"/>
      <c r="U589" s="355"/>
      <c r="V589" s="355"/>
      <c r="W589" s="355"/>
      <c r="X589" s="355"/>
      <c r="Y589" s="355"/>
      <c r="Z589" s="355"/>
    </row>
    <row r="590" spans="1:26" ht="18.75" customHeight="1">
      <c r="A590" s="355"/>
      <c r="B590" s="355"/>
      <c r="C590" s="355"/>
      <c r="D590" s="355"/>
      <c r="E590" s="355"/>
      <c r="F590" s="355"/>
      <c r="G590" s="355"/>
      <c r="H590" s="355"/>
      <c r="I590" s="355"/>
      <c r="J590" s="355"/>
      <c r="K590" s="355"/>
      <c r="L590" s="355"/>
      <c r="M590" s="355"/>
      <c r="N590" s="355"/>
      <c r="O590" s="355"/>
      <c r="P590" s="355"/>
      <c r="Q590" s="355"/>
      <c r="R590" s="355"/>
      <c r="S590" s="355"/>
      <c r="T590" s="355"/>
      <c r="U590" s="355"/>
      <c r="V590" s="355"/>
      <c r="W590" s="355"/>
      <c r="X590" s="355"/>
      <c r="Y590" s="355"/>
      <c r="Z590" s="355"/>
    </row>
    <row r="591" spans="1:26" ht="18.75" customHeight="1">
      <c r="A591" s="355"/>
      <c r="B591" s="355"/>
      <c r="C591" s="355"/>
      <c r="D591" s="355"/>
      <c r="E591" s="355"/>
      <c r="F591" s="355"/>
      <c r="G591" s="355"/>
      <c r="H591" s="355"/>
      <c r="I591" s="355"/>
      <c r="J591" s="355"/>
      <c r="K591" s="355"/>
      <c r="L591" s="355"/>
      <c r="M591" s="355"/>
      <c r="N591" s="355"/>
      <c r="O591" s="355"/>
      <c r="P591" s="355"/>
      <c r="Q591" s="355"/>
      <c r="R591" s="355"/>
      <c r="S591" s="355"/>
      <c r="T591" s="355"/>
      <c r="U591" s="355"/>
      <c r="V591" s="355"/>
      <c r="W591" s="355"/>
      <c r="X591" s="355"/>
      <c r="Y591" s="355"/>
      <c r="Z591" s="355"/>
    </row>
    <row r="592" spans="1:26" ht="18.75" customHeight="1">
      <c r="A592" s="355"/>
      <c r="B592" s="355"/>
      <c r="C592" s="355"/>
      <c r="D592" s="355"/>
      <c r="E592" s="355"/>
      <c r="F592" s="355"/>
      <c r="G592" s="355"/>
      <c r="H592" s="355"/>
      <c r="I592" s="355"/>
      <c r="J592" s="355"/>
      <c r="K592" s="355"/>
      <c r="L592" s="355"/>
      <c r="M592" s="355"/>
      <c r="N592" s="355"/>
      <c r="O592" s="355"/>
      <c r="P592" s="355"/>
      <c r="Q592" s="355"/>
      <c r="R592" s="355"/>
      <c r="S592" s="355"/>
      <c r="T592" s="355"/>
      <c r="U592" s="355"/>
      <c r="V592" s="355"/>
      <c r="W592" s="355"/>
      <c r="X592" s="355"/>
      <c r="Y592" s="355"/>
      <c r="Z592" s="355"/>
    </row>
    <row r="593" spans="1:26" ht="18.75" customHeight="1">
      <c r="A593" s="355"/>
      <c r="B593" s="355"/>
      <c r="C593" s="355"/>
      <c r="D593" s="355"/>
      <c r="E593" s="355"/>
      <c r="F593" s="355"/>
      <c r="G593" s="355"/>
      <c r="H593" s="355"/>
      <c r="I593" s="355"/>
      <c r="J593" s="355"/>
      <c r="K593" s="355"/>
      <c r="L593" s="355"/>
      <c r="M593" s="355"/>
      <c r="N593" s="355"/>
      <c r="O593" s="355"/>
      <c r="P593" s="355"/>
      <c r="Q593" s="355"/>
      <c r="R593" s="355"/>
      <c r="S593" s="355"/>
      <c r="T593" s="355"/>
      <c r="U593" s="355"/>
      <c r="V593" s="355"/>
      <c r="W593" s="355"/>
      <c r="X593" s="355"/>
      <c r="Y593" s="355"/>
      <c r="Z593" s="355"/>
    </row>
    <row r="594" spans="1:26" ht="18.75" customHeight="1">
      <c r="A594" s="355"/>
      <c r="B594" s="355"/>
      <c r="C594" s="355"/>
      <c r="D594" s="355"/>
      <c r="E594" s="355"/>
      <c r="F594" s="355"/>
      <c r="G594" s="355"/>
      <c r="H594" s="355"/>
      <c r="I594" s="355"/>
      <c r="J594" s="355"/>
      <c r="K594" s="355"/>
      <c r="L594" s="355"/>
      <c r="M594" s="355"/>
      <c r="N594" s="355"/>
      <c r="O594" s="355"/>
      <c r="P594" s="355"/>
      <c r="Q594" s="355"/>
      <c r="R594" s="355"/>
      <c r="S594" s="355"/>
      <c r="T594" s="355"/>
      <c r="U594" s="355"/>
      <c r="V594" s="355"/>
      <c r="W594" s="355"/>
      <c r="X594" s="355"/>
      <c r="Y594" s="355"/>
      <c r="Z594" s="355"/>
    </row>
    <row r="595" spans="1:26" ht="18.75" customHeight="1">
      <c r="A595" s="355"/>
      <c r="B595" s="355"/>
      <c r="C595" s="355"/>
      <c r="D595" s="355"/>
      <c r="E595" s="355"/>
      <c r="F595" s="355"/>
      <c r="G595" s="355"/>
      <c r="H595" s="355"/>
      <c r="I595" s="355"/>
      <c r="J595" s="355"/>
      <c r="K595" s="355"/>
      <c r="L595" s="355"/>
      <c r="M595" s="355"/>
      <c r="N595" s="355"/>
      <c r="O595" s="355"/>
      <c r="P595" s="355"/>
      <c r="Q595" s="355"/>
      <c r="R595" s="355"/>
      <c r="S595" s="355"/>
      <c r="T595" s="355"/>
      <c r="U595" s="355"/>
      <c r="V595" s="355"/>
      <c r="W595" s="355"/>
      <c r="X595" s="355"/>
      <c r="Y595" s="355"/>
      <c r="Z595" s="355"/>
    </row>
    <row r="596" spans="1:26" ht="18.75" customHeight="1">
      <c r="A596" s="355"/>
      <c r="B596" s="355"/>
      <c r="C596" s="355"/>
      <c r="D596" s="355"/>
      <c r="E596" s="355"/>
      <c r="F596" s="355"/>
      <c r="G596" s="355"/>
      <c r="H596" s="355"/>
      <c r="I596" s="355"/>
      <c r="J596" s="355"/>
      <c r="K596" s="355"/>
      <c r="L596" s="355"/>
      <c r="M596" s="355"/>
      <c r="N596" s="355"/>
      <c r="O596" s="355"/>
      <c r="P596" s="355"/>
      <c r="Q596" s="355"/>
      <c r="R596" s="355"/>
      <c r="S596" s="355"/>
      <c r="T596" s="355"/>
      <c r="U596" s="355"/>
      <c r="V596" s="355"/>
      <c r="W596" s="355"/>
      <c r="X596" s="355"/>
      <c r="Y596" s="355"/>
      <c r="Z596" s="355"/>
    </row>
    <row r="597" spans="1:26" ht="18.75" customHeight="1">
      <c r="A597" s="355"/>
      <c r="B597" s="355"/>
      <c r="C597" s="355"/>
      <c r="D597" s="355"/>
      <c r="E597" s="355"/>
      <c r="F597" s="355"/>
      <c r="G597" s="355"/>
      <c r="H597" s="355"/>
      <c r="I597" s="355"/>
      <c r="J597" s="355"/>
      <c r="K597" s="355"/>
      <c r="L597" s="355"/>
      <c r="M597" s="355"/>
      <c r="N597" s="355"/>
      <c r="O597" s="355"/>
      <c r="P597" s="355"/>
      <c r="Q597" s="355"/>
      <c r="R597" s="355"/>
      <c r="S597" s="355"/>
      <c r="T597" s="355"/>
      <c r="U597" s="355"/>
      <c r="V597" s="355"/>
      <c r="W597" s="355"/>
      <c r="X597" s="355"/>
      <c r="Y597" s="355"/>
      <c r="Z597" s="355"/>
    </row>
    <row r="598" spans="1:26" ht="18.75" customHeight="1">
      <c r="A598" s="355"/>
      <c r="B598" s="355"/>
      <c r="C598" s="355"/>
      <c r="D598" s="355"/>
      <c r="E598" s="355"/>
      <c r="F598" s="355"/>
      <c r="G598" s="355"/>
      <c r="H598" s="355"/>
      <c r="I598" s="355"/>
      <c r="J598" s="355"/>
      <c r="K598" s="355"/>
      <c r="L598" s="355"/>
      <c r="M598" s="355"/>
      <c r="N598" s="355"/>
      <c r="O598" s="355"/>
      <c r="P598" s="355"/>
      <c r="Q598" s="355"/>
      <c r="R598" s="355"/>
      <c r="S598" s="355"/>
      <c r="T598" s="355"/>
      <c r="U598" s="355"/>
      <c r="V598" s="355"/>
      <c r="W598" s="355"/>
      <c r="X598" s="355"/>
      <c r="Y598" s="355"/>
      <c r="Z598" s="355"/>
    </row>
    <row r="599" spans="1:26" ht="18.75" customHeight="1">
      <c r="A599" s="355"/>
      <c r="B599" s="355"/>
      <c r="C599" s="355"/>
      <c r="D599" s="355"/>
      <c r="E599" s="355"/>
      <c r="F599" s="355"/>
      <c r="G599" s="355"/>
      <c r="H599" s="355"/>
      <c r="I599" s="355"/>
      <c r="J599" s="355"/>
      <c r="K599" s="355"/>
      <c r="L599" s="355"/>
      <c r="M599" s="355"/>
      <c r="N599" s="355"/>
      <c r="O599" s="355"/>
      <c r="P599" s="355"/>
      <c r="Q599" s="355"/>
      <c r="R599" s="355"/>
      <c r="S599" s="355"/>
      <c r="T599" s="355"/>
      <c r="U599" s="355"/>
      <c r="V599" s="355"/>
      <c r="W599" s="355"/>
      <c r="X599" s="355"/>
      <c r="Y599" s="355"/>
      <c r="Z599" s="355"/>
    </row>
    <row r="600" spans="1:26" ht="18.75" customHeight="1">
      <c r="A600" s="355"/>
      <c r="B600" s="355"/>
      <c r="C600" s="355"/>
      <c r="D600" s="355"/>
      <c r="E600" s="355"/>
      <c r="F600" s="355"/>
      <c r="G600" s="355"/>
      <c r="H600" s="355"/>
      <c r="I600" s="355"/>
      <c r="J600" s="355"/>
      <c r="K600" s="355"/>
      <c r="L600" s="355"/>
      <c r="M600" s="355"/>
      <c r="N600" s="355"/>
      <c r="O600" s="355"/>
      <c r="P600" s="355"/>
      <c r="Q600" s="355"/>
      <c r="R600" s="355"/>
      <c r="S600" s="355"/>
      <c r="T600" s="355"/>
      <c r="U600" s="355"/>
      <c r="V600" s="355"/>
      <c r="W600" s="355"/>
      <c r="X600" s="355"/>
      <c r="Y600" s="355"/>
      <c r="Z600" s="355"/>
    </row>
    <row r="601" spans="1:26" ht="18.75" customHeight="1">
      <c r="A601" s="355"/>
      <c r="B601" s="355"/>
      <c r="C601" s="355"/>
      <c r="D601" s="355"/>
      <c r="E601" s="355"/>
      <c r="F601" s="355"/>
      <c r="G601" s="355"/>
      <c r="H601" s="355"/>
      <c r="I601" s="355"/>
      <c r="J601" s="355"/>
      <c r="K601" s="355"/>
      <c r="L601" s="355"/>
      <c r="M601" s="355"/>
      <c r="N601" s="355"/>
      <c r="O601" s="355"/>
      <c r="P601" s="355"/>
      <c r="Q601" s="355"/>
      <c r="R601" s="355"/>
      <c r="S601" s="355"/>
      <c r="T601" s="355"/>
      <c r="U601" s="355"/>
      <c r="V601" s="355"/>
      <c r="W601" s="355"/>
      <c r="X601" s="355"/>
      <c r="Y601" s="355"/>
      <c r="Z601" s="355"/>
    </row>
    <row r="602" spans="1:26" ht="18.75" customHeight="1">
      <c r="A602" s="355"/>
      <c r="B602" s="355"/>
      <c r="C602" s="355"/>
      <c r="D602" s="355"/>
      <c r="E602" s="355"/>
      <c r="F602" s="355"/>
      <c r="G602" s="355"/>
      <c r="H602" s="355"/>
      <c r="I602" s="355"/>
      <c r="J602" s="355"/>
      <c r="K602" s="355"/>
      <c r="L602" s="355"/>
      <c r="M602" s="355"/>
      <c r="N602" s="355"/>
      <c r="O602" s="355"/>
      <c r="P602" s="355"/>
      <c r="Q602" s="355"/>
      <c r="R602" s="355"/>
      <c r="S602" s="355"/>
      <c r="T602" s="355"/>
      <c r="U602" s="355"/>
      <c r="V602" s="355"/>
      <c r="W602" s="355"/>
      <c r="X602" s="355"/>
      <c r="Y602" s="355"/>
      <c r="Z602" s="355"/>
    </row>
    <row r="603" spans="1:26" ht="18.75" customHeight="1">
      <c r="A603" s="355"/>
      <c r="B603" s="355"/>
      <c r="C603" s="355"/>
      <c r="D603" s="355"/>
      <c r="E603" s="355"/>
      <c r="F603" s="355"/>
      <c r="G603" s="355"/>
      <c r="H603" s="355"/>
      <c r="I603" s="355"/>
      <c r="J603" s="355"/>
      <c r="K603" s="355"/>
      <c r="L603" s="355"/>
      <c r="M603" s="355"/>
      <c r="N603" s="355"/>
      <c r="O603" s="355"/>
      <c r="P603" s="355"/>
      <c r="Q603" s="355"/>
      <c r="R603" s="355"/>
      <c r="S603" s="355"/>
      <c r="T603" s="355"/>
      <c r="U603" s="355"/>
      <c r="V603" s="355"/>
      <c r="W603" s="355"/>
      <c r="X603" s="355"/>
      <c r="Y603" s="355"/>
      <c r="Z603" s="355"/>
    </row>
    <row r="604" spans="1:26" ht="18.75" customHeight="1">
      <c r="A604" s="355"/>
      <c r="B604" s="355"/>
      <c r="C604" s="355"/>
      <c r="D604" s="355"/>
      <c r="E604" s="355"/>
      <c r="F604" s="355"/>
      <c r="G604" s="355"/>
      <c r="H604" s="355"/>
      <c r="I604" s="355"/>
      <c r="J604" s="355"/>
      <c r="K604" s="355"/>
      <c r="L604" s="355"/>
      <c r="M604" s="355"/>
      <c r="N604" s="355"/>
      <c r="O604" s="355"/>
      <c r="P604" s="355"/>
      <c r="Q604" s="355"/>
      <c r="R604" s="355"/>
      <c r="S604" s="355"/>
      <c r="T604" s="355"/>
      <c r="U604" s="355"/>
      <c r="V604" s="355"/>
      <c r="W604" s="355"/>
      <c r="X604" s="355"/>
      <c r="Y604" s="355"/>
      <c r="Z604" s="355"/>
    </row>
    <row r="605" spans="1:26" ht="18.75" customHeight="1">
      <c r="A605" s="355"/>
      <c r="B605" s="355"/>
      <c r="C605" s="355"/>
      <c r="D605" s="355"/>
      <c r="E605" s="355"/>
      <c r="F605" s="355"/>
      <c r="G605" s="355"/>
      <c r="H605" s="355"/>
      <c r="I605" s="355"/>
      <c r="J605" s="355"/>
      <c r="K605" s="355"/>
      <c r="L605" s="355"/>
      <c r="M605" s="355"/>
      <c r="N605" s="355"/>
      <c r="O605" s="355"/>
      <c r="P605" s="355"/>
      <c r="Q605" s="355"/>
      <c r="R605" s="355"/>
      <c r="S605" s="355"/>
      <c r="T605" s="355"/>
      <c r="U605" s="355"/>
      <c r="V605" s="355"/>
      <c r="W605" s="355"/>
      <c r="X605" s="355"/>
      <c r="Y605" s="355"/>
      <c r="Z605" s="355"/>
    </row>
    <row r="606" spans="1:26" ht="18.75" customHeight="1">
      <c r="A606" s="355"/>
      <c r="B606" s="355"/>
      <c r="C606" s="355"/>
      <c r="D606" s="355"/>
      <c r="E606" s="355"/>
      <c r="F606" s="355"/>
      <c r="G606" s="355"/>
      <c r="H606" s="355"/>
      <c r="I606" s="355"/>
      <c r="J606" s="355"/>
      <c r="K606" s="355"/>
      <c r="L606" s="355"/>
      <c r="M606" s="355"/>
      <c r="N606" s="355"/>
      <c r="O606" s="355"/>
      <c r="P606" s="355"/>
      <c r="Q606" s="355"/>
      <c r="R606" s="355"/>
      <c r="S606" s="355"/>
      <c r="T606" s="355"/>
      <c r="U606" s="355"/>
      <c r="V606" s="355"/>
      <c r="W606" s="355"/>
      <c r="X606" s="355"/>
      <c r="Y606" s="355"/>
      <c r="Z606" s="355"/>
    </row>
    <row r="607" spans="1:26" ht="18.75" customHeight="1">
      <c r="A607" s="355"/>
      <c r="B607" s="355"/>
      <c r="C607" s="355"/>
      <c r="D607" s="355"/>
      <c r="E607" s="355"/>
      <c r="F607" s="355"/>
      <c r="G607" s="355"/>
      <c r="H607" s="355"/>
      <c r="I607" s="355"/>
      <c r="J607" s="355"/>
      <c r="K607" s="355"/>
      <c r="L607" s="355"/>
      <c r="M607" s="355"/>
      <c r="N607" s="355"/>
      <c r="O607" s="355"/>
      <c r="P607" s="355"/>
      <c r="Q607" s="355"/>
      <c r="R607" s="355"/>
      <c r="S607" s="355"/>
      <c r="T607" s="355"/>
      <c r="U607" s="355"/>
      <c r="V607" s="355"/>
      <c r="W607" s="355"/>
      <c r="X607" s="355"/>
      <c r="Y607" s="355"/>
      <c r="Z607" s="355"/>
    </row>
    <row r="608" spans="1:26" ht="18.75" customHeight="1">
      <c r="A608" s="355"/>
      <c r="B608" s="355"/>
      <c r="C608" s="355"/>
      <c r="D608" s="355"/>
      <c r="E608" s="355"/>
      <c r="F608" s="355"/>
      <c r="G608" s="355"/>
      <c r="H608" s="355"/>
      <c r="I608" s="355"/>
      <c r="J608" s="355"/>
      <c r="K608" s="355"/>
      <c r="L608" s="355"/>
      <c r="M608" s="355"/>
      <c r="N608" s="355"/>
      <c r="O608" s="355"/>
      <c r="P608" s="355"/>
      <c r="Q608" s="355"/>
      <c r="R608" s="355"/>
      <c r="S608" s="355"/>
      <c r="T608" s="355"/>
      <c r="U608" s="355"/>
      <c r="V608" s="355"/>
      <c r="W608" s="355"/>
      <c r="X608" s="355"/>
      <c r="Y608" s="355"/>
      <c r="Z608" s="355"/>
    </row>
    <row r="609" spans="1:26" ht="18.75" customHeight="1">
      <c r="A609" s="355"/>
      <c r="B609" s="355"/>
      <c r="C609" s="355"/>
      <c r="D609" s="355"/>
      <c r="E609" s="355"/>
      <c r="F609" s="355"/>
      <c r="G609" s="355"/>
      <c r="H609" s="355"/>
      <c r="I609" s="355"/>
      <c r="J609" s="355"/>
      <c r="K609" s="355"/>
      <c r="L609" s="355"/>
      <c r="M609" s="355"/>
      <c r="N609" s="355"/>
      <c r="O609" s="355"/>
      <c r="P609" s="355"/>
      <c r="Q609" s="355"/>
      <c r="R609" s="355"/>
      <c r="S609" s="355"/>
      <c r="T609" s="355"/>
      <c r="U609" s="355"/>
      <c r="V609" s="355"/>
      <c r="W609" s="355"/>
      <c r="X609" s="355"/>
      <c r="Y609" s="355"/>
      <c r="Z609" s="355"/>
    </row>
    <row r="610" spans="1:26" ht="18.75" customHeight="1">
      <c r="A610" s="355"/>
      <c r="B610" s="355"/>
      <c r="C610" s="355"/>
      <c r="D610" s="355"/>
      <c r="E610" s="355"/>
      <c r="F610" s="355"/>
      <c r="G610" s="355"/>
      <c r="H610" s="355"/>
      <c r="I610" s="355"/>
      <c r="J610" s="355"/>
      <c r="K610" s="355"/>
      <c r="L610" s="355"/>
      <c r="M610" s="355"/>
      <c r="N610" s="355"/>
      <c r="O610" s="355"/>
      <c r="P610" s="355"/>
      <c r="Q610" s="355"/>
      <c r="R610" s="355"/>
      <c r="S610" s="355"/>
      <c r="T610" s="355"/>
      <c r="U610" s="355"/>
      <c r="V610" s="355"/>
      <c r="W610" s="355"/>
      <c r="X610" s="355"/>
      <c r="Y610" s="355"/>
      <c r="Z610" s="355"/>
    </row>
    <row r="611" spans="1:26" ht="18.75" customHeight="1">
      <c r="A611" s="355"/>
      <c r="B611" s="355"/>
      <c r="C611" s="355"/>
      <c r="D611" s="355"/>
      <c r="E611" s="355"/>
      <c r="F611" s="355"/>
      <c r="G611" s="355"/>
      <c r="H611" s="355"/>
      <c r="I611" s="355"/>
      <c r="J611" s="355"/>
      <c r="K611" s="355"/>
      <c r="L611" s="355"/>
      <c r="M611" s="355"/>
      <c r="N611" s="355"/>
      <c r="O611" s="355"/>
      <c r="P611" s="355"/>
      <c r="Q611" s="355"/>
      <c r="R611" s="355"/>
      <c r="S611" s="355"/>
      <c r="T611" s="355"/>
      <c r="U611" s="355"/>
      <c r="V611" s="355"/>
      <c r="W611" s="355"/>
      <c r="X611" s="355"/>
      <c r="Y611" s="355"/>
      <c r="Z611" s="355"/>
    </row>
    <row r="612" spans="1:26" ht="18.75" customHeight="1">
      <c r="A612" s="355"/>
      <c r="B612" s="355"/>
      <c r="C612" s="355"/>
      <c r="D612" s="355"/>
      <c r="E612" s="355"/>
      <c r="F612" s="355"/>
      <c r="G612" s="355"/>
      <c r="H612" s="355"/>
      <c r="I612" s="355"/>
      <c r="J612" s="355"/>
      <c r="K612" s="355"/>
      <c r="L612" s="355"/>
      <c r="M612" s="355"/>
      <c r="N612" s="355"/>
      <c r="O612" s="355"/>
      <c r="P612" s="355"/>
      <c r="Q612" s="355"/>
      <c r="R612" s="355"/>
      <c r="S612" s="355"/>
      <c r="T612" s="355"/>
      <c r="U612" s="355"/>
      <c r="V612" s="355"/>
      <c r="W612" s="355"/>
      <c r="X612" s="355"/>
      <c r="Y612" s="355"/>
      <c r="Z612" s="355"/>
    </row>
    <row r="613" spans="1:26" ht="18.75" customHeight="1">
      <c r="A613" s="355"/>
      <c r="B613" s="355"/>
      <c r="C613" s="355"/>
      <c r="D613" s="355"/>
      <c r="E613" s="355"/>
      <c r="F613" s="355"/>
      <c r="G613" s="355"/>
      <c r="H613" s="355"/>
      <c r="I613" s="355"/>
      <c r="J613" s="355"/>
      <c r="K613" s="355"/>
      <c r="L613" s="355"/>
      <c r="M613" s="355"/>
      <c r="N613" s="355"/>
      <c r="O613" s="355"/>
      <c r="P613" s="355"/>
      <c r="Q613" s="355"/>
      <c r="R613" s="355"/>
      <c r="S613" s="355"/>
      <c r="T613" s="355"/>
      <c r="U613" s="355"/>
      <c r="V613" s="355"/>
      <c r="W613" s="355"/>
      <c r="X613" s="355"/>
      <c r="Y613" s="355"/>
      <c r="Z613" s="355"/>
    </row>
    <row r="614" spans="1:26" ht="18.75" customHeight="1">
      <c r="A614" s="355"/>
      <c r="B614" s="355"/>
      <c r="C614" s="355"/>
      <c r="D614" s="355"/>
      <c r="E614" s="355"/>
      <c r="F614" s="355"/>
      <c r="G614" s="355"/>
      <c r="H614" s="355"/>
      <c r="I614" s="355"/>
      <c r="J614" s="355"/>
      <c r="K614" s="355"/>
      <c r="L614" s="355"/>
      <c r="M614" s="355"/>
      <c r="N614" s="355"/>
      <c r="O614" s="355"/>
      <c r="P614" s="355"/>
      <c r="Q614" s="355"/>
      <c r="R614" s="355"/>
      <c r="S614" s="355"/>
      <c r="T614" s="355"/>
      <c r="U614" s="355"/>
      <c r="V614" s="355"/>
      <c r="W614" s="355"/>
      <c r="X614" s="355"/>
      <c r="Y614" s="355"/>
      <c r="Z614" s="355"/>
    </row>
    <row r="615" spans="1:26" ht="18.75" customHeight="1">
      <c r="A615" s="355"/>
      <c r="B615" s="355"/>
      <c r="C615" s="355"/>
      <c r="D615" s="355"/>
      <c r="E615" s="355"/>
      <c r="F615" s="355"/>
      <c r="G615" s="355"/>
      <c r="H615" s="355"/>
      <c r="I615" s="355"/>
      <c r="J615" s="355"/>
      <c r="K615" s="355"/>
      <c r="L615" s="355"/>
      <c r="M615" s="355"/>
      <c r="N615" s="355"/>
      <c r="O615" s="355"/>
      <c r="P615" s="355"/>
      <c r="Q615" s="355"/>
      <c r="R615" s="355"/>
      <c r="S615" s="355"/>
      <c r="T615" s="355"/>
      <c r="U615" s="355"/>
      <c r="V615" s="355"/>
      <c r="W615" s="355"/>
      <c r="X615" s="355"/>
      <c r="Y615" s="355"/>
      <c r="Z615" s="355"/>
    </row>
    <row r="616" spans="1:26" ht="18.75" customHeight="1">
      <c r="A616" s="355"/>
      <c r="B616" s="355"/>
      <c r="C616" s="355"/>
      <c r="D616" s="355"/>
      <c r="E616" s="355"/>
      <c r="F616" s="355"/>
      <c r="G616" s="355"/>
      <c r="H616" s="355"/>
      <c r="I616" s="355"/>
      <c r="J616" s="355"/>
      <c r="K616" s="355"/>
      <c r="L616" s="355"/>
      <c r="M616" s="355"/>
      <c r="N616" s="355"/>
      <c r="O616" s="355"/>
      <c r="P616" s="355"/>
      <c r="Q616" s="355"/>
      <c r="R616" s="355"/>
      <c r="S616" s="355"/>
      <c r="T616" s="355"/>
      <c r="U616" s="355"/>
      <c r="V616" s="355"/>
      <c r="W616" s="355"/>
      <c r="X616" s="355"/>
      <c r="Y616" s="355"/>
      <c r="Z616" s="355"/>
    </row>
    <row r="617" spans="1:26" ht="18.75" customHeight="1">
      <c r="A617" s="355"/>
      <c r="B617" s="355"/>
      <c r="C617" s="355"/>
      <c r="D617" s="355"/>
      <c r="E617" s="355"/>
      <c r="F617" s="355"/>
      <c r="G617" s="355"/>
      <c r="H617" s="355"/>
      <c r="I617" s="355"/>
      <c r="J617" s="355"/>
      <c r="K617" s="355"/>
      <c r="L617" s="355"/>
      <c r="M617" s="355"/>
      <c r="N617" s="355"/>
      <c r="O617" s="355"/>
      <c r="P617" s="355"/>
      <c r="Q617" s="355"/>
      <c r="R617" s="355"/>
      <c r="S617" s="355"/>
      <c r="T617" s="355"/>
      <c r="U617" s="355"/>
      <c r="V617" s="355"/>
      <c r="W617" s="355"/>
      <c r="X617" s="355"/>
      <c r="Y617" s="355"/>
      <c r="Z617" s="355"/>
    </row>
    <row r="618" spans="1:26" ht="18.75" customHeight="1">
      <c r="A618" s="355"/>
      <c r="B618" s="355"/>
      <c r="C618" s="355"/>
      <c r="D618" s="355"/>
      <c r="E618" s="355"/>
      <c r="F618" s="355"/>
      <c r="G618" s="355"/>
      <c r="H618" s="355"/>
      <c r="I618" s="355"/>
      <c r="J618" s="355"/>
      <c r="K618" s="355"/>
      <c r="L618" s="355"/>
      <c r="M618" s="355"/>
      <c r="N618" s="355"/>
      <c r="O618" s="355"/>
      <c r="P618" s="355"/>
      <c r="Q618" s="355"/>
      <c r="R618" s="355"/>
      <c r="S618" s="355"/>
      <c r="T618" s="355"/>
      <c r="U618" s="355"/>
      <c r="V618" s="355"/>
      <c r="W618" s="355"/>
      <c r="X618" s="355"/>
      <c r="Y618" s="355"/>
      <c r="Z618" s="355"/>
    </row>
    <row r="619" spans="1:26" ht="18.75" customHeight="1">
      <c r="A619" s="355"/>
      <c r="B619" s="355"/>
      <c r="C619" s="355"/>
      <c r="D619" s="355"/>
      <c r="E619" s="355"/>
      <c r="F619" s="355"/>
      <c r="G619" s="355"/>
      <c r="H619" s="355"/>
      <c r="I619" s="355"/>
      <c r="J619" s="355"/>
      <c r="K619" s="355"/>
      <c r="L619" s="355"/>
      <c r="M619" s="355"/>
      <c r="N619" s="355"/>
      <c r="O619" s="355"/>
      <c r="P619" s="355"/>
      <c r="Q619" s="355"/>
      <c r="R619" s="355"/>
      <c r="S619" s="355"/>
      <c r="T619" s="355"/>
      <c r="U619" s="355"/>
      <c r="V619" s="355"/>
      <c r="W619" s="355"/>
      <c r="X619" s="355"/>
      <c r="Y619" s="355"/>
      <c r="Z619" s="355"/>
    </row>
    <row r="620" spans="1:26" ht="18.75" customHeight="1">
      <c r="A620" s="355"/>
      <c r="B620" s="355"/>
      <c r="C620" s="355"/>
      <c r="D620" s="355"/>
      <c r="E620" s="355"/>
      <c r="F620" s="355"/>
      <c r="G620" s="355"/>
      <c r="H620" s="355"/>
      <c r="I620" s="355"/>
      <c r="J620" s="355"/>
      <c r="K620" s="355"/>
      <c r="L620" s="355"/>
      <c r="M620" s="355"/>
      <c r="N620" s="355"/>
      <c r="O620" s="355"/>
      <c r="P620" s="355"/>
      <c r="Q620" s="355"/>
      <c r="R620" s="355"/>
      <c r="S620" s="355"/>
      <c r="T620" s="355"/>
      <c r="U620" s="355"/>
      <c r="V620" s="355"/>
      <c r="W620" s="355"/>
      <c r="X620" s="355"/>
      <c r="Y620" s="355"/>
      <c r="Z620" s="355"/>
    </row>
    <row r="621" spans="1:26" ht="18.75" customHeight="1">
      <c r="A621" s="355"/>
      <c r="B621" s="355"/>
      <c r="C621" s="355"/>
      <c r="D621" s="355"/>
      <c r="E621" s="355"/>
      <c r="F621" s="355"/>
      <c r="G621" s="355"/>
      <c r="H621" s="355"/>
      <c r="I621" s="355"/>
      <c r="J621" s="355"/>
      <c r="K621" s="355"/>
      <c r="L621" s="355"/>
      <c r="M621" s="355"/>
      <c r="N621" s="355"/>
      <c r="O621" s="355"/>
      <c r="P621" s="355"/>
      <c r="Q621" s="355"/>
      <c r="R621" s="355"/>
      <c r="S621" s="355"/>
      <c r="T621" s="355"/>
      <c r="U621" s="355"/>
      <c r="V621" s="355"/>
      <c r="W621" s="355"/>
      <c r="X621" s="355"/>
      <c r="Y621" s="355"/>
      <c r="Z621" s="355"/>
    </row>
    <row r="622" spans="1:26" ht="18.75" customHeight="1">
      <c r="A622" s="355"/>
      <c r="B622" s="355"/>
      <c r="C622" s="355"/>
      <c r="D622" s="355"/>
      <c r="E622" s="355"/>
      <c r="F622" s="355"/>
      <c r="G622" s="355"/>
      <c r="H622" s="355"/>
      <c r="I622" s="355"/>
      <c r="J622" s="355"/>
      <c r="K622" s="355"/>
      <c r="L622" s="355"/>
      <c r="M622" s="355"/>
      <c r="N622" s="355"/>
      <c r="O622" s="355"/>
      <c r="P622" s="355"/>
      <c r="Q622" s="355"/>
      <c r="R622" s="355"/>
      <c r="S622" s="355"/>
      <c r="T622" s="355"/>
      <c r="U622" s="355"/>
      <c r="V622" s="355"/>
      <c r="W622" s="355"/>
      <c r="X622" s="355"/>
      <c r="Y622" s="355"/>
      <c r="Z622" s="355"/>
    </row>
    <row r="623" spans="1:26" ht="18.75" customHeight="1">
      <c r="A623" s="355"/>
      <c r="B623" s="355"/>
      <c r="C623" s="355"/>
      <c r="D623" s="355"/>
      <c r="E623" s="355"/>
      <c r="F623" s="355"/>
      <c r="G623" s="355"/>
      <c r="H623" s="355"/>
      <c r="I623" s="355"/>
      <c r="J623" s="355"/>
      <c r="K623" s="355"/>
      <c r="L623" s="355"/>
      <c r="M623" s="355"/>
      <c r="N623" s="355"/>
      <c r="O623" s="355"/>
      <c r="P623" s="355"/>
      <c r="Q623" s="355"/>
      <c r="R623" s="355"/>
      <c r="S623" s="355"/>
      <c r="T623" s="355"/>
      <c r="U623" s="355"/>
      <c r="V623" s="355"/>
      <c r="W623" s="355"/>
      <c r="X623" s="355"/>
      <c r="Y623" s="355"/>
      <c r="Z623" s="355"/>
    </row>
    <row r="624" spans="1:26" ht="18.75" customHeight="1">
      <c r="A624" s="355"/>
      <c r="B624" s="355"/>
      <c r="C624" s="355"/>
      <c r="D624" s="355"/>
      <c r="E624" s="355"/>
      <c r="F624" s="355"/>
      <c r="G624" s="355"/>
      <c r="H624" s="355"/>
      <c r="I624" s="355"/>
      <c r="J624" s="355"/>
      <c r="K624" s="355"/>
      <c r="L624" s="355"/>
      <c r="M624" s="355"/>
      <c r="N624" s="355"/>
      <c r="O624" s="355"/>
      <c r="P624" s="355"/>
      <c r="Q624" s="355"/>
      <c r="R624" s="355"/>
      <c r="S624" s="355"/>
      <c r="T624" s="355"/>
      <c r="U624" s="355"/>
      <c r="V624" s="355"/>
      <c r="W624" s="355"/>
      <c r="X624" s="355"/>
      <c r="Y624" s="355"/>
      <c r="Z624" s="355"/>
    </row>
    <row r="625" spans="1:26" ht="18.75" customHeight="1">
      <c r="A625" s="355"/>
      <c r="B625" s="355"/>
      <c r="C625" s="355"/>
      <c r="D625" s="355"/>
      <c r="E625" s="355"/>
      <c r="F625" s="355"/>
      <c r="G625" s="355"/>
      <c r="H625" s="355"/>
      <c r="I625" s="355"/>
      <c r="J625" s="355"/>
      <c r="K625" s="355"/>
      <c r="L625" s="355"/>
      <c r="M625" s="355"/>
      <c r="N625" s="355"/>
      <c r="O625" s="355"/>
      <c r="P625" s="355"/>
      <c r="Q625" s="355"/>
      <c r="R625" s="355"/>
      <c r="S625" s="355"/>
      <c r="T625" s="355"/>
      <c r="U625" s="355"/>
      <c r="V625" s="355"/>
      <c r="W625" s="355"/>
      <c r="X625" s="355"/>
      <c r="Y625" s="355"/>
      <c r="Z625" s="355"/>
    </row>
    <row r="626" spans="1:26" ht="18.75" customHeight="1">
      <c r="A626" s="355"/>
      <c r="B626" s="355"/>
      <c r="C626" s="355"/>
      <c r="D626" s="355"/>
      <c r="E626" s="355"/>
      <c r="F626" s="355"/>
      <c r="G626" s="355"/>
      <c r="H626" s="355"/>
      <c r="I626" s="355"/>
      <c r="J626" s="355"/>
      <c r="K626" s="355"/>
      <c r="L626" s="355"/>
      <c r="M626" s="355"/>
      <c r="N626" s="355"/>
      <c r="O626" s="355"/>
      <c r="P626" s="355"/>
      <c r="Q626" s="355"/>
      <c r="R626" s="355"/>
      <c r="S626" s="355"/>
      <c r="T626" s="355"/>
      <c r="U626" s="355"/>
      <c r="V626" s="355"/>
      <c r="W626" s="355"/>
      <c r="X626" s="355"/>
      <c r="Y626" s="355"/>
      <c r="Z626" s="355"/>
    </row>
    <row r="627" spans="1:26" ht="18.75" customHeight="1">
      <c r="A627" s="355"/>
      <c r="B627" s="355"/>
      <c r="C627" s="355"/>
      <c r="D627" s="355"/>
      <c r="E627" s="355"/>
      <c r="F627" s="355"/>
      <c r="G627" s="355"/>
      <c r="H627" s="355"/>
      <c r="I627" s="355"/>
      <c r="J627" s="355"/>
      <c r="K627" s="355"/>
      <c r="L627" s="355"/>
      <c r="M627" s="355"/>
      <c r="N627" s="355"/>
      <c r="O627" s="355"/>
      <c r="P627" s="355"/>
      <c r="Q627" s="355"/>
      <c r="R627" s="355"/>
      <c r="S627" s="355"/>
      <c r="T627" s="355"/>
      <c r="U627" s="355"/>
      <c r="V627" s="355"/>
      <c r="W627" s="355"/>
      <c r="X627" s="355"/>
      <c r="Y627" s="355"/>
      <c r="Z627" s="355"/>
    </row>
    <row r="628" spans="1:26" ht="18.75" customHeight="1">
      <c r="A628" s="355"/>
      <c r="B628" s="355"/>
      <c r="C628" s="355"/>
      <c r="D628" s="355"/>
      <c r="E628" s="355"/>
      <c r="F628" s="355"/>
      <c r="G628" s="355"/>
      <c r="H628" s="355"/>
      <c r="I628" s="355"/>
      <c r="J628" s="355"/>
      <c r="K628" s="355"/>
      <c r="L628" s="355"/>
      <c r="M628" s="355"/>
      <c r="N628" s="355"/>
      <c r="O628" s="355"/>
      <c r="P628" s="355"/>
      <c r="Q628" s="355"/>
      <c r="R628" s="355"/>
      <c r="S628" s="355"/>
      <c r="T628" s="355"/>
      <c r="U628" s="355"/>
      <c r="V628" s="355"/>
      <c r="W628" s="355"/>
      <c r="X628" s="355"/>
      <c r="Y628" s="355"/>
      <c r="Z628" s="355"/>
    </row>
    <row r="629" spans="1:26" ht="18.75" customHeight="1">
      <c r="A629" s="355"/>
      <c r="B629" s="355"/>
      <c r="C629" s="355"/>
      <c r="D629" s="355"/>
      <c r="E629" s="355"/>
      <c r="F629" s="355"/>
      <c r="G629" s="355"/>
      <c r="H629" s="355"/>
      <c r="I629" s="355"/>
      <c r="J629" s="355"/>
      <c r="K629" s="355"/>
      <c r="L629" s="355"/>
      <c r="M629" s="355"/>
      <c r="N629" s="355"/>
      <c r="O629" s="355"/>
      <c r="P629" s="355"/>
      <c r="Q629" s="355"/>
      <c r="R629" s="355"/>
      <c r="S629" s="355"/>
      <c r="T629" s="355"/>
      <c r="U629" s="355"/>
      <c r="V629" s="355"/>
      <c r="W629" s="355"/>
      <c r="X629" s="355"/>
      <c r="Y629" s="355"/>
      <c r="Z629" s="355"/>
    </row>
    <row r="630" spans="1:26" ht="18.75" customHeight="1">
      <c r="A630" s="355"/>
      <c r="B630" s="355"/>
      <c r="C630" s="355"/>
      <c r="D630" s="355"/>
      <c r="E630" s="355"/>
      <c r="F630" s="355"/>
      <c r="G630" s="355"/>
      <c r="H630" s="355"/>
      <c r="I630" s="355"/>
      <c r="J630" s="355"/>
      <c r="K630" s="355"/>
      <c r="L630" s="355"/>
      <c r="M630" s="355"/>
      <c r="N630" s="355"/>
      <c r="O630" s="355"/>
      <c r="P630" s="355"/>
      <c r="Q630" s="355"/>
      <c r="R630" s="355"/>
      <c r="S630" s="355"/>
      <c r="T630" s="355"/>
      <c r="U630" s="355"/>
      <c r="V630" s="355"/>
      <c r="W630" s="355"/>
      <c r="X630" s="355"/>
      <c r="Y630" s="355"/>
      <c r="Z630" s="355"/>
    </row>
    <row r="631" spans="1:26" ht="18.75" customHeight="1">
      <c r="A631" s="355"/>
      <c r="B631" s="355"/>
      <c r="C631" s="355"/>
      <c r="D631" s="355"/>
      <c r="E631" s="355"/>
      <c r="F631" s="355"/>
      <c r="G631" s="355"/>
      <c r="H631" s="355"/>
      <c r="I631" s="355"/>
      <c r="J631" s="355"/>
      <c r="K631" s="355"/>
      <c r="L631" s="355"/>
      <c r="M631" s="355"/>
      <c r="N631" s="355"/>
      <c r="O631" s="355"/>
      <c r="P631" s="355"/>
      <c r="Q631" s="355"/>
      <c r="R631" s="355"/>
      <c r="S631" s="355"/>
      <c r="T631" s="355"/>
      <c r="U631" s="355"/>
      <c r="V631" s="355"/>
      <c r="W631" s="355"/>
      <c r="X631" s="355"/>
      <c r="Y631" s="355"/>
      <c r="Z631" s="355"/>
    </row>
    <row r="632" spans="1:26" ht="18.75" customHeight="1">
      <c r="A632" s="355"/>
      <c r="B632" s="355"/>
      <c r="C632" s="355"/>
      <c r="D632" s="355"/>
      <c r="E632" s="355"/>
      <c r="F632" s="355"/>
      <c r="G632" s="355"/>
      <c r="H632" s="355"/>
      <c r="I632" s="355"/>
      <c r="J632" s="355"/>
      <c r="K632" s="355"/>
      <c r="L632" s="355"/>
      <c r="M632" s="355"/>
      <c r="N632" s="355"/>
      <c r="O632" s="355"/>
      <c r="P632" s="355"/>
      <c r="Q632" s="355"/>
      <c r="R632" s="355"/>
      <c r="S632" s="355"/>
      <c r="T632" s="355"/>
      <c r="U632" s="355"/>
      <c r="V632" s="355"/>
      <c r="W632" s="355"/>
      <c r="X632" s="355"/>
      <c r="Y632" s="355"/>
      <c r="Z632" s="355"/>
    </row>
    <row r="633" spans="1:26" ht="18.75" customHeight="1">
      <c r="A633" s="355"/>
      <c r="B633" s="355"/>
      <c r="C633" s="355"/>
      <c r="D633" s="355"/>
      <c r="E633" s="355"/>
      <c r="F633" s="355"/>
      <c r="G633" s="355"/>
      <c r="H633" s="355"/>
      <c r="I633" s="355"/>
      <c r="J633" s="355"/>
      <c r="K633" s="355"/>
      <c r="L633" s="355"/>
      <c r="M633" s="355"/>
      <c r="N633" s="355"/>
      <c r="O633" s="355"/>
      <c r="P633" s="355"/>
      <c r="Q633" s="355"/>
      <c r="R633" s="355"/>
      <c r="S633" s="355"/>
      <c r="T633" s="355"/>
      <c r="U633" s="355"/>
      <c r="V633" s="355"/>
      <c r="W633" s="355"/>
      <c r="X633" s="355"/>
      <c r="Y633" s="355"/>
      <c r="Z633" s="355"/>
    </row>
    <row r="634" spans="1:26" ht="18.75" customHeight="1">
      <c r="A634" s="355"/>
      <c r="B634" s="355"/>
      <c r="C634" s="355"/>
      <c r="D634" s="355"/>
      <c r="E634" s="355"/>
      <c r="F634" s="355"/>
      <c r="G634" s="355"/>
      <c r="H634" s="355"/>
      <c r="I634" s="355"/>
      <c r="J634" s="355"/>
      <c r="K634" s="355"/>
      <c r="L634" s="355"/>
      <c r="M634" s="355"/>
      <c r="N634" s="355"/>
      <c r="O634" s="355"/>
      <c r="P634" s="355"/>
      <c r="Q634" s="355"/>
      <c r="R634" s="355"/>
      <c r="S634" s="355"/>
      <c r="T634" s="355"/>
      <c r="U634" s="355"/>
      <c r="V634" s="355"/>
      <c r="W634" s="355"/>
      <c r="X634" s="355"/>
      <c r="Y634" s="355"/>
      <c r="Z634" s="355"/>
    </row>
    <row r="635" spans="1:26" ht="18.75" customHeight="1">
      <c r="A635" s="355"/>
      <c r="B635" s="355"/>
      <c r="C635" s="355"/>
      <c r="D635" s="355"/>
      <c r="E635" s="355"/>
      <c r="F635" s="355"/>
      <c r="G635" s="355"/>
      <c r="H635" s="355"/>
      <c r="I635" s="355"/>
      <c r="J635" s="355"/>
      <c r="K635" s="355"/>
      <c r="L635" s="355"/>
      <c r="M635" s="355"/>
      <c r="N635" s="355"/>
      <c r="O635" s="355"/>
      <c r="P635" s="355"/>
      <c r="Q635" s="355"/>
      <c r="R635" s="355"/>
      <c r="S635" s="355"/>
      <c r="T635" s="355"/>
      <c r="U635" s="355"/>
      <c r="V635" s="355"/>
      <c r="W635" s="355"/>
      <c r="X635" s="355"/>
      <c r="Y635" s="355"/>
      <c r="Z635" s="355"/>
    </row>
    <row r="636" spans="1:26" ht="18.75" customHeight="1">
      <c r="A636" s="355"/>
      <c r="B636" s="355"/>
      <c r="C636" s="355"/>
      <c r="D636" s="355"/>
      <c r="E636" s="355"/>
      <c r="F636" s="355"/>
      <c r="G636" s="355"/>
      <c r="H636" s="355"/>
      <c r="I636" s="355"/>
      <c r="J636" s="355"/>
      <c r="K636" s="355"/>
      <c r="L636" s="355"/>
      <c r="M636" s="355"/>
      <c r="N636" s="355"/>
      <c r="O636" s="355"/>
      <c r="P636" s="355"/>
      <c r="Q636" s="355"/>
      <c r="R636" s="355"/>
      <c r="S636" s="355"/>
      <c r="T636" s="355"/>
      <c r="U636" s="355"/>
      <c r="V636" s="355"/>
      <c r="W636" s="355"/>
      <c r="X636" s="355"/>
      <c r="Y636" s="355"/>
      <c r="Z636" s="355"/>
    </row>
    <row r="637" spans="1:26" ht="18.75" customHeight="1">
      <c r="A637" s="355"/>
      <c r="B637" s="355"/>
      <c r="C637" s="355"/>
      <c r="D637" s="355"/>
      <c r="E637" s="355"/>
      <c r="F637" s="355"/>
      <c r="G637" s="355"/>
      <c r="H637" s="355"/>
      <c r="I637" s="355"/>
      <c r="J637" s="355"/>
      <c r="K637" s="355"/>
      <c r="L637" s="355"/>
      <c r="M637" s="355"/>
      <c r="N637" s="355"/>
      <c r="O637" s="355"/>
      <c r="P637" s="355"/>
      <c r="Q637" s="355"/>
      <c r="R637" s="355"/>
      <c r="S637" s="355"/>
      <c r="T637" s="355"/>
      <c r="U637" s="355"/>
      <c r="V637" s="355"/>
      <c r="W637" s="355"/>
      <c r="X637" s="355"/>
      <c r="Y637" s="355"/>
      <c r="Z637" s="355"/>
    </row>
    <row r="638" spans="1:26" ht="18.75" customHeight="1">
      <c r="A638" s="355"/>
      <c r="B638" s="355"/>
      <c r="C638" s="355"/>
      <c r="D638" s="355"/>
      <c r="E638" s="355"/>
      <c r="F638" s="355"/>
      <c r="G638" s="355"/>
      <c r="H638" s="355"/>
      <c r="I638" s="355"/>
      <c r="J638" s="355"/>
      <c r="K638" s="355"/>
      <c r="L638" s="355"/>
      <c r="M638" s="355"/>
      <c r="N638" s="355"/>
      <c r="O638" s="355"/>
      <c r="P638" s="355"/>
      <c r="Q638" s="355"/>
      <c r="R638" s="355"/>
      <c r="S638" s="355"/>
      <c r="T638" s="355"/>
      <c r="U638" s="355"/>
      <c r="V638" s="355"/>
      <c r="W638" s="355"/>
      <c r="X638" s="355"/>
      <c r="Y638" s="355"/>
      <c r="Z638" s="355"/>
    </row>
    <row r="639" spans="1:26" ht="18.75" customHeight="1">
      <c r="A639" s="355"/>
      <c r="B639" s="355"/>
      <c r="C639" s="355"/>
      <c r="D639" s="355"/>
      <c r="E639" s="355"/>
      <c r="F639" s="355"/>
      <c r="G639" s="355"/>
      <c r="H639" s="355"/>
      <c r="I639" s="355"/>
      <c r="J639" s="355"/>
      <c r="K639" s="355"/>
      <c r="L639" s="355"/>
      <c r="M639" s="355"/>
      <c r="N639" s="355"/>
      <c r="O639" s="355"/>
      <c r="P639" s="355"/>
      <c r="Q639" s="355"/>
      <c r="R639" s="355"/>
      <c r="S639" s="355"/>
      <c r="T639" s="355"/>
      <c r="U639" s="355"/>
      <c r="V639" s="355"/>
      <c r="W639" s="355"/>
      <c r="X639" s="355"/>
      <c r="Y639" s="355"/>
      <c r="Z639" s="355"/>
    </row>
    <row r="640" spans="1:26" ht="18.75" customHeight="1">
      <c r="A640" s="355"/>
      <c r="B640" s="355"/>
      <c r="C640" s="355"/>
      <c r="D640" s="355"/>
      <c r="E640" s="355"/>
      <c r="F640" s="355"/>
      <c r="G640" s="355"/>
      <c r="H640" s="355"/>
      <c r="I640" s="355"/>
      <c r="J640" s="355"/>
      <c r="K640" s="355"/>
      <c r="L640" s="355"/>
      <c r="M640" s="355"/>
      <c r="N640" s="355"/>
      <c r="O640" s="355"/>
      <c r="P640" s="355"/>
      <c r="Q640" s="355"/>
      <c r="R640" s="355"/>
      <c r="S640" s="355"/>
      <c r="T640" s="355"/>
      <c r="U640" s="355"/>
      <c r="V640" s="355"/>
      <c r="W640" s="355"/>
      <c r="X640" s="355"/>
      <c r="Y640" s="355"/>
      <c r="Z640" s="355"/>
    </row>
    <row r="641" spans="1:26" ht="18.75" customHeight="1">
      <c r="A641" s="355"/>
      <c r="B641" s="355"/>
      <c r="C641" s="355"/>
      <c r="D641" s="355"/>
      <c r="E641" s="355"/>
      <c r="F641" s="355"/>
      <c r="G641" s="355"/>
      <c r="H641" s="355"/>
      <c r="I641" s="355"/>
      <c r="J641" s="355"/>
      <c r="K641" s="355"/>
      <c r="L641" s="355"/>
      <c r="M641" s="355"/>
      <c r="N641" s="355"/>
      <c r="O641" s="355"/>
      <c r="P641" s="355"/>
      <c r="Q641" s="355"/>
      <c r="R641" s="355"/>
      <c r="S641" s="355"/>
      <c r="T641" s="355"/>
      <c r="U641" s="355"/>
      <c r="V641" s="355"/>
      <c r="W641" s="355"/>
      <c r="X641" s="355"/>
      <c r="Y641" s="355"/>
      <c r="Z641" s="355"/>
    </row>
    <row r="642" spans="1:26" ht="18.75" customHeight="1">
      <c r="A642" s="355"/>
      <c r="B642" s="355"/>
      <c r="C642" s="355"/>
      <c r="D642" s="355"/>
      <c r="E642" s="355"/>
      <c r="F642" s="355"/>
      <c r="G642" s="355"/>
      <c r="H642" s="355"/>
      <c r="I642" s="355"/>
      <c r="J642" s="355"/>
      <c r="K642" s="355"/>
      <c r="L642" s="355"/>
      <c r="M642" s="355"/>
      <c r="N642" s="355"/>
      <c r="O642" s="355"/>
      <c r="P642" s="355"/>
      <c r="Q642" s="355"/>
      <c r="R642" s="355"/>
      <c r="S642" s="355"/>
      <c r="T642" s="355"/>
      <c r="U642" s="355"/>
      <c r="V642" s="355"/>
      <c r="W642" s="355"/>
      <c r="X642" s="355"/>
      <c r="Y642" s="355"/>
      <c r="Z642" s="355"/>
    </row>
    <row r="643" spans="1:26" ht="18.75" customHeight="1">
      <c r="A643" s="355"/>
      <c r="B643" s="355"/>
      <c r="C643" s="355"/>
      <c r="D643" s="355"/>
      <c r="E643" s="355"/>
      <c r="F643" s="355"/>
      <c r="G643" s="355"/>
      <c r="H643" s="355"/>
      <c r="I643" s="355"/>
      <c r="J643" s="355"/>
      <c r="K643" s="355"/>
      <c r="L643" s="355"/>
      <c r="M643" s="355"/>
      <c r="N643" s="355"/>
      <c r="O643" s="355"/>
      <c r="P643" s="355"/>
      <c r="Q643" s="355"/>
      <c r="R643" s="355"/>
      <c r="S643" s="355"/>
      <c r="T643" s="355"/>
      <c r="U643" s="355"/>
      <c r="V643" s="355"/>
      <c r="W643" s="355"/>
      <c r="X643" s="355"/>
      <c r="Y643" s="355"/>
      <c r="Z643" s="355"/>
    </row>
    <row r="644" spans="1:26" ht="18.75" customHeight="1">
      <c r="A644" s="355"/>
      <c r="B644" s="355"/>
      <c r="C644" s="355"/>
      <c r="D644" s="355"/>
      <c r="E644" s="355"/>
      <c r="F644" s="355"/>
      <c r="G644" s="355"/>
      <c r="H644" s="355"/>
      <c r="I644" s="355"/>
      <c r="J644" s="355"/>
      <c r="K644" s="355"/>
      <c r="L644" s="355"/>
      <c r="M644" s="355"/>
      <c r="N644" s="355"/>
      <c r="O644" s="355"/>
      <c r="P644" s="355"/>
      <c r="Q644" s="355"/>
      <c r="R644" s="355"/>
      <c r="S644" s="355"/>
      <c r="T644" s="355"/>
      <c r="U644" s="355"/>
      <c r="V644" s="355"/>
      <c r="W644" s="355"/>
      <c r="X644" s="355"/>
      <c r="Y644" s="355"/>
      <c r="Z644" s="355"/>
    </row>
    <row r="645" spans="1:26" ht="18.75" customHeight="1">
      <c r="A645" s="355"/>
      <c r="B645" s="355"/>
      <c r="C645" s="355"/>
      <c r="D645" s="355"/>
      <c r="E645" s="355"/>
      <c r="F645" s="355"/>
      <c r="G645" s="355"/>
      <c r="H645" s="355"/>
      <c r="I645" s="355"/>
      <c r="J645" s="355"/>
      <c r="K645" s="355"/>
      <c r="L645" s="355"/>
      <c r="M645" s="355"/>
      <c r="N645" s="355"/>
      <c r="O645" s="355"/>
      <c r="P645" s="355"/>
      <c r="Q645" s="355"/>
      <c r="R645" s="355"/>
      <c r="S645" s="355"/>
      <c r="T645" s="355"/>
      <c r="U645" s="355"/>
      <c r="V645" s="355"/>
      <c r="W645" s="355"/>
      <c r="X645" s="355"/>
      <c r="Y645" s="355"/>
      <c r="Z645" s="355"/>
    </row>
    <row r="646" spans="1:26" ht="18.75" customHeight="1">
      <c r="A646" s="355"/>
      <c r="B646" s="355"/>
      <c r="C646" s="355"/>
      <c r="D646" s="355"/>
      <c r="E646" s="355"/>
      <c r="F646" s="355"/>
      <c r="G646" s="355"/>
      <c r="H646" s="355"/>
      <c r="I646" s="355"/>
      <c r="J646" s="355"/>
      <c r="K646" s="355"/>
      <c r="L646" s="355"/>
      <c r="M646" s="355"/>
      <c r="N646" s="355"/>
      <c r="O646" s="355"/>
      <c r="P646" s="355"/>
      <c r="Q646" s="355"/>
      <c r="R646" s="355"/>
      <c r="S646" s="355"/>
      <c r="T646" s="355"/>
      <c r="U646" s="355"/>
      <c r="V646" s="355"/>
      <c r="W646" s="355"/>
      <c r="X646" s="355"/>
      <c r="Y646" s="355"/>
      <c r="Z646" s="355"/>
    </row>
    <row r="647" spans="1:26" ht="18.75" customHeight="1">
      <c r="A647" s="355"/>
      <c r="B647" s="355"/>
      <c r="C647" s="355"/>
      <c r="D647" s="355"/>
      <c r="E647" s="355"/>
      <c r="F647" s="355"/>
      <c r="G647" s="355"/>
      <c r="H647" s="355"/>
      <c r="I647" s="355"/>
      <c r="J647" s="355"/>
      <c r="K647" s="355"/>
      <c r="L647" s="355"/>
      <c r="M647" s="355"/>
      <c r="N647" s="355"/>
      <c r="O647" s="355"/>
      <c r="P647" s="355"/>
      <c r="Q647" s="355"/>
      <c r="R647" s="355"/>
      <c r="S647" s="355"/>
      <c r="T647" s="355"/>
      <c r="U647" s="355"/>
      <c r="V647" s="355"/>
      <c r="W647" s="355"/>
      <c r="X647" s="355"/>
      <c r="Y647" s="355"/>
      <c r="Z647" s="355"/>
    </row>
    <row r="648" spans="1:26" ht="18.75" customHeight="1">
      <c r="A648" s="355"/>
      <c r="B648" s="355"/>
      <c r="C648" s="355"/>
      <c r="D648" s="355"/>
      <c r="E648" s="355"/>
      <c r="F648" s="355"/>
      <c r="G648" s="355"/>
      <c r="H648" s="355"/>
      <c r="I648" s="355"/>
      <c r="J648" s="355"/>
      <c r="K648" s="355"/>
      <c r="L648" s="355"/>
      <c r="M648" s="355"/>
      <c r="N648" s="355"/>
      <c r="O648" s="355"/>
      <c r="P648" s="355"/>
      <c r="Q648" s="355"/>
      <c r="R648" s="355"/>
      <c r="S648" s="355"/>
      <c r="T648" s="355"/>
      <c r="U648" s="355"/>
      <c r="V648" s="355"/>
      <c r="W648" s="355"/>
      <c r="X648" s="355"/>
      <c r="Y648" s="355"/>
      <c r="Z648" s="355"/>
    </row>
    <row r="649" spans="1:26" ht="18.75" customHeight="1">
      <c r="A649" s="355"/>
      <c r="B649" s="355"/>
      <c r="C649" s="355"/>
      <c r="D649" s="355"/>
      <c r="E649" s="355"/>
      <c r="F649" s="355"/>
      <c r="G649" s="355"/>
      <c r="H649" s="355"/>
      <c r="I649" s="355"/>
      <c r="J649" s="355"/>
      <c r="K649" s="355"/>
      <c r="L649" s="355"/>
      <c r="M649" s="355"/>
      <c r="N649" s="355"/>
      <c r="O649" s="355"/>
      <c r="P649" s="355"/>
      <c r="Q649" s="355"/>
      <c r="R649" s="355"/>
      <c r="S649" s="355"/>
      <c r="T649" s="355"/>
      <c r="U649" s="355"/>
      <c r="V649" s="355"/>
      <c r="W649" s="355"/>
      <c r="X649" s="355"/>
      <c r="Y649" s="355"/>
      <c r="Z649" s="355"/>
    </row>
    <row r="650" spans="1:26" ht="18.75" customHeight="1">
      <c r="A650" s="355"/>
      <c r="B650" s="355"/>
      <c r="C650" s="355"/>
      <c r="D650" s="355"/>
      <c r="E650" s="355"/>
      <c r="F650" s="355"/>
      <c r="G650" s="355"/>
      <c r="H650" s="355"/>
      <c r="I650" s="355"/>
      <c r="J650" s="355"/>
      <c r="K650" s="355"/>
      <c r="L650" s="355"/>
      <c r="M650" s="355"/>
      <c r="N650" s="355"/>
      <c r="O650" s="355"/>
      <c r="P650" s="355"/>
      <c r="Q650" s="355"/>
      <c r="R650" s="355"/>
      <c r="S650" s="355"/>
      <c r="T650" s="355"/>
      <c r="U650" s="355"/>
      <c r="V650" s="355"/>
      <c r="W650" s="355"/>
      <c r="X650" s="355"/>
      <c r="Y650" s="355"/>
      <c r="Z650" s="355"/>
    </row>
    <row r="651" spans="1:26" ht="18.75" customHeight="1">
      <c r="A651" s="355"/>
      <c r="B651" s="355"/>
      <c r="C651" s="355"/>
      <c r="D651" s="355"/>
      <c r="E651" s="355"/>
      <c r="F651" s="355"/>
      <c r="G651" s="355"/>
      <c r="H651" s="355"/>
      <c r="I651" s="355"/>
      <c r="J651" s="355"/>
      <c r="K651" s="355"/>
      <c r="L651" s="355"/>
      <c r="M651" s="355"/>
      <c r="N651" s="355"/>
      <c r="O651" s="355"/>
      <c r="P651" s="355"/>
      <c r="Q651" s="355"/>
      <c r="R651" s="355"/>
      <c r="S651" s="355"/>
      <c r="T651" s="355"/>
      <c r="U651" s="355"/>
      <c r="V651" s="355"/>
      <c r="W651" s="355"/>
      <c r="X651" s="355"/>
      <c r="Y651" s="355"/>
      <c r="Z651" s="355"/>
    </row>
    <row r="652" spans="1:26" ht="18.75" customHeight="1">
      <c r="A652" s="355"/>
      <c r="B652" s="355"/>
      <c r="C652" s="355"/>
      <c r="D652" s="355"/>
      <c r="E652" s="355"/>
      <c r="F652" s="355"/>
      <c r="G652" s="355"/>
      <c r="H652" s="355"/>
      <c r="I652" s="355"/>
      <c r="J652" s="355"/>
      <c r="K652" s="355"/>
      <c r="L652" s="355"/>
      <c r="M652" s="355"/>
      <c r="N652" s="355"/>
      <c r="O652" s="355"/>
      <c r="P652" s="355"/>
      <c r="Q652" s="355"/>
      <c r="R652" s="355"/>
      <c r="S652" s="355"/>
      <c r="T652" s="355"/>
      <c r="U652" s="355"/>
      <c r="V652" s="355"/>
      <c r="W652" s="355"/>
      <c r="X652" s="355"/>
      <c r="Y652" s="355"/>
      <c r="Z652" s="355"/>
    </row>
    <row r="653" spans="1:26" ht="18.75" customHeight="1">
      <c r="A653" s="355"/>
      <c r="B653" s="355"/>
      <c r="C653" s="355"/>
      <c r="D653" s="355"/>
      <c r="E653" s="355"/>
      <c r="F653" s="355"/>
      <c r="G653" s="355"/>
      <c r="H653" s="355"/>
      <c r="I653" s="355"/>
      <c r="J653" s="355"/>
      <c r="K653" s="355"/>
      <c r="L653" s="355"/>
      <c r="M653" s="355"/>
      <c r="N653" s="355"/>
      <c r="O653" s="355"/>
      <c r="P653" s="355"/>
      <c r="Q653" s="355"/>
      <c r="R653" s="355"/>
      <c r="S653" s="355"/>
      <c r="T653" s="355"/>
      <c r="U653" s="355"/>
      <c r="V653" s="355"/>
      <c r="W653" s="355"/>
      <c r="X653" s="355"/>
      <c r="Y653" s="355"/>
      <c r="Z653" s="355"/>
    </row>
    <row r="654" spans="1:26" ht="18.75" customHeight="1">
      <c r="A654" s="355"/>
      <c r="B654" s="355"/>
      <c r="C654" s="355"/>
      <c r="D654" s="355"/>
      <c r="E654" s="355"/>
      <c r="F654" s="355"/>
      <c r="G654" s="355"/>
      <c r="H654" s="355"/>
      <c r="I654" s="355"/>
      <c r="J654" s="355"/>
      <c r="K654" s="355"/>
      <c r="L654" s="355"/>
      <c r="M654" s="355"/>
      <c r="N654" s="355"/>
      <c r="O654" s="355"/>
      <c r="P654" s="355"/>
      <c r="Q654" s="355"/>
      <c r="R654" s="355"/>
      <c r="S654" s="355"/>
      <c r="T654" s="355"/>
      <c r="U654" s="355"/>
      <c r="V654" s="355"/>
      <c r="W654" s="355"/>
      <c r="X654" s="355"/>
      <c r="Y654" s="355"/>
      <c r="Z654" s="355"/>
    </row>
    <row r="655" spans="1:26" ht="18.75" customHeight="1">
      <c r="A655" s="355"/>
      <c r="B655" s="355"/>
      <c r="C655" s="355"/>
      <c r="D655" s="355"/>
      <c r="E655" s="355"/>
      <c r="F655" s="355"/>
      <c r="G655" s="355"/>
      <c r="H655" s="355"/>
      <c r="I655" s="355"/>
      <c r="J655" s="355"/>
      <c r="K655" s="355"/>
      <c r="L655" s="355"/>
      <c r="M655" s="355"/>
      <c r="N655" s="355"/>
      <c r="O655" s="355"/>
      <c r="P655" s="355"/>
      <c r="Q655" s="355"/>
      <c r="R655" s="355"/>
      <c r="S655" s="355"/>
      <c r="T655" s="355"/>
      <c r="U655" s="355"/>
      <c r="V655" s="355"/>
      <c r="W655" s="355"/>
      <c r="X655" s="355"/>
      <c r="Y655" s="355"/>
      <c r="Z655" s="355"/>
    </row>
    <row r="656" spans="1:26" ht="18.75" customHeight="1">
      <c r="A656" s="355"/>
      <c r="B656" s="355"/>
      <c r="C656" s="355"/>
      <c r="D656" s="355"/>
      <c r="E656" s="355"/>
      <c r="F656" s="355"/>
      <c r="G656" s="355"/>
      <c r="H656" s="355"/>
      <c r="I656" s="355"/>
      <c r="J656" s="355"/>
      <c r="K656" s="355"/>
      <c r="L656" s="355"/>
      <c r="M656" s="355"/>
      <c r="N656" s="355"/>
      <c r="O656" s="355"/>
      <c r="P656" s="355"/>
      <c r="Q656" s="355"/>
      <c r="R656" s="355"/>
      <c r="S656" s="355"/>
      <c r="T656" s="355"/>
      <c r="U656" s="355"/>
      <c r="V656" s="355"/>
      <c r="W656" s="355"/>
      <c r="X656" s="355"/>
      <c r="Y656" s="355"/>
      <c r="Z656" s="355"/>
    </row>
    <row r="657" spans="1:26" ht="18.75" customHeight="1">
      <c r="A657" s="355"/>
      <c r="B657" s="355"/>
      <c r="C657" s="355"/>
      <c r="D657" s="355"/>
      <c r="E657" s="355"/>
      <c r="F657" s="355"/>
      <c r="G657" s="355"/>
      <c r="H657" s="355"/>
      <c r="I657" s="355"/>
      <c r="J657" s="355"/>
      <c r="K657" s="355"/>
      <c r="L657" s="355"/>
      <c r="M657" s="355"/>
      <c r="N657" s="355"/>
      <c r="O657" s="355"/>
      <c r="P657" s="355"/>
      <c r="Q657" s="355"/>
      <c r="R657" s="355"/>
      <c r="S657" s="355"/>
      <c r="T657" s="355"/>
      <c r="U657" s="355"/>
      <c r="V657" s="355"/>
      <c r="W657" s="355"/>
      <c r="X657" s="355"/>
      <c r="Y657" s="355"/>
      <c r="Z657" s="355"/>
    </row>
    <row r="658" spans="1:26" ht="18.75" customHeight="1">
      <c r="A658" s="355"/>
      <c r="B658" s="355"/>
      <c r="C658" s="355"/>
      <c r="D658" s="355"/>
      <c r="E658" s="355"/>
      <c r="F658" s="355"/>
      <c r="G658" s="355"/>
      <c r="H658" s="355"/>
      <c r="I658" s="355"/>
      <c r="J658" s="355"/>
      <c r="K658" s="355"/>
      <c r="L658" s="355"/>
      <c r="M658" s="355"/>
      <c r="N658" s="355"/>
      <c r="O658" s="355"/>
      <c r="P658" s="355"/>
      <c r="Q658" s="355"/>
      <c r="R658" s="355"/>
      <c r="S658" s="355"/>
      <c r="T658" s="355"/>
      <c r="U658" s="355"/>
      <c r="V658" s="355"/>
      <c r="W658" s="355"/>
      <c r="X658" s="355"/>
      <c r="Y658" s="355"/>
      <c r="Z658" s="355"/>
    </row>
    <row r="659" spans="1:26" ht="18.75" customHeight="1">
      <c r="A659" s="355"/>
      <c r="B659" s="355"/>
      <c r="C659" s="355"/>
      <c r="D659" s="355"/>
      <c r="E659" s="355"/>
      <c r="F659" s="355"/>
      <c r="G659" s="355"/>
      <c r="H659" s="355"/>
      <c r="I659" s="355"/>
      <c r="J659" s="355"/>
      <c r="K659" s="355"/>
      <c r="L659" s="355"/>
      <c r="M659" s="355"/>
      <c r="N659" s="355"/>
      <c r="O659" s="355"/>
      <c r="P659" s="355"/>
      <c r="Q659" s="355"/>
      <c r="R659" s="355"/>
      <c r="S659" s="355"/>
      <c r="T659" s="355"/>
      <c r="U659" s="355"/>
      <c r="V659" s="355"/>
      <c r="W659" s="355"/>
      <c r="X659" s="355"/>
      <c r="Y659" s="355"/>
      <c r="Z659" s="355"/>
    </row>
    <row r="660" spans="1:26" ht="18.75" customHeight="1">
      <c r="A660" s="355"/>
      <c r="B660" s="355"/>
      <c r="C660" s="355"/>
      <c r="D660" s="355"/>
      <c r="E660" s="355"/>
      <c r="F660" s="355"/>
      <c r="G660" s="355"/>
      <c r="H660" s="355"/>
      <c r="I660" s="355"/>
      <c r="J660" s="355"/>
      <c r="K660" s="355"/>
      <c r="L660" s="355"/>
      <c r="M660" s="355"/>
      <c r="N660" s="355"/>
      <c r="O660" s="355"/>
      <c r="P660" s="355"/>
      <c r="Q660" s="355"/>
      <c r="R660" s="355"/>
      <c r="S660" s="355"/>
      <c r="T660" s="355"/>
      <c r="U660" s="355"/>
      <c r="V660" s="355"/>
      <c r="W660" s="355"/>
      <c r="X660" s="355"/>
      <c r="Y660" s="355"/>
      <c r="Z660" s="355"/>
    </row>
    <row r="661" spans="1:26" ht="18.75" customHeight="1">
      <c r="A661" s="355"/>
      <c r="B661" s="355"/>
      <c r="C661" s="355"/>
      <c r="D661" s="355"/>
      <c r="E661" s="355"/>
      <c r="F661" s="355"/>
      <c r="G661" s="355"/>
      <c r="H661" s="355"/>
      <c r="I661" s="355"/>
      <c r="J661" s="355"/>
      <c r="K661" s="355"/>
      <c r="L661" s="355"/>
      <c r="M661" s="355"/>
      <c r="N661" s="355"/>
      <c r="O661" s="355"/>
      <c r="P661" s="355"/>
      <c r="Q661" s="355"/>
      <c r="R661" s="355"/>
      <c r="S661" s="355"/>
      <c r="T661" s="355"/>
      <c r="U661" s="355"/>
      <c r="V661" s="355"/>
      <c r="W661" s="355"/>
      <c r="X661" s="355"/>
      <c r="Y661" s="355"/>
      <c r="Z661" s="355"/>
    </row>
    <row r="662" spans="1:26" ht="18.75" customHeight="1">
      <c r="A662" s="355"/>
      <c r="B662" s="355"/>
      <c r="C662" s="355"/>
      <c r="D662" s="355"/>
      <c r="E662" s="355"/>
      <c r="F662" s="355"/>
      <c r="G662" s="355"/>
      <c r="H662" s="355"/>
      <c r="I662" s="355"/>
      <c r="J662" s="355"/>
      <c r="K662" s="355"/>
      <c r="L662" s="355"/>
      <c r="M662" s="355"/>
      <c r="N662" s="355"/>
      <c r="O662" s="355"/>
      <c r="P662" s="355"/>
      <c r="Q662" s="355"/>
      <c r="R662" s="355"/>
      <c r="S662" s="355"/>
      <c r="T662" s="355"/>
      <c r="U662" s="355"/>
      <c r="V662" s="355"/>
      <c r="W662" s="355"/>
      <c r="X662" s="355"/>
      <c r="Y662" s="355"/>
      <c r="Z662" s="355"/>
    </row>
    <row r="663" spans="1:26" ht="18.75" customHeight="1">
      <c r="A663" s="355"/>
      <c r="B663" s="355"/>
      <c r="C663" s="355"/>
      <c r="D663" s="355"/>
      <c r="E663" s="355"/>
      <c r="F663" s="355"/>
      <c r="G663" s="355"/>
      <c r="H663" s="355"/>
      <c r="I663" s="355"/>
      <c r="J663" s="355"/>
      <c r="K663" s="355"/>
      <c r="L663" s="355"/>
      <c r="M663" s="355"/>
      <c r="N663" s="355"/>
      <c r="O663" s="355"/>
      <c r="P663" s="355"/>
      <c r="Q663" s="355"/>
      <c r="R663" s="355"/>
      <c r="S663" s="355"/>
      <c r="T663" s="355"/>
      <c r="U663" s="355"/>
      <c r="V663" s="355"/>
      <c r="W663" s="355"/>
      <c r="X663" s="355"/>
      <c r="Y663" s="355"/>
      <c r="Z663" s="355"/>
    </row>
    <row r="664" spans="1:26" ht="18.75" customHeight="1">
      <c r="A664" s="355"/>
      <c r="B664" s="355"/>
      <c r="C664" s="355"/>
      <c r="D664" s="355"/>
      <c r="E664" s="355"/>
      <c r="F664" s="355"/>
      <c r="G664" s="355"/>
      <c r="H664" s="355"/>
      <c r="I664" s="355"/>
      <c r="J664" s="355"/>
      <c r="K664" s="355"/>
      <c r="L664" s="355"/>
      <c r="M664" s="355"/>
      <c r="N664" s="355"/>
      <c r="O664" s="355"/>
      <c r="P664" s="355"/>
      <c r="Q664" s="355"/>
      <c r="R664" s="355"/>
      <c r="S664" s="355"/>
      <c r="T664" s="355"/>
      <c r="U664" s="355"/>
      <c r="V664" s="355"/>
      <c r="W664" s="355"/>
      <c r="X664" s="355"/>
      <c r="Y664" s="355"/>
      <c r="Z664" s="355"/>
    </row>
    <row r="665" spans="1:26" ht="18.75" customHeight="1">
      <c r="A665" s="355"/>
      <c r="B665" s="355"/>
      <c r="C665" s="355"/>
      <c r="D665" s="355"/>
      <c r="E665" s="355"/>
      <c r="F665" s="355"/>
      <c r="G665" s="355"/>
      <c r="H665" s="355"/>
      <c r="I665" s="355"/>
      <c r="J665" s="355"/>
      <c r="K665" s="355"/>
      <c r="L665" s="355"/>
      <c r="M665" s="355"/>
      <c r="N665" s="355"/>
      <c r="O665" s="355"/>
      <c r="P665" s="355"/>
      <c r="Q665" s="355"/>
      <c r="R665" s="355"/>
      <c r="S665" s="355"/>
      <c r="T665" s="355"/>
      <c r="U665" s="355"/>
      <c r="V665" s="355"/>
      <c r="W665" s="355"/>
      <c r="X665" s="355"/>
      <c r="Y665" s="355"/>
      <c r="Z665" s="355"/>
    </row>
    <row r="666" spans="1:26" ht="18.75" customHeight="1">
      <c r="A666" s="355"/>
      <c r="B666" s="355"/>
      <c r="C666" s="355"/>
      <c r="D666" s="355"/>
      <c r="E666" s="355"/>
      <c r="F666" s="355"/>
      <c r="G666" s="355"/>
      <c r="H666" s="355"/>
      <c r="I666" s="355"/>
      <c r="J666" s="355"/>
      <c r="K666" s="355"/>
      <c r="L666" s="355"/>
      <c r="M666" s="355"/>
      <c r="N666" s="355"/>
      <c r="O666" s="355"/>
      <c r="P666" s="355"/>
      <c r="Q666" s="355"/>
      <c r="R666" s="355"/>
      <c r="S666" s="355"/>
      <c r="T666" s="355"/>
      <c r="U666" s="355"/>
      <c r="V666" s="355"/>
      <c r="W666" s="355"/>
      <c r="X666" s="355"/>
      <c r="Y666" s="355"/>
      <c r="Z666" s="355"/>
    </row>
    <row r="667" spans="1:26" ht="18.75" customHeight="1">
      <c r="A667" s="355"/>
      <c r="B667" s="355"/>
      <c r="C667" s="355"/>
      <c r="D667" s="355"/>
      <c r="E667" s="355"/>
      <c r="F667" s="355"/>
      <c r="G667" s="355"/>
      <c r="H667" s="355"/>
      <c r="I667" s="355"/>
      <c r="J667" s="355"/>
      <c r="K667" s="355"/>
      <c r="L667" s="355"/>
      <c r="M667" s="355"/>
      <c r="N667" s="355"/>
      <c r="O667" s="355"/>
      <c r="P667" s="355"/>
      <c r="Q667" s="355"/>
      <c r="R667" s="355"/>
      <c r="S667" s="355"/>
      <c r="T667" s="355"/>
      <c r="U667" s="355"/>
      <c r="V667" s="355"/>
      <c r="W667" s="355"/>
      <c r="X667" s="355"/>
      <c r="Y667" s="355"/>
      <c r="Z667" s="355"/>
    </row>
    <row r="668" spans="1:26" ht="18.75" customHeight="1">
      <c r="A668" s="355"/>
      <c r="B668" s="355"/>
      <c r="C668" s="355"/>
      <c r="D668" s="355"/>
      <c r="E668" s="355"/>
      <c r="F668" s="355"/>
      <c r="G668" s="355"/>
      <c r="H668" s="355"/>
      <c r="I668" s="355"/>
      <c r="J668" s="355"/>
      <c r="K668" s="355"/>
      <c r="L668" s="355"/>
      <c r="M668" s="355"/>
      <c r="N668" s="355"/>
      <c r="O668" s="355"/>
      <c r="P668" s="355"/>
      <c r="Q668" s="355"/>
      <c r="R668" s="355"/>
      <c r="S668" s="355"/>
      <c r="T668" s="355"/>
      <c r="U668" s="355"/>
      <c r="V668" s="355"/>
      <c r="W668" s="355"/>
      <c r="X668" s="355"/>
      <c r="Y668" s="355"/>
      <c r="Z668" s="355"/>
    </row>
    <row r="669" spans="1:26" ht="18.75" customHeight="1">
      <c r="A669" s="355"/>
      <c r="B669" s="355"/>
      <c r="C669" s="355"/>
      <c r="D669" s="355"/>
      <c r="E669" s="355"/>
      <c r="F669" s="355"/>
      <c r="G669" s="355"/>
      <c r="H669" s="355"/>
      <c r="I669" s="355"/>
      <c r="J669" s="355"/>
      <c r="K669" s="355"/>
      <c r="L669" s="355"/>
      <c r="M669" s="355"/>
      <c r="N669" s="355"/>
      <c r="O669" s="355"/>
      <c r="P669" s="355"/>
      <c r="Q669" s="355"/>
      <c r="R669" s="355"/>
      <c r="S669" s="355"/>
      <c r="T669" s="355"/>
      <c r="U669" s="355"/>
      <c r="V669" s="355"/>
      <c r="W669" s="355"/>
      <c r="X669" s="355"/>
      <c r="Y669" s="355"/>
      <c r="Z669" s="355"/>
    </row>
    <row r="670" spans="1:26" ht="18.75" customHeight="1">
      <c r="A670" s="355"/>
      <c r="B670" s="355"/>
      <c r="C670" s="355"/>
      <c r="D670" s="355"/>
      <c r="E670" s="355"/>
      <c r="F670" s="355"/>
      <c r="G670" s="355"/>
      <c r="H670" s="355"/>
      <c r="I670" s="355"/>
      <c r="J670" s="355"/>
      <c r="K670" s="355"/>
      <c r="L670" s="355"/>
      <c r="M670" s="355"/>
      <c r="N670" s="355"/>
      <c r="O670" s="355"/>
      <c r="P670" s="355"/>
      <c r="Q670" s="355"/>
      <c r="R670" s="355"/>
      <c r="S670" s="355"/>
      <c r="T670" s="355"/>
      <c r="U670" s="355"/>
      <c r="V670" s="355"/>
      <c r="W670" s="355"/>
      <c r="X670" s="355"/>
      <c r="Y670" s="355"/>
      <c r="Z670" s="355"/>
    </row>
    <row r="671" spans="1:26" ht="18.75" customHeight="1">
      <c r="A671" s="355"/>
      <c r="B671" s="355"/>
      <c r="C671" s="355"/>
      <c r="D671" s="355"/>
      <c r="E671" s="355"/>
      <c r="F671" s="355"/>
      <c r="G671" s="355"/>
      <c r="H671" s="355"/>
      <c r="I671" s="355"/>
      <c r="J671" s="355"/>
      <c r="K671" s="355"/>
      <c r="L671" s="355"/>
      <c r="M671" s="355"/>
      <c r="N671" s="355"/>
      <c r="O671" s="355"/>
      <c r="P671" s="355"/>
      <c r="Q671" s="355"/>
      <c r="R671" s="355"/>
      <c r="S671" s="355"/>
      <c r="T671" s="355"/>
      <c r="U671" s="355"/>
      <c r="V671" s="355"/>
      <c r="W671" s="355"/>
      <c r="X671" s="355"/>
      <c r="Y671" s="355"/>
      <c r="Z671" s="355"/>
    </row>
    <row r="672" spans="1:26" ht="18.75" customHeight="1">
      <c r="A672" s="355"/>
      <c r="B672" s="355"/>
      <c r="C672" s="355"/>
      <c r="D672" s="355"/>
      <c r="E672" s="355"/>
      <c r="F672" s="355"/>
      <c r="G672" s="355"/>
      <c r="H672" s="355"/>
      <c r="I672" s="355"/>
      <c r="J672" s="355"/>
      <c r="K672" s="355"/>
      <c r="L672" s="355"/>
      <c r="M672" s="355"/>
      <c r="N672" s="355"/>
      <c r="O672" s="355"/>
      <c r="P672" s="355"/>
      <c r="Q672" s="355"/>
      <c r="R672" s="355"/>
      <c r="S672" s="355"/>
      <c r="T672" s="355"/>
      <c r="U672" s="355"/>
      <c r="V672" s="355"/>
      <c r="W672" s="355"/>
      <c r="X672" s="355"/>
      <c r="Y672" s="355"/>
      <c r="Z672" s="355"/>
    </row>
    <row r="673" spans="1:26" ht="18.75" customHeight="1">
      <c r="A673" s="355"/>
      <c r="B673" s="355"/>
      <c r="C673" s="355"/>
      <c r="D673" s="355"/>
      <c r="E673" s="355"/>
      <c r="F673" s="355"/>
      <c r="G673" s="355"/>
      <c r="H673" s="355"/>
      <c r="I673" s="355"/>
      <c r="J673" s="355"/>
      <c r="K673" s="355"/>
      <c r="L673" s="355"/>
      <c r="M673" s="355"/>
      <c r="N673" s="355"/>
      <c r="O673" s="355"/>
      <c r="P673" s="355"/>
      <c r="Q673" s="355"/>
      <c r="R673" s="355"/>
      <c r="S673" s="355"/>
      <c r="T673" s="355"/>
      <c r="U673" s="355"/>
      <c r="V673" s="355"/>
      <c r="W673" s="355"/>
      <c r="X673" s="355"/>
      <c r="Y673" s="355"/>
      <c r="Z673" s="355"/>
    </row>
    <row r="674" spans="1:26" ht="18.75" customHeight="1">
      <c r="A674" s="355"/>
      <c r="B674" s="355"/>
      <c r="C674" s="355"/>
      <c r="D674" s="355"/>
      <c r="E674" s="355"/>
      <c r="F674" s="355"/>
      <c r="G674" s="355"/>
      <c r="H674" s="355"/>
      <c r="I674" s="355"/>
      <c r="J674" s="355"/>
      <c r="K674" s="355"/>
      <c r="L674" s="355"/>
      <c r="M674" s="355"/>
      <c r="N674" s="355"/>
      <c r="O674" s="355"/>
      <c r="P674" s="355"/>
      <c r="Q674" s="355"/>
      <c r="R674" s="355"/>
      <c r="S674" s="355"/>
      <c r="T674" s="355"/>
      <c r="U674" s="355"/>
      <c r="V674" s="355"/>
      <c r="W674" s="355"/>
      <c r="X674" s="355"/>
      <c r="Y674" s="355"/>
      <c r="Z674" s="355"/>
    </row>
    <row r="675" spans="1:26" ht="18.75" customHeight="1">
      <c r="A675" s="355"/>
      <c r="B675" s="355"/>
      <c r="C675" s="355"/>
      <c r="D675" s="355"/>
      <c r="E675" s="355"/>
      <c r="F675" s="355"/>
      <c r="G675" s="355"/>
      <c r="H675" s="355"/>
      <c r="I675" s="355"/>
      <c r="J675" s="355"/>
      <c r="K675" s="355"/>
      <c r="L675" s="355"/>
      <c r="M675" s="355"/>
      <c r="N675" s="355"/>
      <c r="O675" s="355"/>
      <c r="P675" s="355"/>
      <c r="Q675" s="355"/>
      <c r="R675" s="355"/>
      <c r="S675" s="355"/>
      <c r="T675" s="355"/>
      <c r="U675" s="355"/>
      <c r="V675" s="355"/>
      <c r="W675" s="355"/>
      <c r="X675" s="355"/>
      <c r="Y675" s="355"/>
      <c r="Z675" s="355"/>
    </row>
    <row r="676" spans="1:26" ht="18.75" customHeight="1">
      <c r="A676" s="355"/>
      <c r="B676" s="355"/>
      <c r="C676" s="355"/>
      <c r="D676" s="355"/>
      <c r="E676" s="355"/>
      <c r="F676" s="355"/>
      <c r="G676" s="355"/>
      <c r="H676" s="355"/>
      <c r="I676" s="355"/>
      <c r="J676" s="355"/>
      <c r="K676" s="355"/>
      <c r="L676" s="355"/>
      <c r="M676" s="355"/>
      <c r="N676" s="355"/>
      <c r="O676" s="355"/>
      <c r="P676" s="355"/>
      <c r="Q676" s="355"/>
      <c r="R676" s="355"/>
      <c r="S676" s="355"/>
      <c r="T676" s="355"/>
      <c r="U676" s="355"/>
      <c r="V676" s="355"/>
      <c r="W676" s="355"/>
      <c r="X676" s="355"/>
      <c r="Y676" s="355"/>
      <c r="Z676" s="355"/>
    </row>
    <row r="677" spans="1:26" ht="18.75" customHeight="1">
      <c r="A677" s="355"/>
      <c r="B677" s="355"/>
      <c r="C677" s="355"/>
      <c r="D677" s="355"/>
      <c r="E677" s="355"/>
      <c r="F677" s="355"/>
      <c r="G677" s="355"/>
      <c r="H677" s="355"/>
      <c r="I677" s="355"/>
      <c r="J677" s="355"/>
      <c r="K677" s="355"/>
      <c r="L677" s="355"/>
      <c r="M677" s="355"/>
      <c r="N677" s="355"/>
      <c r="O677" s="355"/>
      <c r="P677" s="355"/>
      <c r="Q677" s="355"/>
      <c r="R677" s="355"/>
      <c r="S677" s="355"/>
      <c r="T677" s="355"/>
      <c r="U677" s="355"/>
      <c r="V677" s="355"/>
      <c r="W677" s="355"/>
      <c r="X677" s="355"/>
      <c r="Y677" s="355"/>
      <c r="Z677" s="355"/>
    </row>
    <row r="678" spans="1:26" ht="18.75" customHeight="1">
      <c r="A678" s="355"/>
      <c r="B678" s="355"/>
      <c r="C678" s="355"/>
      <c r="D678" s="355"/>
      <c r="E678" s="355"/>
      <c r="F678" s="355"/>
      <c r="G678" s="355"/>
      <c r="H678" s="355"/>
      <c r="I678" s="355"/>
      <c r="J678" s="355"/>
      <c r="K678" s="355"/>
      <c r="L678" s="355"/>
      <c r="M678" s="355"/>
      <c r="N678" s="355"/>
      <c r="O678" s="355"/>
      <c r="P678" s="355"/>
      <c r="Q678" s="355"/>
      <c r="R678" s="355"/>
      <c r="S678" s="355"/>
      <c r="T678" s="355"/>
      <c r="U678" s="355"/>
      <c r="V678" s="355"/>
      <c r="W678" s="355"/>
      <c r="X678" s="355"/>
      <c r="Y678" s="355"/>
      <c r="Z678" s="355"/>
    </row>
    <row r="679" spans="1:26" ht="18.75" customHeight="1">
      <c r="A679" s="355"/>
      <c r="B679" s="355"/>
      <c r="C679" s="355"/>
      <c r="D679" s="355"/>
      <c r="E679" s="355"/>
      <c r="F679" s="355"/>
      <c r="G679" s="355"/>
      <c r="H679" s="355"/>
      <c r="I679" s="355"/>
      <c r="J679" s="355"/>
      <c r="K679" s="355"/>
      <c r="L679" s="355"/>
      <c r="M679" s="355"/>
      <c r="N679" s="355"/>
      <c r="O679" s="355"/>
      <c r="P679" s="355"/>
      <c r="Q679" s="355"/>
      <c r="R679" s="355"/>
      <c r="S679" s="355"/>
      <c r="T679" s="355"/>
      <c r="U679" s="355"/>
      <c r="V679" s="355"/>
      <c r="W679" s="355"/>
      <c r="X679" s="355"/>
      <c r="Y679" s="355"/>
      <c r="Z679" s="355"/>
    </row>
    <row r="680" spans="1:26" ht="18.75" customHeight="1">
      <c r="A680" s="355"/>
      <c r="B680" s="355"/>
      <c r="C680" s="355"/>
      <c r="D680" s="355"/>
      <c r="E680" s="355"/>
      <c r="F680" s="355"/>
      <c r="G680" s="355"/>
      <c r="H680" s="355"/>
      <c r="I680" s="355"/>
      <c r="J680" s="355"/>
      <c r="K680" s="355"/>
      <c r="L680" s="355"/>
      <c r="M680" s="355"/>
      <c r="N680" s="355"/>
      <c r="O680" s="355"/>
      <c r="P680" s="355"/>
      <c r="Q680" s="355"/>
      <c r="R680" s="355"/>
      <c r="S680" s="355"/>
      <c r="T680" s="355"/>
      <c r="U680" s="355"/>
      <c r="V680" s="355"/>
      <c r="W680" s="355"/>
      <c r="X680" s="355"/>
      <c r="Y680" s="355"/>
      <c r="Z680" s="355"/>
    </row>
    <row r="681" spans="1:26" ht="18.75" customHeight="1">
      <c r="A681" s="355"/>
      <c r="B681" s="355"/>
      <c r="C681" s="355"/>
      <c r="D681" s="355"/>
      <c r="E681" s="355"/>
      <c r="F681" s="355"/>
      <c r="G681" s="355"/>
      <c r="H681" s="355"/>
      <c r="I681" s="355"/>
      <c r="J681" s="355"/>
      <c r="K681" s="355"/>
      <c r="L681" s="355"/>
      <c r="M681" s="355"/>
      <c r="N681" s="355"/>
      <c r="O681" s="355"/>
      <c r="P681" s="355"/>
      <c r="Q681" s="355"/>
      <c r="R681" s="355"/>
      <c r="S681" s="355"/>
      <c r="T681" s="355"/>
      <c r="U681" s="355"/>
      <c r="V681" s="355"/>
      <c r="W681" s="355"/>
      <c r="X681" s="355"/>
      <c r="Y681" s="355"/>
      <c r="Z681" s="355"/>
    </row>
    <row r="682" spans="1:26" ht="18.75" customHeight="1">
      <c r="A682" s="355"/>
      <c r="B682" s="355"/>
      <c r="C682" s="355"/>
      <c r="D682" s="355"/>
      <c r="E682" s="355"/>
      <c r="F682" s="355"/>
      <c r="G682" s="355"/>
      <c r="H682" s="355"/>
      <c r="I682" s="355"/>
      <c r="J682" s="355"/>
      <c r="K682" s="355"/>
      <c r="L682" s="355"/>
      <c r="M682" s="355"/>
      <c r="N682" s="355"/>
      <c r="O682" s="355"/>
      <c r="P682" s="355"/>
      <c r="Q682" s="355"/>
      <c r="R682" s="355"/>
      <c r="S682" s="355"/>
      <c r="T682" s="355"/>
      <c r="U682" s="355"/>
      <c r="V682" s="355"/>
      <c r="W682" s="355"/>
      <c r="X682" s="355"/>
      <c r="Y682" s="355"/>
      <c r="Z682" s="355"/>
    </row>
    <row r="683" spans="1:26" ht="18.75" customHeight="1">
      <c r="A683" s="355"/>
      <c r="B683" s="355"/>
      <c r="C683" s="355"/>
      <c r="D683" s="355"/>
      <c r="E683" s="355"/>
      <c r="F683" s="355"/>
      <c r="G683" s="355"/>
      <c r="H683" s="355"/>
      <c r="I683" s="355"/>
      <c r="J683" s="355"/>
      <c r="K683" s="355"/>
      <c r="L683" s="355"/>
      <c r="M683" s="355"/>
      <c r="N683" s="355"/>
      <c r="O683" s="355"/>
      <c r="P683" s="355"/>
      <c r="Q683" s="355"/>
      <c r="R683" s="355"/>
      <c r="S683" s="355"/>
      <c r="T683" s="355"/>
      <c r="U683" s="355"/>
      <c r="V683" s="355"/>
      <c r="W683" s="355"/>
      <c r="X683" s="355"/>
      <c r="Y683" s="355"/>
      <c r="Z683" s="355"/>
    </row>
    <row r="684" spans="1:26" ht="18.75" customHeight="1">
      <c r="A684" s="355"/>
      <c r="B684" s="355"/>
      <c r="C684" s="355"/>
      <c r="D684" s="355"/>
      <c r="E684" s="355"/>
      <c r="F684" s="355"/>
      <c r="G684" s="355"/>
      <c r="H684" s="355"/>
      <c r="I684" s="355"/>
      <c r="J684" s="355"/>
      <c r="K684" s="355"/>
      <c r="L684" s="355"/>
      <c r="M684" s="355"/>
      <c r="N684" s="355"/>
      <c r="O684" s="355"/>
      <c r="P684" s="355"/>
      <c r="Q684" s="355"/>
      <c r="R684" s="355"/>
      <c r="S684" s="355"/>
      <c r="T684" s="355"/>
      <c r="U684" s="355"/>
      <c r="V684" s="355"/>
      <c r="W684" s="355"/>
      <c r="X684" s="355"/>
      <c r="Y684" s="355"/>
      <c r="Z684" s="355"/>
    </row>
    <row r="685" spans="1:26" ht="18.75" customHeight="1">
      <c r="A685" s="355"/>
      <c r="B685" s="355"/>
      <c r="C685" s="355"/>
      <c r="D685" s="355"/>
      <c r="E685" s="355"/>
      <c r="F685" s="355"/>
      <c r="G685" s="355"/>
      <c r="H685" s="355"/>
      <c r="I685" s="355"/>
      <c r="J685" s="355"/>
      <c r="K685" s="355"/>
      <c r="L685" s="355"/>
      <c r="M685" s="355"/>
      <c r="N685" s="355"/>
      <c r="O685" s="355"/>
      <c r="P685" s="355"/>
      <c r="Q685" s="355"/>
      <c r="R685" s="355"/>
      <c r="S685" s="355"/>
      <c r="T685" s="355"/>
      <c r="U685" s="355"/>
      <c r="V685" s="355"/>
      <c r="W685" s="355"/>
      <c r="X685" s="355"/>
      <c r="Y685" s="355"/>
      <c r="Z685" s="355"/>
    </row>
    <row r="686" spans="1:26" ht="18.75" customHeight="1">
      <c r="A686" s="355"/>
      <c r="B686" s="355"/>
      <c r="C686" s="355"/>
      <c r="D686" s="355"/>
      <c r="E686" s="355"/>
      <c r="F686" s="355"/>
      <c r="G686" s="355"/>
      <c r="H686" s="355"/>
      <c r="I686" s="355"/>
      <c r="J686" s="355"/>
      <c r="K686" s="355"/>
      <c r="L686" s="355"/>
      <c r="M686" s="355"/>
      <c r="N686" s="355"/>
      <c r="O686" s="355"/>
      <c r="P686" s="355"/>
      <c r="Q686" s="355"/>
      <c r="R686" s="355"/>
      <c r="S686" s="355"/>
      <c r="T686" s="355"/>
      <c r="U686" s="355"/>
      <c r="V686" s="355"/>
      <c r="W686" s="355"/>
      <c r="X686" s="355"/>
      <c r="Y686" s="355"/>
      <c r="Z686" s="355"/>
    </row>
    <row r="687" spans="1:26" ht="18.75" customHeight="1">
      <c r="A687" s="355"/>
      <c r="B687" s="355"/>
      <c r="C687" s="355"/>
      <c r="D687" s="355"/>
      <c r="E687" s="355"/>
      <c r="F687" s="355"/>
      <c r="G687" s="355"/>
      <c r="H687" s="355"/>
      <c r="I687" s="355"/>
      <c r="J687" s="355"/>
      <c r="K687" s="355"/>
      <c r="L687" s="355"/>
      <c r="M687" s="355"/>
      <c r="N687" s="355"/>
      <c r="O687" s="355"/>
      <c r="P687" s="355"/>
      <c r="Q687" s="355"/>
      <c r="R687" s="355"/>
      <c r="S687" s="355"/>
      <c r="T687" s="355"/>
      <c r="U687" s="355"/>
      <c r="V687" s="355"/>
      <c r="W687" s="355"/>
      <c r="X687" s="355"/>
      <c r="Y687" s="355"/>
      <c r="Z687" s="355"/>
    </row>
    <row r="688" spans="1:26" ht="18.75" customHeight="1">
      <c r="A688" s="355"/>
      <c r="B688" s="355"/>
      <c r="C688" s="355"/>
      <c r="D688" s="355"/>
      <c r="E688" s="355"/>
      <c r="F688" s="355"/>
      <c r="G688" s="355"/>
      <c r="H688" s="355"/>
      <c r="I688" s="355"/>
      <c r="J688" s="355"/>
      <c r="K688" s="355"/>
      <c r="L688" s="355"/>
      <c r="M688" s="355"/>
      <c r="N688" s="355"/>
      <c r="O688" s="355"/>
      <c r="P688" s="355"/>
      <c r="Q688" s="355"/>
      <c r="R688" s="355"/>
      <c r="S688" s="355"/>
      <c r="T688" s="355"/>
      <c r="U688" s="355"/>
      <c r="V688" s="355"/>
      <c r="W688" s="355"/>
      <c r="X688" s="355"/>
      <c r="Y688" s="355"/>
      <c r="Z688" s="355"/>
    </row>
    <row r="689" spans="1:26" ht="18.75" customHeight="1">
      <c r="A689" s="355"/>
      <c r="B689" s="355"/>
      <c r="C689" s="355"/>
      <c r="D689" s="355"/>
      <c r="E689" s="355"/>
      <c r="F689" s="355"/>
      <c r="G689" s="355"/>
      <c r="H689" s="355"/>
      <c r="I689" s="355"/>
      <c r="J689" s="355"/>
      <c r="K689" s="355"/>
      <c r="L689" s="355"/>
      <c r="M689" s="355"/>
      <c r="N689" s="355"/>
      <c r="O689" s="355"/>
      <c r="P689" s="355"/>
      <c r="Q689" s="355"/>
      <c r="R689" s="355"/>
      <c r="S689" s="355"/>
      <c r="T689" s="355"/>
      <c r="U689" s="355"/>
      <c r="V689" s="355"/>
      <c r="W689" s="355"/>
      <c r="X689" s="355"/>
      <c r="Y689" s="355"/>
      <c r="Z689" s="355"/>
    </row>
    <row r="690" spans="1:26" ht="18.75" customHeight="1">
      <c r="A690" s="355"/>
      <c r="B690" s="355"/>
      <c r="C690" s="355"/>
      <c r="D690" s="355"/>
      <c r="E690" s="355"/>
      <c r="F690" s="355"/>
      <c r="G690" s="355"/>
      <c r="H690" s="355"/>
      <c r="I690" s="355"/>
      <c r="J690" s="355"/>
      <c r="K690" s="355"/>
      <c r="L690" s="355"/>
      <c r="M690" s="355"/>
      <c r="N690" s="355"/>
      <c r="O690" s="355"/>
      <c r="P690" s="355"/>
      <c r="Q690" s="355"/>
      <c r="R690" s="355"/>
      <c r="S690" s="355"/>
      <c r="T690" s="355"/>
      <c r="U690" s="355"/>
      <c r="V690" s="355"/>
      <c r="W690" s="355"/>
      <c r="X690" s="355"/>
      <c r="Y690" s="355"/>
      <c r="Z690" s="355"/>
    </row>
    <row r="691" spans="1:26" ht="18.75" customHeight="1">
      <c r="A691" s="355"/>
      <c r="B691" s="355"/>
      <c r="C691" s="355"/>
      <c r="D691" s="355"/>
      <c r="E691" s="355"/>
      <c r="F691" s="355"/>
      <c r="G691" s="355"/>
      <c r="H691" s="355"/>
      <c r="I691" s="355"/>
      <c r="J691" s="355"/>
      <c r="K691" s="355"/>
      <c r="L691" s="355"/>
      <c r="M691" s="355"/>
      <c r="N691" s="355"/>
      <c r="O691" s="355"/>
      <c r="P691" s="355"/>
      <c r="Q691" s="355"/>
      <c r="R691" s="355"/>
      <c r="S691" s="355"/>
      <c r="T691" s="355"/>
      <c r="U691" s="355"/>
      <c r="V691" s="355"/>
      <c r="W691" s="355"/>
      <c r="X691" s="355"/>
      <c r="Y691" s="355"/>
      <c r="Z691" s="355"/>
    </row>
    <row r="692" spans="1:26" ht="18.75" customHeight="1">
      <c r="A692" s="355"/>
      <c r="B692" s="355"/>
      <c r="C692" s="355"/>
      <c r="D692" s="355"/>
      <c r="E692" s="355"/>
      <c r="F692" s="355"/>
      <c r="G692" s="355"/>
      <c r="H692" s="355"/>
      <c r="I692" s="355"/>
      <c r="J692" s="355"/>
      <c r="K692" s="355"/>
      <c r="L692" s="355"/>
      <c r="M692" s="355"/>
      <c r="N692" s="355"/>
      <c r="O692" s="355"/>
      <c r="P692" s="355"/>
      <c r="Q692" s="355"/>
      <c r="R692" s="355"/>
      <c r="S692" s="355"/>
      <c r="T692" s="355"/>
      <c r="U692" s="355"/>
      <c r="V692" s="355"/>
      <c r="W692" s="355"/>
      <c r="X692" s="355"/>
      <c r="Y692" s="355"/>
      <c r="Z692" s="355"/>
    </row>
    <row r="693" spans="1:26" ht="18.75" customHeight="1">
      <c r="A693" s="355"/>
      <c r="B693" s="355"/>
      <c r="C693" s="355"/>
      <c r="D693" s="355"/>
      <c r="E693" s="355"/>
      <c r="F693" s="355"/>
      <c r="G693" s="355"/>
      <c r="H693" s="355"/>
      <c r="I693" s="355"/>
      <c r="J693" s="355"/>
      <c r="K693" s="355"/>
      <c r="L693" s="355"/>
      <c r="M693" s="355"/>
      <c r="N693" s="355"/>
      <c r="O693" s="355"/>
      <c r="P693" s="355"/>
      <c r="Q693" s="355"/>
      <c r="R693" s="355"/>
      <c r="S693" s="355"/>
      <c r="T693" s="355"/>
      <c r="U693" s="355"/>
      <c r="V693" s="355"/>
      <c r="W693" s="355"/>
      <c r="X693" s="355"/>
      <c r="Y693" s="355"/>
      <c r="Z693" s="355"/>
    </row>
    <row r="694" spans="1:26" ht="18.75" customHeight="1">
      <c r="A694" s="355"/>
      <c r="B694" s="355"/>
      <c r="C694" s="355"/>
      <c r="D694" s="355"/>
      <c r="E694" s="355"/>
      <c r="F694" s="355"/>
      <c r="G694" s="355"/>
      <c r="H694" s="355"/>
      <c r="I694" s="355"/>
      <c r="J694" s="355"/>
      <c r="K694" s="355"/>
      <c r="L694" s="355"/>
      <c r="M694" s="355"/>
      <c r="N694" s="355"/>
      <c r="O694" s="355"/>
      <c r="P694" s="355"/>
      <c r="Q694" s="355"/>
      <c r="R694" s="355"/>
      <c r="S694" s="355"/>
      <c r="T694" s="355"/>
      <c r="U694" s="355"/>
      <c r="V694" s="355"/>
      <c r="W694" s="355"/>
      <c r="X694" s="355"/>
      <c r="Y694" s="355"/>
      <c r="Z694" s="355"/>
    </row>
    <row r="695" spans="1:26" ht="18.75" customHeight="1">
      <c r="A695" s="355"/>
      <c r="B695" s="355"/>
      <c r="C695" s="355"/>
      <c r="D695" s="355"/>
      <c r="E695" s="355"/>
      <c r="F695" s="355"/>
      <c r="G695" s="355"/>
      <c r="H695" s="355"/>
      <c r="I695" s="355"/>
      <c r="J695" s="355"/>
      <c r="K695" s="355"/>
      <c r="L695" s="355"/>
      <c r="M695" s="355"/>
      <c r="N695" s="355"/>
      <c r="O695" s="355"/>
      <c r="P695" s="355"/>
      <c r="Q695" s="355"/>
      <c r="R695" s="355"/>
      <c r="S695" s="355"/>
      <c r="T695" s="355"/>
      <c r="U695" s="355"/>
      <c r="V695" s="355"/>
      <c r="W695" s="355"/>
      <c r="X695" s="355"/>
      <c r="Y695" s="355"/>
      <c r="Z695" s="355"/>
    </row>
    <row r="696" spans="1:26" ht="18.75" customHeight="1">
      <c r="A696" s="355"/>
      <c r="B696" s="355"/>
      <c r="C696" s="355"/>
      <c r="D696" s="355"/>
      <c r="E696" s="355"/>
      <c r="F696" s="355"/>
      <c r="G696" s="355"/>
      <c r="H696" s="355"/>
      <c r="I696" s="355"/>
      <c r="J696" s="355"/>
      <c r="K696" s="355"/>
      <c r="L696" s="355"/>
      <c r="M696" s="355"/>
      <c r="N696" s="355"/>
      <c r="O696" s="355"/>
      <c r="P696" s="355"/>
      <c r="Q696" s="355"/>
      <c r="R696" s="355"/>
      <c r="S696" s="355"/>
      <c r="T696" s="355"/>
      <c r="U696" s="355"/>
      <c r="V696" s="355"/>
      <c r="W696" s="355"/>
      <c r="X696" s="355"/>
      <c r="Y696" s="355"/>
      <c r="Z696" s="355"/>
    </row>
    <row r="697" spans="1:26" ht="18.75" customHeight="1">
      <c r="A697" s="355"/>
      <c r="B697" s="355"/>
      <c r="C697" s="355"/>
      <c r="D697" s="355"/>
      <c r="E697" s="355"/>
      <c r="F697" s="355"/>
      <c r="G697" s="355"/>
      <c r="H697" s="355"/>
      <c r="I697" s="355"/>
      <c r="J697" s="355"/>
      <c r="K697" s="355"/>
      <c r="L697" s="355"/>
      <c r="M697" s="355"/>
      <c r="N697" s="355"/>
      <c r="O697" s="355"/>
      <c r="P697" s="355"/>
      <c r="Q697" s="355"/>
      <c r="R697" s="355"/>
      <c r="S697" s="355"/>
      <c r="T697" s="355"/>
      <c r="U697" s="355"/>
      <c r="V697" s="355"/>
      <c r="W697" s="355"/>
      <c r="X697" s="355"/>
      <c r="Y697" s="355"/>
      <c r="Z697" s="355"/>
    </row>
    <row r="698" spans="1:26" ht="18.75" customHeight="1">
      <c r="A698" s="355"/>
      <c r="B698" s="355"/>
      <c r="C698" s="355"/>
      <c r="D698" s="355"/>
      <c r="E698" s="355"/>
      <c r="F698" s="355"/>
      <c r="G698" s="355"/>
      <c r="H698" s="355"/>
      <c r="I698" s="355"/>
      <c r="J698" s="355"/>
      <c r="K698" s="355"/>
      <c r="L698" s="355"/>
      <c r="M698" s="355"/>
      <c r="N698" s="355"/>
      <c r="O698" s="355"/>
      <c r="P698" s="355"/>
      <c r="Q698" s="355"/>
      <c r="R698" s="355"/>
      <c r="S698" s="355"/>
      <c r="T698" s="355"/>
      <c r="U698" s="355"/>
      <c r="V698" s="355"/>
      <c r="W698" s="355"/>
      <c r="X698" s="355"/>
      <c r="Y698" s="355"/>
      <c r="Z698" s="355"/>
    </row>
    <row r="699" spans="1:26" ht="18.75" customHeight="1">
      <c r="A699" s="355"/>
      <c r="B699" s="355"/>
      <c r="C699" s="355"/>
      <c r="D699" s="355"/>
      <c r="E699" s="355"/>
      <c r="F699" s="355"/>
      <c r="G699" s="355"/>
      <c r="H699" s="355"/>
      <c r="I699" s="355"/>
      <c r="J699" s="355"/>
      <c r="K699" s="355"/>
      <c r="L699" s="355"/>
      <c r="M699" s="355"/>
      <c r="N699" s="355"/>
      <c r="O699" s="355"/>
      <c r="P699" s="355"/>
      <c r="Q699" s="355"/>
      <c r="R699" s="355"/>
      <c r="S699" s="355"/>
      <c r="T699" s="355"/>
      <c r="U699" s="355"/>
      <c r="V699" s="355"/>
      <c r="W699" s="355"/>
      <c r="X699" s="355"/>
      <c r="Y699" s="355"/>
      <c r="Z699" s="355"/>
    </row>
    <row r="700" spans="1:26" ht="18.75" customHeight="1">
      <c r="A700" s="355"/>
      <c r="B700" s="355"/>
      <c r="C700" s="355"/>
      <c r="D700" s="355"/>
      <c r="E700" s="355"/>
      <c r="F700" s="355"/>
      <c r="G700" s="355"/>
      <c r="H700" s="355"/>
      <c r="I700" s="355"/>
      <c r="J700" s="355"/>
      <c r="K700" s="355"/>
      <c r="L700" s="355"/>
      <c r="M700" s="355"/>
      <c r="N700" s="355"/>
      <c r="O700" s="355"/>
      <c r="P700" s="355"/>
      <c r="Q700" s="355"/>
      <c r="R700" s="355"/>
      <c r="S700" s="355"/>
      <c r="T700" s="355"/>
      <c r="U700" s="355"/>
      <c r="V700" s="355"/>
      <c r="W700" s="355"/>
      <c r="X700" s="355"/>
      <c r="Y700" s="355"/>
      <c r="Z700" s="355"/>
    </row>
    <row r="701" spans="1:26" ht="18.75" customHeight="1">
      <c r="A701" s="355"/>
      <c r="B701" s="355"/>
      <c r="C701" s="355"/>
      <c r="D701" s="355"/>
      <c r="E701" s="355"/>
      <c r="F701" s="355"/>
      <c r="G701" s="355"/>
      <c r="H701" s="355"/>
      <c r="I701" s="355"/>
      <c r="J701" s="355"/>
      <c r="K701" s="355"/>
      <c r="L701" s="355"/>
      <c r="M701" s="355"/>
      <c r="N701" s="355"/>
      <c r="O701" s="355"/>
      <c r="P701" s="355"/>
      <c r="Q701" s="355"/>
      <c r="R701" s="355"/>
      <c r="S701" s="355"/>
      <c r="T701" s="355"/>
      <c r="U701" s="355"/>
      <c r="V701" s="355"/>
      <c r="W701" s="355"/>
      <c r="X701" s="355"/>
      <c r="Y701" s="355"/>
      <c r="Z701" s="355"/>
    </row>
    <row r="702" spans="1:26" ht="18.75" customHeight="1">
      <c r="A702" s="355"/>
      <c r="B702" s="355"/>
      <c r="C702" s="355"/>
      <c r="D702" s="355"/>
      <c r="E702" s="355"/>
      <c r="F702" s="355"/>
      <c r="G702" s="355"/>
      <c r="H702" s="355"/>
      <c r="I702" s="355"/>
      <c r="J702" s="355"/>
      <c r="K702" s="355"/>
      <c r="L702" s="355"/>
      <c r="M702" s="355"/>
      <c r="N702" s="355"/>
      <c r="O702" s="355"/>
      <c r="P702" s="355"/>
      <c r="Q702" s="355"/>
      <c r="R702" s="355"/>
      <c r="S702" s="355"/>
      <c r="T702" s="355"/>
      <c r="U702" s="355"/>
      <c r="V702" s="355"/>
      <c r="W702" s="355"/>
      <c r="X702" s="355"/>
      <c r="Y702" s="355"/>
      <c r="Z702" s="355"/>
    </row>
    <row r="703" spans="1:26" ht="18.75" customHeight="1">
      <c r="A703" s="355"/>
      <c r="B703" s="355"/>
      <c r="C703" s="355"/>
      <c r="D703" s="355"/>
      <c r="E703" s="355"/>
      <c r="F703" s="355"/>
      <c r="G703" s="355"/>
      <c r="H703" s="355"/>
      <c r="I703" s="355"/>
      <c r="J703" s="355"/>
      <c r="K703" s="355"/>
      <c r="L703" s="355"/>
      <c r="M703" s="355"/>
      <c r="N703" s="355"/>
      <c r="O703" s="355"/>
      <c r="P703" s="355"/>
      <c r="Q703" s="355"/>
      <c r="R703" s="355"/>
      <c r="S703" s="355"/>
      <c r="T703" s="355"/>
      <c r="U703" s="355"/>
      <c r="V703" s="355"/>
      <c r="W703" s="355"/>
      <c r="X703" s="355"/>
      <c r="Y703" s="355"/>
      <c r="Z703" s="355"/>
    </row>
    <row r="704" spans="1:26" ht="18.75" customHeight="1">
      <c r="A704" s="355"/>
      <c r="B704" s="355"/>
      <c r="C704" s="355"/>
      <c r="D704" s="355"/>
      <c r="E704" s="355"/>
      <c r="F704" s="355"/>
      <c r="G704" s="355"/>
      <c r="H704" s="355"/>
      <c r="I704" s="355"/>
      <c r="J704" s="355"/>
      <c r="K704" s="355"/>
      <c r="L704" s="355"/>
      <c r="M704" s="355"/>
      <c r="N704" s="355"/>
      <c r="O704" s="355"/>
      <c r="P704" s="355"/>
      <c r="Q704" s="355"/>
      <c r="R704" s="355"/>
      <c r="S704" s="355"/>
      <c r="T704" s="355"/>
      <c r="U704" s="355"/>
      <c r="V704" s="355"/>
      <c r="W704" s="355"/>
      <c r="X704" s="355"/>
      <c r="Y704" s="355"/>
      <c r="Z704" s="355"/>
    </row>
    <row r="705" spans="1:26" ht="18.75" customHeight="1">
      <c r="A705" s="355"/>
      <c r="B705" s="355"/>
      <c r="C705" s="355"/>
      <c r="D705" s="355"/>
      <c r="E705" s="355"/>
      <c r="F705" s="355"/>
      <c r="G705" s="355"/>
      <c r="H705" s="355"/>
      <c r="I705" s="355"/>
      <c r="J705" s="355"/>
      <c r="K705" s="355"/>
      <c r="L705" s="355"/>
      <c r="M705" s="355"/>
      <c r="N705" s="355"/>
      <c r="O705" s="355"/>
      <c r="P705" s="355"/>
      <c r="Q705" s="355"/>
      <c r="R705" s="355"/>
      <c r="S705" s="355"/>
      <c r="T705" s="355"/>
      <c r="U705" s="355"/>
      <c r="V705" s="355"/>
      <c r="W705" s="355"/>
      <c r="X705" s="355"/>
      <c r="Y705" s="355"/>
      <c r="Z705" s="355"/>
    </row>
    <row r="706" spans="1:26" ht="18.75" customHeight="1">
      <c r="A706" s="355"/>
      <c r="B706" s="355"/>
      <c r="C706" s="355"/>
      <c r="D706" s="355"/>
      <c r="E706" s="355"/>
      <c r="F706" s="355"/>
      <c r="G706" s="355"/>
      <c r="H706" s="355"/>
      <c r="I706" s="355"/>
      <c r="J706" s="355"/>
      <c r="K706" s="355"/>
      <c r="L706" s="355"/>
      <c r="M706" s="355"/>
      <c r="N706" s="355"/>
      <c r="O706" s="355"/>
      <c r="P706" s="355"/>
      <c r="Q706" s="355"/>
      <c r="R706" s="355"/>
      <c r="S706" s="355"/>
      <c r="T706" s="355"/>
      <c r="U706" s="355"/>
      <c r="V706" s="355"/>
      <c r="W706" s="355"/>
      <c r="X706" s="355"/>
      <c r="Y706" s="355"/>
      <c r="Z706" s="355"/>
    </row>
    <row r="707" spans="1:26" ht="18.75" customHeight="1">
      <c r="A707" s="355"/>
      <c r="B707" s="355"/>
      <c r="C707" s="355"/>
      <c r="D707" s="355"/>
      <c r="E707" s="355"/>
      <c r="F707" s="355"/>
      <c r="G707" s="355"/>
      <c r="H707" s="355"/>
      <c r="I707" s="355"/>
      <c r="J707" s="355"/>
      <c r="K707" s="355"/>
      <c r="L707" s="355"/>
      <c r="M707" s="355"/>
      <c r="N707" s="355"/>
      <c r="O707" s="355"/>
      <c r="P707" s="355"/>
      <c r="Q707" s="355"/>
      <c r="R707" s="355"/>
      <c r="S707" s="355"/>
      <c r="T707" s="355"/>
      <c r="U707" s="355"/>
      <c r="V707" s="355"/>
      <c r="W707" s="355"/>
      <c r="X707" s="355"/>
      <c r="Y707" s="355"/>
      <c r="Z707" s="355"/>
    </row>
    <row r="708" spans="1:26" ht="18.75" customHeight="1">
      <c r="A708" s="355"/>
      <c r="B708" s="355"/>
      <c r="C708" s="355"/>
      <c r="D708" s="355"/>
      <c r="E708" s="355"/>
      <c r="F708" s="355"/>
      <c r="G708" s="355"/>
      <c r="H708" s="355"/>
      <c r="I708" s="355"/>
      <c r="J708" s="355"/>
      <c r="K708" s="355"/>
      <c r="L708" s="355"/>
      <c r="M708" s="355"/>
      <c r="N708" s="355"/>
      <c r="O708" s="355"/>
      <c r="P708" s="355"/>
      <c r="Q708" s="355"/>
      <c r="R708" s="355"/>
      <c r="S708" s="355"/>
      <c r="T708" s="355"/>
      <c r="U708" s="355"/>
      <c r="V708" s="355"/>
      <c r="W708" s="355"/>
      <c r="X708" s="355"/>
      <c r="Y708" s="355"/>
      <c r="Z708" s="355"/>
    </row>
    <row r="709" spans="1:26" ht="18.75" customHeight="1">
      <c r="A709" s="355"/>
      <c r="B709" s="355"/>
      <c r="C709" s="355"/>
      <c r="D709" s="355"/>
      <c r="E709" s="355"/>
      <c r="F709" s="355"/>
      <c r="G709" s="355"/>
      <c r="H709" s="355"/>
      <c r="I709" s="355"/>
      <c r="J709" s="355"/>
      <c r="K709" s="355"/>
      <c r="L709" s="355"/>
      <c r="M709" s="355"/>
      <c r="N709" s="355"/>
      <c r="O709" s="355"/>
      <c r="P709" s="355"/>
      <c r="Q709" s="355"/>
      <c r="R709" s="355"/>
      <c r="S709" s="355"/>
      <c r="T709" s="355"/>
      <c r="U709" s="355"/>
      <c r="V709" s="355"/>
      <c r="W709" s="355"/>
      <c r="X709" s="355"/>
      <c r="Y709" s="355"/>
      <c r="Z709" s="355"/>
    </row>
    <row r="710" spans="1:26" ht="18.75" customHeight="1">
      <c r="A710" s="355"/>
      <c r="B710" s="355"/>
      <c r="C710" s="355"/>
      <c r="D710" s="355"/>
      <c r="E710" s="355"/>
      <c r="F710" s="355"/>
      <c r="G710" s="355"/>
      <c r="H710" s="355"/>
      <c r="I710" s="355"/>
      <c r="J710" s="355"/>
      <c r="K710" s="355"/>
      <c r="L710" s="355"/>
      <c r="M710" s="355"/>
      <c r="N710" s="355"/>
      <c r="O710" s="355"/>
      <c r="P710" s="355"/>
      <c r="Q710" s="355"/>
      <c r="R710" s="355"/>
      <c r="S710" s="355"/>
      <c r="T710" s="355"/>
      <c r="U710" s="355"/>
      <c r="V710" s="355"/>
      <c r="W710" s="355"/>
      <c r="X710" s="355"/>
      <c r="Y710" s="355"/>
      <c r="Z710" s="355"/>
    </row>
    <row r="711" spans="1:26" ht="18.75" customHeight="1">
      <c r="A711" s="355"/>
      <c r="B711" s="355"/>
      <c r="C711" s="355"/>
      <c r="D711" s="355"/>
      <c r="E711" s="355"/>
      <c r="F711" s="355"/>
      <c r="G711" s="355"/>
      <c r="H711" s="355"/>
      <c r="I711" s="355"/>
      <c r="J711" s="355"/>
      <c r="K711" s="355"/>
      <c r="L711" s="355"/>
      <c r="M711" s="355"/>
      <c r="N711" s="355"/>
      <c r="O711" s="355"/>
      <c r="P711" s="355"/>
      <c r="Q711" s="355"/>
      <c r="R711" s="355"/>
      <c r="S711" s="355"/>
      <c r="T711" s="355"/>
      <c r="U711" s="355"/>
      <c r="V711" s="355"/>
      <c r="W711" s="355"/>
      <c r="X711" s="355"/>
      <c r="Y711" s="355"/>
      <c r="Z711" s="355"/>
    </row>
    <row r="712" spans="1:26" ht="18.75" customHeight="1">
      <c r="A712" s="355"/>
      <c r="B712" s="355"/>
      <c r="C712" s="355"/>
      <c r="D712" s="355"/>
      <c r="E712" s="355"/>
      <c r="F712" s="355"/>
      <c r="G712" s="355"/>
      <c r="H712" s="355"/>
      <c r="I712" s="355"/>
      <c r="J712" s="355"/>
      <c r="K712" s="355"/>
      <c r="L712" s="355"/>
      <c r="M712" s="355"/>
      <c r="N712" s="355"/>
      <c r="O712" s="355"/>
      <c r="P712" s="355"/>
      <c r="Q712" s="355"/>
      <c r="R712" s="355"/>
      <c r="S712" s="355"/>
      <c r="T712" s="355"/>
      <c r="U712" s="355"/>
      <c r="V712" s="355"/>
      <c r="W712" s="355"/>
      <c r="X712" s="355"/>
      <c r="Y712" s="355"/>
      <c r="Z712" s="355"/>
    </row>
    <row r="713" spans="1:26" ht="18.75" customHeight="1">
      <c r="A713" s="355"/>
      <c r="B713" s="355"/>
      <c r="C713" s="355"/>
      <c r="D713" s="355"/>
      <c r="E713" s="355"/>
      <c r="F713" s="355"/>
      <c r="G713" s="355"/>
      <c r="H713" s="355"/>
      <c r="I713" s="355"/>
      <c r="J713" s="355"/>
      <c r="K713" s="355"/>
      <c r="L713" s="355"/>
      <c r="M713" s="355"/>
      <c r="N713" s="355"/>
      <c r="O713" s="355"/>
      <c r="P713" s="355"/>
      <c r="Q713" s="355"/>
      <c r="R713" s="355"/>
      <c r="S713" s="355"/>
      <c r="T713" s="355"/>
      <c r="U713" s="355"/>
      <c r="V713" s="355"/>
      <c r="W713" s="355"/>
      <c r="X713" s="355"/>
      <c r="Y713" s="355"/>
      <c r="Z713" s="355"/>
    </row>
    <row r="714" spans="1:26" ht="18.75" customHeight="1">
      <c r="A714" s="355"/>
      <c r="B714" s="355"/>
      <c r="C714" s="355"/>
      <c r="D714" s="355"/>
      <c r="E714" s="355"/>
      <c r="F714" s="355"/>
      <c r="G714" s="355"/>
      <c r="H714" s="355"/>
      <c r="I714" s="355"/>
      <c r="J714" s="355"/>
      <c r="K714" s="355"/>
      <c r="L714" s="355"/>
      <c r="M714" s="355"/>
      <c r="N714" s="355"/>
      <c r="O714" s="355"/>
      <c r="P714" s="355"/>
      <c r="Q714" s="355"/>
      <c r="R714" s="355"/>
      <c r="S714" s="355"/>
      <c r="T714" s="355"/>
      <c r="U714" s="355"/>
      <c r="V714" s="355"/>
      <c r="W714" s="355"/>
      <c r="X714" s="355"/>
      <c r="Y714" s="355"/>
      <c r="Z714" s="355"/>
    </row>
    <row r="715" spans="1:26" ht="18.75" customHeight="1">
      <c r="A715" s="355"/>
      <c r="B715" s="355"/>
      <c r="C715" s="355"/>
      <c r="D715" s="355"/>
      <c r="E715" s="355"/>
      <c r="F715" s="355"/>
      <c r="G715" s="355"/>
      <c r="H715" s="355"/>
      <c r="I715" s="355"/>
      <c r="J715" s="355"/>
      <c r="K715" s="355"/>
      <c r="L715" s="355"/>
      <c r="M715" s="355"/>
      <c r="N715" s="355"/>
      <c r="O715" s="355"/>
      <c r="P715" s="355"/>
      <c r="Q715" s="355"/>
      <c r="R715" s="355"/>
      <c r="S715" s="355"/>
      <c r="T715" s="355"/>
      <c r="U715" s="355"/>
      <c r="V715" s="355"/>
      <c r="W715" s="355"/>
      <c r="X715" s="355"/>
      <c r="Y715" s="355"/>
      <c r="Z715" s="355"/>
    </row>
    <row r="716" spans="1:26" ht="18.75" customHeight="1">
      <c r="A716" s="355"/>
      <c r="B716" s="355"/>
      <c r="C716" s="355"/>
      <c r="D716" s="355"/>
      <c r="E716" s="355"/>
      <c r="F716" s="355"/>
      <c r="G716" s="355"/>
      <c r="H716" s="355"/>
      <c r="I716" s="355"/>
      <c r="J716" s="355"/>
      <c r="K716" s="355"/>
      <c r="L716" s="355"/>
      <c r="M716" s="355"/>
      <c r="N716" s="355"/>
      <c r="O716" s="355"/>
      <c r="P716" s="355"/>
      <c r="Q716" s="355"/>
      <c r="R716" s="355"/>
      <c r="S716" s="355"/>
      <c r="T716" s="355"/>
      <c r="U716" s="355"/>
      <c r="V716" s="355"/>
      <c r="W716" s="355"/>
      <c r="X716" s="355"/>
      <c r="Y716" s="355"/>
      <c r="Z716" s="355"/>
    </row>
    <row r="717" spans="1:26" ht="18.75" customHeight="1">
      <c r="A717" s="355"/>
      <c r="B717" s="355"/>
      <c r="C717" s="355"/>
      <c r="D717" s="355"/>
      <c r="E717" s="355"/>
      <c r="F717" s="355"/>
      <c r="G717" s="355"/>
      <c r="H717" s="355"/>
      <c r="I717" s="355"/>
      <c r="J717" s="355"/>
      <c r="K717" s="355"/>
      <c r="L717" s="355"/>
      <c r="M717" s="355"/>
      <c r="N717" s="355"/>
      <c r="O717" s="355"/>
      <c r="P717" s="355"/>
      <c r="Q717" s="355"/>
      <c r="R717" s="355"/>
      <c r="S717" s="355"/>
      <c r="T717" s="355"/>
      <c r="U717" s="355"/>
      <c r="V717" s="355"/>
      <c r="W717" s="355"/>
      <c r="X717" s="355"/>
      <c r="Y717" s="355"/>
      <c r="Z717" s="355"/>
    </row>
    <row r="718" spans="1:26" ht="18.75" customHeight="1">
      <c r="A718" s="355"/>
      <c r="B718" s="355"/>
      <c r="C718" s="355"/>
      <c r="D718" s="355"/>
      <c r="E718" s="355"/>
      <c r="F718" s="355"/>
      <c r="G718" s="355"/>
      <c r="H718" s="355"/>
      <c r="I718" s="355"/>
      <c r="J718" s="355"/>
      <c r="K718" s="355"/>
      <c r="L718" s="355"/>
      <c r="M718" s="355"/>
      <c r="N718" s="355"/>
      <c r="O718" s="355"/>
      <c r="P718" s="355"/>
      <c r="Q718" s="355"/>
      <c r="R718" s="355"/>
      <c r="S718" s="355"/>
      <c r="T718" s="355"/>
      <c r="U718" s="355"/>
      <c r="V718" s="355"/>
      <c r="W718" s="355"/>
      <c r="X718" s="355"/>
      <c r="Y718" s="355"/>
      <c r="Z718" s="355"/>
    </row>
    <row r="719" spans="1:26" ht="18.75" customHeight="1">
      <c r="A719" s="355"/>
      <c r="B719" s="355"/>
      <c r="C719" s="355"/>
      <c r="D719" s="355"/>
      <c r="E719" s="355"/>
      <c r="F719" s="355"/>
      <c r="G719" s="355"/>
      <c r="H719" s="355"/>
      <c r="I719" s="355"/>
      <c r="J719" s="355"/>
      <c r="K719" s="355"/>
      <c r="L719" s="355"/>
      <c r="M719" s="355"/>
      <c r="N719" s="355"/>
      <c r="O719" s="355"/>
      <c r="P719" s="355"/>
      <c r="Q719" s="355"/>
      <c r="R719" s="355"/>
      <c r="S719" s="355"/>
      <c r="T719" s="355"/>
      <c r="U719" s="355"/>
      <c r="V719" s="355"/>
      <c r="W719" s="355"/>
      <c r="X719" s="355"/>
      <c r="Y719" s="355"/>
      <c r="Z719" s="355"/>
    </row>
    <row r="720" spans="1:26" ht="18.75" customHeight="1">
      <c r="A720" s="355"/>
      <c r="B720" s="355"/>
      <c r="C720" s="355"/>
      <c r="D720" s="355"/>
      <c r="E720" s="355"/>
      <c r="F720" s="355"/>
      <c r="G720" s="355"/>
      <c r="H720" s="355"/>
      <c r="I720" s="355"/>
      <c r="J720" s="355"/>
      <c r="K720" s="355"/>
      <c r="L720" s="355"/>
      <c r="M720" s="355"/>
      <c r="N720" s="355"/>
      <c r="O720" s="355"/>
      <c r="P720" s="355"/>
      <c r="Q720" s="355"/>
      <c r="R720" s="355"/>
      <c r="S720" s="355"/>
      <c r="T720" s="355"/>
      <c r="U720" s="355"/>
      <c r="V720" s="355"/>
      <c r="W720" s="355"/>
      <c r="X720" s="355"/>
      <c r="Y720" s="355"/>
      <c r="Z720" s="355"/>
    </row>
    <row r="721" spans="1:26" ht="18.75" customHeight="1">
      <c r="A721" s="355"/>
      <c r="B721" s="355"/>
      <c r="C721" s="355"/>
      <c r="D721" s="355"/>
      <c r="E721" s="355"/>
      <c r="F721" s="355"/>
      <c r="G721" s="355"/>
      <c r="H721" s="355"/>
      <c r="I721" s="355"/>
      <c r="J721" s="355"/>
      <c r="K721" s="355"/>
      <c r="L721" s="355"/>
      <c r="M721" s="355"/>
      <c r="N721" s="355"/>
      <c r="O721" s="355"/>
      <c r="P721" s="355"/>
      <c r="Q721" s="355"/>
      <c r="R721" s="355"/>
      <c r="S721" s="355"/>
      <c r="T721" s="355"/>
      <c r="U721" s="355"/>
      <c r="V721" s="355"/>
      <c r="W721" s="355"/>
      <c r="X721" s="355"/>
      <c r="Y721" s="355"/>
      <c r="Z721" s="355"/>
    </row>
    <row r="722" spans="1:26" ht="18.75" customHeight="1">
      <c r="A722" s="355"/>
      <c r="B722" s="355"/>
      <c r="C722" s="355"/>
      <c r="D722" s="355"/>
      <c r="E722" s="355"/>
      <c r="F722" s="355"/>
      <c r="G722" s="355"/>
      <c r="H722" s="355"/>
      <c r="I722" s="355"/>
      <c r="J722" s="355"/>
      <c r="K722" s="355"/>
      <c r="L722" s="355"/>
      <c r="M722" s="355"/>
      <c r="N722" s="355"/>
      <c r="O722" s="355"/>
      <c r="P722" s="355"/>
      <c r="Q722" s="355"/>
      <c r="R722" s="355"/>
      <c r="S722" s="355"/>
      <c r="T722" s="355"/>
      <c r="U722" s="355"/>
      <c r="V722" s="355"/>
      <c r="W722" s="355"/>
      <c r="X722" s="355"/>
      <c r="Y722" s="355"/>
      <c r="Z722" s="355"/>
    </row>
    <row r="723" spans="1:26" ht="18.75" customHeight="1">
      <c r="A723" s="355"/>
      <c r="B723" s="355"/>
      <c r="C723" s="355"/>
      <c r="D723" s="355"/>
      <c r="E723" s="355"/>
      <c r="F723" s="355"/>
      <c r="G723" s="355"/>
      <c r="H723" s="355"/>
      <c r="I723" s="355"/>
      <c r="J723" s="355"/>
      <c r="K723" s="355"/>
      <c r="L723" s="355"/>
      <c r="M723" s="355"/>
      <c r="N723" s="355"/>
      <c r="O723" s="355"/>
      <c r="P723" s="355"/>
      <c r="Q723" s="355"/>
      <c r="R723" s="355"/>
      <c r="S723" s="355"/>
      <c r="T723" s="355"/>
      <c r="U723" s="355"/>
      <c r="V723" s="355"/>
      <c r="W723" s="355"/>
      <c r="X723" s="355"/>
      <c r="Y723" s="355"/>
      <c r="Z723" s="355"/>
    </row>
    <row r="724" spans="1:26" ht="18.75" customHeight="1">
      <c r="A724" s="355"/>
      <c r="B724" s="355"/>
      <c r="C724" s="355"/>
      <c r="D724" s="355"/>
      <c r="E724" s="355"/>
      <c r="F724" s="355"/>
      <c r="G724" s="355"/>
      <c r="H724" s="355"/>
      <c r="I724" s="355"/>
      <c r="J724" s="355"/>
      <c r="K724" s="355"/>
      <c r="L724" s="355"/>
      <c r="M724" s="355"/>
      <c r="N724" s="355"/>
      <c r="O724" s="355"/>
      <c r="P724" s="355"/>
      <c r="Q724" s="355"/>
      <c r="R724" s="355"/>
      <c r="S724" s="355"/>
      <c r="T724" s="355"/>
      <c r="U724" s="355"/>
      <c r="V724" s="355"/>
      <c r="W724" s="355"/>
      <c r="X724" s="355"/>
      <c r="Y724" s="355"/>
      <c r="Z724" s="355"/>
    </row>
    <row r="725" spans="1:26" ht="18.75" customHeight="1">
      <c r="A725" s="355"/>
      <c r="B725" s="355"/>
      <c r="C725" s="355"/>
      <c r="D725" s="355"/>
      <c r="E725" s="355"/>
      <c r="F725" s="355"/>
      <c r="G725" s="355"/>
      <c r="H725" s="355"/>
      <c r="I725" s="355"/>
      <c r="J725" s="355"/>
      <c r="K725" s="355"/>
      <c r="L725" s="355"/>
      <c r="M725" s="355"/>
      <c r="N725" s="355"/>
      <c r="O725" s="355"/>
      <c r="P725" s="355"/>
      <c r="Q725" s="355"/>
      <c r="R725" s="355"/>
      <c r="S725" s="355"/>
      <c r="T725" s="355"/>
      <c r="U725" s="355"/>
      <c r="V725" s="355"/>
      <c r="W725" s="355"/>
      <c r="X725" s="355"/>
      <c r="Y725" s="355"/>
      <c r="Z725" s="355"/>
    </row>
    <row r="726" spans="1:26" ht="18.75" customHeight="1">
      <c r="A726" s="355"/>
      <c r="B726" s="355"/>
      <c r="C726" s="355"/>
      <c r="D726" s="355"/>
      <c r="E726" s="355"/>
      <c r="F726" s="355"/>
      <c r="G726" s="355"/>
      <c r="H726" s="355"/>
      <c r="I726" s="355"/>
      <c r="J726" s="355"/>
      <c r="K726" s="355"/>
      <c r="L726" s="355"/>
      <c r="M726" s="355"/>
      <c r="N726" s="355"/>
      <c r="O726" s="355"/>
      <c r="P726" s="355"/>
      <c r="Q726" s="355"/>
      <c r="R726" s="355"/>
      <c r="S726" s="355"/>
      <c r="T726" s="355"/>
      <c r="U726" s="355"/>
      <c r="V726" s="355"/>
      <c r="W726" s="355"/>
      <c r="X726" s="355"/>
      <c r="Y726" s="355"/>
      <c r="Z726" s="355"/>
    </row>
    <row r="727" spans="1:26" ht="18.75" customHeight="1">
      <c r="A727" s="355"/>
      <c r="B727" s="355"/>
      <c r="C727" s="355"/>
      <c r="D727" s="355"/>
      <c r="E727" s="355"/>
      <c r="F727" s="355"/>
      <c r="G727" s="355"/>
      <c r="H727" s="355"/>
      <c r="I727" s="355"/>
      <c r="J727" s="355"/>
      <c r="K727" s="355"/>
      <c r="L727" s="355"/>
      <c r="M727" s="355"/>
      <c r="N727" s="355"/>
      <c r="O727" s="355"/>
      <c r="P727" s="355"/>
      <c r="Q727" s="355"/>
      <c r="R727" s="355"/>
      <c r="S727" s="355"/>
      <c r="T727" s="355"/>
      <c r="U727" s="355"/>
      <c r="V727" s="355"/>
      <c r="W727" s="355"/>
      <c r="X727" s="355"/>
      <c r="Y727" s="355"/>
      <c r="Z727" s="355"/>
    </row>
    <row r="728" spans="1:26" ht="18.75" customHeight="1">
      <c r="A728" s="355"/>
      <c r="B728" s="355"/>
      <c r="C728" s="355"/>
      <c r="D728" s="355"/>
      <c r="E728" s="355"/>
      <c r="F728" s="355"/>
      <c r="G728" s="355"/>
      <c r="H728" s="355"/>
      <c r="I728" s="355"/>
      <c r="J728" s="355"/>
      <c r="K728" s="355"/>
      <c r="L728" s="355"/>
      <c r="M728" s="355"/>
      <c r="N728" s="355"/>
      <c r="O728" s="355"/>
      <c r="P728" s="355"/>
      <c r="Q728" s="355"/>
      <c r="R728" s="355"/>
      <c r="S728" s="355"/>
      <c r="T728" s="355"/>
      <c r="U728" s="355"/>
      <c r="V728" s="355"/>
      <c r="W728" s="355"/>
      <c r="X728" s="355"/>
      <c r="Y728" s="355"/>
      <c r="Z728" s="355"/>
    </row>
    <row r="729" spans="1:26" ht="18.75" customHeight="1">
      <c r="A729" s="355"/>
      <c r="B729" s="355"/>
      <c r="C729" s="355"/>
      <c r="D729" s="355"/>
      <c r="E729" s="355"/>
      <c r="F729" s="355"/>
      <c r="G729" s="355"/>
      <c r="H729" s="355"/>
      <c r="I729" s="355"/>
      <c r="J729" s="355"/>
      <c r="K729" s="355"/>
      <c r="L729" s="355"/>
      <c r="M729" s="355"/>
      <c r="N729" s="355"/>
      <c r="O729" s="355"/>
      <c r="P729" s="355"/>
      <c r="Q729" s="355"/>
      <c r="R729" s="355"/>
      <c r="S729" s="355"/>
      <c r="T729" s="355"/>
      <c r="U729" s="355"/>
      <c r="V729" s="355"/>
      <c r="W729" s="355"/>
      <c r="X729" s="355"/>
      <c r="Y729" s="355"/>
      <c r="Z729" s="355"/>
    </row>
    <row r="730" spans="1:26" ht="18.75" customHeight="1">
      <c r="A730" s="355"/>
      <c r="B730" s="355"/>
      <c r="C730" s="355"/>
      <c r="D730" s="355"/>
      <c r="E730" s="355"/>
      <c r="F730" s="355"/>
      <c r="G730" s="355"/>
      <c r="H730" s="355"/>
      <c r="I730" s="355"/>
      <c r="J730" s="355"/>
      <c r="K730" s="355"/>
      <c r="L730" s="355"/>
      <c r="M730" s="355"/>
      <c r="N730" s="355"/>
      <c r="O730" s="355"/>
      <c r="P730" s="355"/>
      <c r="Q730" s="355"/>
      <c r="R730" s="355"/>
      <c r="S730" s="355"/>
      <c r="T730" s="355"/>
      <c r="U730" s="355"/>
      <c r="V730" s="355"/>
      <c r="W730" s="355"/>
      <c r="X730" s="355"/>
      <c r="Y730" s="355"/>
      <c r="Z730" s="355"/>
    </row>
    <row r="731" spans="1:26" ht="18.75" customHeight="1">
      <c r="A731" s="355"/>
      <c r="B731" s="355"/>
      <c r="C731" s="355"/>
      <c r="D731" s="355"/>
      <c r="E731" s="355"/>
      <c r="F731" s="355"/>
      <c r="G731" s="355"/>
      <c r="H731" s="355"/>
      <c r="I731" s="355"/>
      <c r="J731" s="355"/>
      <c r="K731" s="355"/>
      <c r="L731" s="355"/>
      <c r="M731" s="355"/>
      <c r="N731" s="355"/>
      <c r="O731" s="355"/>
      <c r="P731" s="355"/>
      <c r="Q731" s="355"/>
      <c r="R731" s="355"/>
      <c r="S731" s="355"/>
      <c r="T731" s="355"/>
      <c r="U731" s="355"/>
      <c r="V731" s="355"/>
      <c r="W731" s="355"/>
      <c r="X731" s="355"/>
      <c r="Y731" s="355"/>
      <c r="Z731" s="355"/>
    </row>
    <row r="732" spans="1:26" ht="18.75" customHeight="1">
      <c r="A732" s="355"/>
      <c r="B732" s="355"/>
      <c r="C732" s="355"/>
      <c r="D732" s="355"/>
      <c r="E732" s="355"/>
      <c r="F732" s="355"/>
      <c r="G732" s="355"/>
      <c r="H732" s="355"/>
      <c r="I732" s="355"/>
      <c r="J732" s="355"/>
      <c r="K732" s="355"/>
      <c r="L732" s="355"/>
      <c r="M732" s="355"/>
      <c r="N732" s="355"/>
      <c r="O732" s="355"/>
      <c r="P732" s="355"/>
      <c r="Q732" s="355"/>
      <c r="R732" s="355"/>
      <c r="S732" s="355"/>
      <c r="T732" s="355"/>
      <c r="U732" s="355"/>
      <c r="V732" s="355"/>
      <c r="W732" s="355"/>
      <c r="X732" s="355"/>
      <c r="Y732" s="355"/>
      <c r="Z732" s="355"/>
    </row>
    <row r="733" spans="1:26" ht="18.75" customHeight="1">
      <c r="A733" s="355"/>
      <c r="B733" s="355"/>
      <c r="C733" s="355"/>
      <c r="D733" s="355"/>
      <c r="E733" s="355"/>
      <c r="F733" s="355"/>
      <c r="G733" s="355"/>
      <c r="H733" s="355"/>
      <c r="I733" s="355"/>
      <c r="J733" s="355"/>
      <c r="K733" s="355"/>
      <c r="L733" s="355"/>
      <c r="M733" s="355"/>
      <c r="N733" s="355"/>
      <c r="O733" s="355"/>
      <c r="P733" s="355"/>
      <c r="Q733" s="355"/>
      <c r="R733" s="355"/>
      <c r="S733" s="355"/>
      <c r="T733" s="355"/>
      <c r="U733" s="355"/>
      <c r="V733" s="355"/>
      <c r="W733" s="355"/>
      <c r="X733" s="355"/>
      <c r="Y733" s="355"/>
      <c r="Z733" s="355"/>
    </row>
    <row r="734" spans="1:26" ht="18.75" customHeight="1">
      <c r="A734" s="355"/>
      <c r="B734" s="355"/>
      <c r="C734" s="355"/>
      <c r="D734" s="355"/>
      <c r="E734" s="355"/>
      <c r="F734" s="355"/>
      <c r="G734" s="355"/>
      <c r="H734" s="355"/>
      <c r="I734" s="355"/>
      <c r="J734" s="355"/>
      <c r="K734" s="355"/>
      <c r="L734" s="355"/>
      <c r="M734" s="355"/>
      <c r="N734" s="355"/>
      <c r="O734" s="355"/>
      <c r="P734" s="355"/>
      <c r="Q734" s="355"/>
      <c r="R734" s="355"/>
      <c r="S734" s="355"/>
      <c r="T734" s="355"/>
      <c r="U734" s="355"/>
      <c r="V734" s="355"/>
      <c r="W734" s="355"/>
      <c r="X734" s="355"/>
      <c r="Y734" s="355"/>
      <c r="Z734" s="355"/>
    </row>
    <row r="735" spans="1:26" ht="18.75" customHeight="1">
      <c r="A735" s="355"/>
      <c r="B735" s="355"/>
      <c r="C735" s="355"/>
      <c r="D735" s="355"/>
      <c r="E735" s="355"/>
      <c r="F735" s="355"/>
      <c r="G735" s="355"/>
      <c r="H735" s="355"/>
      <c r="I735" s="355"/>
      <c r="J735" s="355"/>
      <c r="K735" s="355"/>
      <c r="L735" s="355"/>
      <c r="M735" s="355"/>
      <c r="N735" s="355"/>
      <c r="O735" s="355"/>
      <c r="P735" s="355"/>
      <c r="Q735" s="355"/>
      <c r="R735" s="355"/>
      <c r="S735" s="355"/>
      <c r="T735" s="355"/>
      <c r="U735" s="355"/>
      <c r="V735" s="355"/>
      <c r="W735" s="355"/>
      <c r="X735" s="355"/>
      <c r="Y735" s="355"/>
      <c r="Z735" s="355"/>
    </row>
    <row r="736" spans="1:26" ht="18.75" customHeight="1">
      <c r="A736" s="355"/>
      <c r="B736" s="355"/>
      <c r="C736" s="355"/>
      <c r="D736" s="355"/>
      <c r="E736" s="355"/>
      <c r="F736" s="355"/>
      <c r="G736" s="355"/>
      <c r="H736" s="355"/>
      <c r="I736" s="355"/>
      <c r="J736" s="355"/>
      <c r="K736" s="355"/>
      <c r="L736" s="355"/>
      <c r="M736" s="355"/>
      <c r="N736" s="355"/>
      <c r="O736" s="355"/>
      <c r="P736" s="355"/>
      <c r="Q736" s="355"/>
      <c r="R736" s="355"/>
      <c r="S736" s="355"/>
      <c r="T736" s="355"/>
      <c r="U736" s="355"/>
      <c r="V736" s="355"/>
      <c r="W736" s="355"/>
      <c r="X736" s="355"/>
      <c r="Y736" s="355"/>
      <c r="Z736" s="355"/>
    </row>
    <row r="737" spans="1:26" ht="18.75" customHeight="1">
      <c r="A737" s="355"/>
      <c r="B737" s="355"/>
      <c r="C737" s="355"/>
      <c r="D737" s="355"/>
      <c r="E737" s="355"/>
      <c r="F737" s="355"/>
      <c r="G737" s="355"/>
      <c r="H737" s="355"/>
      <c r="I737" s="355"/>
      <c r="J737" s="355"/>
      <c r="K737" s="355"/>
      <c r="L737" s="355"/>
      <c r="M737" s="355"/>
      <c r="N737" s="355"/>
      <c r="O737" s="355"/>
      <c r="P737" s="355"/>
      <c r="Q737" s="355"/>
      <c r="R737" s="355"/>
      <c r="S737" s="355"/>
      <c r="T737" s="355"/>
      <c r="U737" s="355"/>
      <c r="V737" s="355"/>
      <c r="W737" s="355"/>
      <c r="X737" s="355"/>
      <c r="Y737" s="355"/>
      <c r="Z737" s="355"/>
    </row>
    <row r="738" spans="1:26" ht="18.75" customHeight="1">
      <c r="A738" s="355"/>
      <c r="B738" s="355"/>
      <c r="C738" s="355"/>
      <c r="D738" s="355"/>
      <c r="E738" s="355"/>
      <c r="F738" s="355"/>
      <c r="G738" s="355"/>
      <c r="H738" s="355"/>
      <c r="I738" s="355"/>
      <c r="J738" s="355"/>
      <c r="K738" s="355"/>
      <c r="L738" s="355"/>
      <c r="M738" s="355"/>
      <c r="N738" s="355"/>
      <c r="O738" s="355"/>
      <c r="P738" s="355"/>
      <c r="Q738" s="355"/>
      <c r="R738" s="355"/>
      <c r="S738" s="355"/>
      <c r="T738" s="355"/>
      <c r="U738" s="355"/>
      <c r="V738" s="355"/>
      <c r="W738" s="355"/>
      <c r="X738" s="355"/>
      <c r="Y738" s="355"/>
      <c r="Z738" s="355"/>
    </row>
    <row r="739" spans="1:26" ht="18.75" customHeight="1">
      <c r="A739" s="355"/>
      <c r="B739" s="355"/>
      <c r="C739" s="355"/>
      <c r="D739" s="355"/>
      <c r="E739" s="355"/>
      <c r="F739" s="355"/>
      <c r="G739" s="355"/>
      <c r="H739" s="355"/>
      <c r="I739" s="355"/>
      <c r="J739" s="355"/>
      <c r="K739" s="355"/>
      <c r="L739" s="355"/>
      <c r="M739" s="355"/>
      <c r="N739" s="355"/>
      <c r="O739" s="355"/>
      <c r="P739" s="355"/>
      <c r="Q739" s="355"/>
      <c r="R739" s="355"/>
      <c r="S739" s="355"/>
      <c r="T739" s="355"/>
      <c r="U739" s="355"/>
      <c r="V739" s="355"/>
      <c r="W739" s="355"/>
      <c r="X739" s="355"/>
      <c r="Y739" s="355"/>
      <c r="Z739" s="355"/>
    </row>
    <row r="740" spans="1:26" ht="18.75" customHeight="1">
      <c r="A740" s="355"/>
      <c r="B740" s="355"/>
      <c r="C740" s="355"/>
      <c r="D740" s="355"/>
      <c r="E740" s="355"/>
      <c r="F740" s="355"/>
      <c r="G740" s="355"/>
      <c r="H740" s="355"/>
      <c r="I740" s="355"/>
      <c r="J740" s="355"/>
      <c r="K740" s="355"/>
      <c r="L740" s="355"/>
      <c r="M740" s="355"/>
      <c r="N740" s="355"/>
      <c r="O740" s="355"/>
      <c r="P740" s="355"/>
      <c r="Q740" s="355"/>
      <c r="R740" s="355"/>
      <c r="S740" s="355"/>
      <c r="T740" s="355"/>
      <c r="U740" s="355"/>
      <c r="V740" s="355"/>
      <c r="W740" s="355"/>
      <c r="X740" s="355"/>
      <c r="Y740" s="355"/>
      <c r="Z740" s="355"/>
    </row>
    <row r="741" spans="1:26" ht="18.75" customHeight="1">
      <c r="A741" s="355"/>
      <c r="B741" s="355"/>
      <c r="C741" s="355"/>
      <c r="D741" s="355"/>
      <c r="E741" s="355"/>
      <c r="F741" s="355"/>
      <c r="G741" s="355"/>
      <c r="H741" s="355"/>
      <c r="I741" s="355"/>
      <c r="J741" s="355"/>
      <c r="K741" s="355"/>
      <c r="L741" s="355"/>
      <c r="M741" s="355"/>
      <c r="N741" s="355"/>
      <c r="O741" s="355"/>
      <c r="P741" s="355"/>
      <c r="Q741" s="355"/>
      <c r="R741" s="355"/>
      <c r="S741" s="355"/>
      <c r="T741" s="355"/>
      <c r="U741" s="355"/>
      <c r="V741" s="355"/>
      <c r="W741" s="355"/>
      <c r="X741" s="355"/>
      <c r="Y741" s="355"/>
      <c r="Z741" s="355"/>
    </row>
    <row r="742" spans="1:26" ht="18.75" customHeight="1">
      <c r="A742" s="355"/>
      <c r="B742" s="355"/>
      <c r="C742" s="355"/>
      <c r="D742" s="355"/>
      <c r="E742" s="355"/>
      <c r="F742" s="355"/>
      <c r="G742" s="355"/>
      <c r="H742" s="355"/>
      <c r="I742" s="355"/>
      <c r="J742" s="355"/>
      <c r="K742" s="355"/>
      <c r="L742" s="355"/>
      <c r="M742" s="355"/>
      <c r="N742" s="355"/>
      <c r="O742" s="355"/>
      <c r="P742" s="355"/>
      <c r="Q742" s="355"/>
      <c r="R742" s="355"/>
      <c r="S742" s="355"/>
      <c r="T742" s="355"/>
      <c r="U742" s="355"/>
      <c r="V742" s="355"/>
      <c r="W742" s="355"/>
      <c r="X742" s="355"/>
      <c r="Y742" s="355"/>
      <c r="Z742" s="355"/>
    </row>
    <row r="743" spans="1:26" ht="18.75" customHeight="1">
      <c r="A743" s="355"/>
      <c r="B743" s="355"/>
      <c r="C743" s="355"/>
      <c r="D743" s="355"/>
      <c r="E743" s="355"/>
      <c r="F743" s="355"/>
      <c r="G743" s="355"/>
      <c r="H743" s="355"/>
      <c r="I743" s="355"/>
      <c r="J743" s="355"/>
      <c r="K743" s="355"/>
      <c r="L743" s="355"/>
      <c r="M743" s="355"/>
      <c r="N743" s="355"/>
      <c r="O743" s="355"/>
      <c r="P743" s="355"/>
      <c r="Q743" s="355"/>
      <c r="R743" s="355"/>
      <c r="S743" s="355"/>
      <c r="T743" s="355"/>
      <c r="U743" s="355"/>
      <c r="V743" s="355"/>
      <c r="W743" s="355"/>
      <c r="X743" s="355"/>
      <c r="Y743" s="355"/>
      <c r="Z743" s="355"/>
    </row>
    <row r="744" spans="1:26" ht="18.75" customHeight="1">
      <c r="A744" s="355"/>
      <c r="B744" s="355"/>
      <c r="C744" s="355"/>
      <c r="D744" s="355"/>
      <c r="E744" s="355"/>
      <c r="F744" s="355"/>
      <c r="G744" s="355"/>
      <c r="H744" s="355"/>
      <c r="I744" s="355"/>
      <c r="J744" s="355"/>
      <c r="K744" s="355"/>
      <c r="L744" s="355"/>
      <c r="M744" s="355"/>
      <c r="N744" s="355"/>
      <c r="O744" s="355"/>
      <c r="P744" s="355"/>
      <c r="Q744" s="355"/>
      <c r="R744" s="355"/>
      <c r="S744" s="355"/>
      <c r="T744" s="355"/>
      <c r="U744" s="355"/>
      <c r="V744" s="355"/>
      <c r="W744" s="355"/>
      <c r="X744" s="355"/>
      <c r="Y744" s="355"/>
      <c r="Z744" s="355"/>
    </row>
    <row r="745" spans="1:26" ht="18.75" customHeight="1">
      <c r="A745" s="355"/>
      <c r="B745" s="355"/>
      <c r="C745" s="355"/>
      <c r="D745" s="355"/>
      <c r="E745" s="355"/>
      <c r="F745" s="355"/>
      <c r="G745" s="355"/>
      <c r="H745" s="355"/>
      <c r="I745" s="355"/>
      <c r="J745" s="355"/>
      <c r="K745" s="355"/>
      <c r="L745" s="355"/>
      <c r="M745" s="355"/>
      <c r="N745" s="355"/>
      <c r="O745" s="355"/>
      <c r="P745" s="355"/>
      <c r="Q745" s="355"/>
      <c r="R745" s="355"/>
      <c r="S745" s="355"/>
      <c r="T745" s="355"/>
      <c r="U745" s="355"/>
      <c r="V745" s="355"/>
      <c r="W745" s="355"/>
      <c r="X745" s="355"/>
      <c r="Y745" s="355"/>
      <c r="Z745" s="355"/>
    </row>
    <row r="746" spans="1:26" ht="18.75" customHeight="1">
      <c r="A746" s="355"/>
      <c r="B746" s="355"/>
      <c r="C746" s="355"/>
      <c r="D746" s="355"/>
      <c r="E746" s="355"/>
      <c r="F746" s="355"/>
      <c r="G746" s="355"/>
      <c r="H746" s="355"/>
      <c r="I746" s="355"/>
      <c r="J746" s="355"/>
      <c r="K746" s="355"/>
      <c r="L746" s="355"/>
      <c r="M746" s="355"/>
      <c r="N746" s="355"/>
      <c r="O746" s="355"/>
      <c r="P746" s="355"/>
      <c r="Q746" s="355"/>
      <c r="R746" s="355"/>
      <c r="S746" s="355"/>
      <c r="T746" s="355"/>
      <c r="U746" s="355"/>
      <c r="V746" s="355"/>
      <c r="W746" s="355"/>
      <c r="X746" s="355"/>
      <c r="Y746" s="355"/>
      <c r="Z746" s="355"/>
    </row>
    <row r="747" spans="1:26" ht="18.75" customHeight="1">
      <c r="A747" s="355"/>
      <c r="B747" s="355"/>
      <c r="C747" s="355"/>
      <c r="D747" s="355"/>
      <c r="E747" s="355"/>
      <c r="F747" s="355"/>
      <c r="G747" s="355"/>
      <c r="H747" s="355"/>
      <c r="I747" s="355"/>
      <c r="J747" s="355"/>
      <c r="K747" s="355"/>
      <c r="L747" s="355"/>
      <c r="M747" s="355"/>
      <c r="N747" s="355"/>
      <c r="O747" s="355"/>
      <c r="P747" s="355"/>
      <c r="Q747" s="355"/>
      <c r="R747" s="355"/>
      <c r="S747" s="355"/>
      <c r="T747" s="355"/>
      <c r="U747" s="355"/>
      <c r="V747" s="355"/>
      <c r="W747" s="355"/>
      <c r="X747" s="355"/>
      <c r="Y747" s="355"/>
      <c r="Z747" s="355"/>
    </row>
    <row r="748" spans="1:26" ht="18.75" customHeight="1">
      <c r="A748" s="355"/>
      <c r="B748" s="355"/>
      <c r="C748" s="355"/>
      <c r="D748" s="355"/>
      <c r="E748" s="355"/>
      <c r="F748" s="355"/>
      <c r="G748" s="355"/>
      <c r="H748" s="355"/>
      <c r="I748" s="355"/>
      <c r="J748" s="355"/>
      <c r="K748" s="355"/>
      <c r="L748" s="355"/>
      <c r="M748" s="355"/>
      <c r="N748" s="355"/>
      <c r="O748" s="355"/>
      <c r="P748" s="355"/>
      <c r="Q748" s="355"/>
      <c r="R748" s="355"/>
      <c r="S748" s="355"/>
      <c r="T748" s="355"/>
      <c r="U748" s="355"/>
      <c r="V748" s="355"/>
      <c r="W748" s="355"/>
      <c r="X748" s="355"/>
      <c r="Y748" s="355"/>
      <c r="Z748" s="355"/>
    </row>
    <row r="749" spans="1:26" ht="18.75" customHeight="1">
      <c r="A749" s="355"/>
      <c r="B749" s="355"/>
      <c r="C749" s="355"/>
      <c r="D749" s="355"/>
      <c r="E749" s="355"/>
      <c r="F749" s="355"/>
      <c r="G749" s="355"/>
      <c r="H749" s="355"/>
      <c r="I749" s="355"/>
      <c r="J749" s="355"/>
      <c r="K749" s="355"/>
      <c r="L749" s="355"/>
      <c r="M749" s="355"/>
      <c r="N749" s="355"/>
      <c r="O749" s="355"/>
      <c r="P749" s="355"/>
      <c r="Q749" s="355"/>
      <c r="R749" s="355"/>
      <c r="S749" s="355"/>
      <c r="T749" s="355"/>
      <c r="U749" s="355"/>
      <c r="V749" s="355"/>
      <c r="W749" s="355"/>
      <c r="X749" s="355"/>
      <c r="Y749" s="355"/>
      <c r="Z749" s="355"/>
    </row>
    <row r="750" spans="1:26" ht="18.75" customHeight="1">
      <c r="A750" s="355"/>
      <c r="B750" s="355"/>
      <c r="C750" s="355"/>
      <c r="D750" s="355"/>
      <c r="E750" s="355"/>
      <c r="F750" s="355"/>
      <c r="G750" s="355"/>
      <c r="H750" s="355"/>
      <c r="I750" s="355"/>
      <c r="J750" s="355"/>
      <c r="K750" s="355"/>
      <c r="L750" s="355"/>
      <c r="M750" s="355"/>
      <c r="N750" s="355"/>
      <c r="O750" s="355"/>
      <c r="P750" s="355"/>
      <c r="Q750" s="355"/>
      <c r="R750" s="355"/>
      <c r="S750" s="355"/>
      <c r="T750" s="355"/>
      <c r="U750" s="355"/>
      <c r="V750" s="355"/>
      <c r="W750" s="355"/>
      <c r="X750" s="355"/>
      <c r="Y750" s="355"/>
      <c r="Z750" s="355"/>
    </row>
    <row r="751" spans="1:26" ht="18.75" customHeight="1">
      <c r="A751" s="355"/>
      <c r="B751" s="355"/>
      <c r="C751" s="355"/>
      <c r="D751" s="355"/>
      <c r="E751" s="355"/>
      <c r="F751" s="355"/>
      <c r="G751" s="355"/>
      <c r="H751" s="355"/>
      <c r="I751" s="355"/>
      <c r="J751" s="355"/>
      <c r="K751" s="355"/>
      <c r="L751" s="355"/>
      <c r="M751" s="355"/>
      <c r="N751" s="355"/>
      <c r="O751" s="355"/>
      <c r="P751" s="355"/>
      <c r="Q751" s="355"/>
      <c r="R751" s="355"/>
      <c r="S751" s="355"/>
      <c r="T751" s="355"/>
      <c r="U751" s="355"/>
      <c r="V751" s="355"/>
      <c r="W751" s="355"/>
      <c r="X751" s="355"/>
      <c r="Y751" s="355"/>
      <c r="Z751" s="355"/>
    </row>
    <row r="752" spans="1:26" ht="18.75" customHeight="1">
      <c r="A752" s="355"/>
      <c r="B752" s="355"/>
      <c r="C752" s="355"/>
      <c r="D752" s="355"/>
      <c r="E752" s="355"/>
      <c r="F752" s="355"/>
      <c r="G752" s="355"/>
      <c r="H752" s="355"/>
      <c r="I752" s="355"/>
      <c r="J752" s="355"/>
      <c r="K752" s="355"/>
      <c r="L752" s="355"/>
      <c r="M752" s="355"/>
      <c r="N752" s="355"/>
      <c r="O752" s="355"/>
      <c r="P752" s="355"/>
      <c r="Q752" s="355"/>
      <c r="R752" s="355"/>
      <c r="S752" s="355"/>
      <c r="T752" s="355"/>
      <c r="U752" s="355"/>
      <c r="V752" s="355"/>
      <c r="W752" s="355"/>
      <c r="X752" s="355"/>
      <c r="Y752" s="355"/>
      <c r="Z752" s="355"/>
    </row>
    <row r="753" spans="1:26" ht="18.75" customHeight="1">
      <c r="A753" s="355"/>
      <c r="B753" s="355"/>
      <c r="C753" s="355"/>
      <c r="D753" s="355"/>
      <c r="E753" s="355"/>
      <c r="F753" s="355"/>
      <c r="G753" s="355"/>
      <c r="H753" s="355"/>
      <c r="I753" s="355"/>
      <c r="J753" s="355"/>
      <c r="K753" s="355"/>
      <c r="L753" s="355"/>
      <c r="M753" s="355"/>
      <c r="N753" s="355"/>
      <c r="O753" s="355"/>
      <c r="P753" s="355"/>
      <c r="Q753" s="355"/>
      <c r="R753" s="355"/>
      <c r="S753" s="355"/>
      <c r="T753" s="355"/>
      <c r="U753" s="355"/>
      <c r="V753" s="355"/>
      <c r="W753" s="355"/>
      <c r="X753" s="355"/>
      <c r="Y753" s="355"/>
      <c r="Z753" s="355"/>
    </row>
    <row r="754" spans="1:26" ht="18.75" customHeight="1">
      <c r="A754" s="355"/>
      <c r="B754" s="355"/>
      <c r="C754" s="355"/>
      <c r="D754" s="355"/>
      <c r="E754" s="355"/>
      <c r="F754" s="355"/>
      <c r="G754" s="355"/>
      <c r="H754" s="355"/>
      <c r="I754" s="355"/>
      <c r="J754" s="355"/>
      <c r="K754" s="355"/>
      <c r="L754" s="355"/>
      <c r="M754" s="355"/>
      <c r="N754" s="355"/>
      <c r="O754" s="355"/>
      <c r="P754" s="355"/>
      <c r="Q754" s="355"/>
      <c r="R754" s="355"/>
      <c r="S754" s="355"/>
      <c r="T754" s="355"/>
      <c r="U754" s="355"/>
      <c r="V754" s="355"/>
      <c r="W754" s="355"/>
      <c r="X754" s="355"/>
      <c r="Y754" s="355"/>
      <c r="Z754" s="355"/>
    </row>
    <row r="755" spans="1:26" ht="18.75" customHeight="1">
      <c r="A755" s="355"/>
      <c r="B755" s="355"/>
      <c r="C755" s="355"/>
      <c r="D755" s="355"/>
      <c r="E755" s="355"/>
      <c r="F755" s="355"/>
      <c r="G755" s="355"/>
      <c r="H755" s="355"/>
      <c r="I755" s="355"/>
      <c r="J755" s="355"/>
      <c r="K755" s="355"/>
      <c r="L755" s="355"/>
      <c r="M755" s="355"/>
      <c r="N755" s="355"/>
      <c r="O755" s="355"/>
      <c r="P755" s="355"/>
      <c r="Q755" s="355"/>
      <c r="R755" s="355"/>
      <c r="S755" s="355"/>
      <c r="T755" s="355"/>
      <c r="U755" s="355"/>
      <c r="V755" s="355"/>
      <c r="W755" s="355"/>
      <c r="X755" s="355"/>
      <c r="Y755" s="355"/>
      <c r="Z755" s="355"/>
    </row>
    <row r="756" spans="1:26" ht="18.75" customHeight="1">
      <c r="A756" s="355"/>
      <c r="B756" s="355"/>
      <c r="C756" s="355"/>
      <c r="D756" s="355"/>
      <c r="E756" s="355"/>
      <c r="F756" s="355"/>
      <c r="G756" s="355"/>
      <c r="H756" s="355"/>
      <c r="I756" s="355"/>
      <c r="J756" s="355"/>
      <c r="K756" s="355"/>
      <c r="L756" s="355"/>
      <c r="M756" s="355"/>
      <c r="N756" s="355"/>
      <c r="O756" s="355"/>
      <c r="P756" s="355"/>
      <c r="Q756" s="355"/>
      <c r="R756" s="355"/>
      <c r="S756" s="355"/>
      <c r="T756" s="355"/>
      <c r="U756" s="355"/>
      <c r="V756" s="355"/>
      <c r="W756" s="355"/>
      <c r="X756" s="355"/>
      <c r="Y756" s="355"/>
      <c r="Z756" s="355"/>
    </row>
    <row r="757" spans="1:26" ht="18.75" customHeight="1">
      <c r="A757" s="355"/>
      <c r="B757" s="355"/>
      <c r="C757" s="355"/>
      <c r="D757" s="355"/>
      <c r="E757" s="355"/>
      <c r="F757" s="355"/>
      <c r="G757" s="355"/>
      <c r="H757" s="355"/>
      <c r="I757" s="355"/>
      <c r="J757" s="355"/>
      <c r="K757" s="355"/>
      <c r="L757" s="355"/>
      <c r="M757" s="355"/>
      <c r="N757" s="355"/>
      <c r="O757" s="355"/>
      <c r="P757" s="355"/>
      <c r="Q757" s="355"/>
      <c r="R757" s="355"/>
      <c r="S757" s="355"/>
      <c r="T757" s="355"/>
      <c r="U757" s="355"/>
      <c r="V757" s="355"/>
      <c r="W757" s="355"/>
      <c r="X757" s="355"/>
      <c r="Y757" s="355"/>
      <c r="Z757" s="355"/>
    </row>
    <row r="758" spans="1:26" ht="18.75" customHeight="1">
      <c r="A758" s="355"/>
      <c r="B758" s="355"/>
      <c r="C758" s="355"/>
      <c r="D758" s="355"/>
      <c r="E758" s="355"/>
      <c r="F758" s="355"/>
      <c r="G758" s="355"/>
      <c r="H758" s="355"/>
      <c r="I758" s="355"/>
      <c r="J758" s="355"/>
      <c r="K758" s="355"/>
      <c r="L758" s="355"/>
      <c r="M758" s="355"/>
      <c r="N758" s="355"/>
      <c r="O758" s="355"/>
      <c r="P758" s="355"/>
      <c r="Q758" s="355"/>
      <c r="R758" s="355"/>
      <c r="S758" s="355"/>
      <c r="T758" s="355"/>
      <c r="U758" s="355"/>
      <c r="V758" s="355"/>
      <c r="W758" s="355"/>
      <c r="X758" s="355"/>
      <c r="Y758" s="355"/>
      <c r="Z758" s="355"/>
    </row>
    <row r="759" spans="1:26" ht="18.75" customHeight="1">
      <c r="A759" s="355"/>
      <c r="B759" s="355"/>
      <c r="C759" s="355"/>
      <c r="D759" s="355"/>
      <c r="E759" s="355"/>
      <c r="F759" s="355"/>
      <c r="G759" s="355"/>
      <c r="H759" s="355"/>
      <c r="I759" s="355"/>
      <c r="J759" s="355"/>
      <c r="K759" s="355"/>
      <c r="L759" s="355"/>
      <c r="M759" s="355"/>
      <c r="N759" s="355"/>
      <c r="O759" s="355"/>
      <c r="P759" s="355"/>
      <c r="Q759" s="355"/>
      <c r="R759" s="355"/>
      <c r="S759" s="355"/>
      <c r="T759" s="355"/>
      <c r="U759" s="355"/>
      <c r="V759" s="355"/>
      <c r="W759" s="355"/>
      <c r="X759" s="355"/>
      <c r="Y759" s="355"/>
      <c r="Z759" s="355"/>
    </row>
    <row r="760" spans="1:26" ht="18.75" customHeight="1">
      <c r="A760" s="355"/>
      <c r="B760" s="355"/>
      <c r="C760" s="355"/>
      <c r="D760" s="355"/>
      <c r="E760" s="355"/>
      <c r="F760" s="355"/>
      <c r="G760" s="355"/>
      <c r="H760" s="355"/>
      <c r="I760" s="355"/>
      <c r="J760" s="355"/>
      <c r="K760" s="355"/>
      <c r="L760" s="355"/>
      <c r="M760" s="355"/>
      <c r="N760" s="355"/>
      <c r="O760" s="355"/>
      <c r="P760" s="355"/>
      <c r="Q760" s="355"/>
      <c r="R760" s="355"/>
      <c r="S760" s="355"/>
      <c r="T760" s="355"/>
      <c r="U760" s="355"/>
      <c r="V760" s="355"/>
      <c r="W760" s="355"/>
      <c r="X760" s="355"/>
      <c r="Y760" s="355"/>
      <c r="Z760" s="355"/>
    </row>
    <row r="761" spans="1:26" ht="18.75" customHeight="1">
      <c r="A761" s="355"/>
      <c r="B761" s="355"/>
      <c r="C761" s="355"/>
      <c r="D761" s="355"/>
      <c r="E761" s="355"/>
      <c r="F761" s="355"/>
      <c r="G761" s="355"/>
      <c r="H761" s="355"/>
      <c r="I761" s="355"/>
      <c r="J761" s="355"/>
      <c r="K761" s="355"/>
      <c r="L761" s="355"/>
      <c r="M761" s="355"/>
      <c r="N761" s="355"/>
      <c r="O761" s="355"/>
      <c r="P761" s="355"/>
      <c r="Q761" s="355"/>
      <c r="R761" s="355"/>
      <c r="S761" s="355"/>
      <c r="T761" s="355"/>
      <c r="U761" s="355"/>
      <c r="V761" s="355"/>
      <c r="W761" s="355"/>
      <c r="X761" s="355"/>
      <c r="Y761" s="355"/>
      <c r="Z761" s="355"/>
    </row>
    <row r="762" spans="1:26" ht="18.75" customHeight="1">
      <c r="A762" s="355"/>
      <c r="B762" s="355"/>
      <c r="C762" s="355"/>
      <c r="D762" s="355"/>
      <c r="E762" s="355"/>
      <c r="F762" s="355"/>
      <c r="G762" s="355"/>
      <c r="H762" s="355"/>
      <c r="I762" s="355"/>
      <c r="J762" s="355"/>
      <c r="K762" s="355"/>
      <c r="L762" s="355"/>
      <c r="M762" s="355"/>
      <c r="N762" s="355"/>
      <c r="O762" s="355"/>
      <c r="P762" s="355"/>
      <c r="Q762" s="355"/>
      <c r="R762" s="355"/>
      <c r="S762" s="355"/>
      <c r="T762" s="355"/>
      <c r="U762" s="355"/>
      <c r="V762" s="355"/>
      <c r="W762" s="355"/>
      <c r="X762" s="355"/>
      <c r="Y762" s="355"/>
      <c r="Z762" s="355"/>
    </row>
    <row r="763" spans="1:26" ht="18.75" customHeight="1">
      <c r="A763" s="355"/>
      <c r="B763" s="355"/>
      <c r="C763" s="355"/>
      <c r="D763" s="355"/>
      <c r="E763" s="355"/>
      <c r="F763" s="355"/>
      <c r="G763" s="355"/>
      <c r="H763" s="355"/>
      <c r="I763" s="355"/>
      <c r="J763" s="355"/>
      <c r="K763" s="355"/>
      <c r="L763" s="355"/>
      <c r="M763" s="355"/>
      <c r="N763" s="355"/>
      <c r="O763" s="355"/>
      <c r="P763" s="355"/>
      <c r="Q763" s="355"/>
      <c r="R763" s="355"/>
      <c r="S763" s="355"/>
      <c r="T763" s="355"/>
      <c r="U763" s="355"/>
      <c r="V763" s="355"/>
      <c r="W763" s="355"/>
      <c r="X763" s="355"/>
      <c r="Y763" s="355"/>
      <c r="Z763" s="355"/>
    </row>
    <row r="764" spans="1:26" ht="18.75" customHeight="1">
      <c r="A764" s="355"/>
      <c r="B764" s="355"/>
      <c r="C764" s="355"/>
      <c r="D764" s="355"/>
      <c r="E764" s="355"/>
      <c r="F764" s="355"/>
      <c r="G764" s="355"/>
      <c r="H764" s="355"/>
      <c r="I764" s="355"/>
      <c r="J764" s="355"/>
      <c r="K764" s="355"/>
      <c r="L764" s="355"/>
      <c r="M764" s="355"/>
      <c r="N764" s="355"/>
      <c r="O764" s="355"/>
      <c r="P764" s="355"/>
      <c r="Q764" s="355"/>
      <c r="R764" s="355"/>
      <c r="S764" s="355"/>
      <c r="T764" s="355"/>
      <c r="U764" s="355"/>
      <c r="V764" s="355"/>
      <c r="W764" s="355"/>
      <c r="X764" s="355"/>
      <c r="Y764" s="355"/>
      <c r="Z764" s="355"/>
    </row>
    <row r="765" spans="1:26" ht="18.75" customHeight="1">
      <c r="A765" s="355"/>
      <c r="B765" s="355"/>
      <c r="C765" s="355"/>
      <c r="D765" s="355"/>
      <c r="E765" s="355"/>
      <c r="F765" s="355"/>
      <c r="G765" s="355"/>
      <c r="H765" s="355"/>
      <c r="I765" s="355"/>
      <c r="J765" s="355"/>
      <c r="K765" s="355"/>
      <c r="L765" s="355"/>
      <c r="M765" s="355"/>
      <c r="N765" s="355"/>
      <c r="O765" s="355"/>
      <c r="P765" s="355"/>
      <c r="Q765" s="355"/>
      <c r="R765" s="355"/>
      <c r="S765" s="355"/>
      <c r="T765" s="355"/>
      <c r="U765" s="355"/>
      <c r="V765" s="355"/>
      <c r="W765" s="355"/>
      <c r="X765" s="355"/>
      <c r="Y765" s="355"/>
      <c r="Z765" s="355"/>
    </row>
    <row r="766" spans="1:26" ht="18.75" customHeight="1">
      <c r="A766" s="355"/>
      <c r="B766" s="355"/>
      <c r="C766" s="355"/>
      <c r="D766" s="355"/>
      <c r="E766" s="355"/>
      <c r="F766" s="355"/>
      <c r="G766" s="355"/>
      <c r="H766" s="355"/>
      <c r="I766" s="355"/>
      <c r="J766" s="355"/>
      <c r="K766" s="355"/>
      <c r="L766" s="355"/>
      <c r="M766" s="355"/>
      <c r="N766" s="355"/>
      <c r="O766" s="355"/>
      <c r="P766" s="355"/>
      <c r="Q766" s="355"/>
      <c r="R766" s="355"/>
      <c r="S766" s="355"/>
      <c r="T766" s="355"/>
      <c r="U766" s="355"/>
      <c r="V766" s="355"/>
      <c r="W766" s="355"/>
      <c r="X766" s="355"/>
      <c r="Y766" s="355"/>
      <c r="Z766" s="355"/>
    </row>
    <row r="767" spans="1:26" ht="18.75" customHeight="1">
      <c r="A767" s="355"/>
      <c r="B767" s="355"/>
      <c r="C767" s="355"/>
      <c r="D767" s="355"/>
      <c r="E767" s="355"/>
      <c r="F767" s="355"/>
      <c r="G767" s="355"/>
      <c r="H767" s="355"/>
      <c r="I767" s="355"/>
      <c r="J767" s="355"/>
      <c r="K767" s="355"/>
      <c r="L767" s="355"/>
      <c r="M767" s="355"/>
      <c r="N767" s="355"/>
      <c r="O767" s="355"/>
      <c r="P767" s="355"/>
      <c r="Q767" s="355"/>
      <c r="R767" s="355"/>
      <c r="S767" s="355"/>
      <c r="T767" s="355"/>
      <c r="U767" s="355"/>
      <c r="V767" s="355"/>
      <c r="W767" s="355"/>
      <c r="X767" s="355"/>
      <c r="Y767" s="355"/>
      <c r="Z767" s="355"/>
    </row>
    <row r="768" spans="1:26" ht="18.75" customHeight="1">
      <c r="A768" s="355"/>
      <c r="B768" s="355"/>
      <c r="C768" s="355"/>
      <c r="D768" s="355"/>
      <c r="E768" s="355"/>
      <c r="F768" s="355"/>
      <c r="G768" s="355"/>
      <c r="H768" s="355"/>
      <c r="I768" s="355"/>
      <c r="J768" s="355"/>
      <c r="K768" s="355"/>
      <c r="L768" s="355"/>
      <c r="M768" s="355"/>
      <c r="N768" s="355"/>
      <c r="O768" s="355"/>
      <c r="P768" s="355"/>
      <c r="Q768" s="355"/>
      <c r="R768" s="355"/>
      <c r="S768" s="355"/>
      <c r="T768" s="355"/>
      <c r="U768" s="355"/>
      <c r="V768" s="355"/>
      <c r="W768" s="355"/>
      <c r="X768" s="355"/>
      <c r="Y768" s="355"/>
      <c r="Z768" s="355"/>
    </row>
    <row r="769" spans="1:26" ht="18.75" customHeight="1">
      <c r="A769" s="355"/>
      <c r="B769" s="355"/>
      <c r="C769" s="355"/>
      <c r="D769" s="355"/>
      <c r="E769" s="355"/>
      <c r="F769" s="355"/>
      <c r="G769" s="355"/>
      <c r="H769" s="355"/>
      <c r="I769" s="355"/>
      <c r="J769" s="355"/>
      <c r="K769" s="355"/>
      <c r="L769" s="355"/>
      <c r="M769" s="355"/>
      <c r="N769" s="355"/>
      <c r="O769" s="355"/>
      <c r="P769" s="355"/>
      <c r="Q769" s="355"/>
      <c r="R769" s="355"/>
      <c r="S769" s="355"/>
      <c r="T769" s="355"/>
      <c r="U769" s="355"/>
      <c r="V769" s="355"/>
      <c r="W769" s="355"/>
      <c r="X769" s="355"/>
      <c r="Y769" s="355"/>
      <c r="Z769" s="355"/>
    </row>
    <row r="770" spans="1:26" ht="18.75" customHeight="1">
      <c r="A770" s="355"/>
      <c r="B770" s="355"/>
      <c r="C770" s="355"/>
      <c r="D770" s="355"/>
      <c r="E770" s="355"/>
      <c r="F770" s="355"/>
      <c r="G770" s="355"/>
      <c r="H770" s="355"/>
      <c r="I770" s="355"/>
      <c r="J770" s="355"/>
      <c r="K770" s="355"/>
      <c r="L770" s="355"/>
      <c r="M770" s="355"/>
      <c r="N770" s="355"/>
      <c r="O770" s="355"/>
      <c r="P770" s="355"/>
      <c r="Q770" s="355"/>
      <c r="R770" s="355"/>
      <c r="S770" s="355"/>
      <c r="T770" s="355"/>
      <c r="U770" s="355"/>
      <c r="V770" s="355"/>
      <c r="W770" s="355"/>
      <c r="X770" s="355"/>
      <c r="Y770" s="355"/>
      <c r="Z770" s="355"/>
    </row>
    <row r="771" spans="1:26" ht="18.75" customHeight="1">
      <c r="A771" s="355"/>
      <c r="B771" s="355"/>
      <c r="C771" s="355"/>
      <c r="D771" s="355"/>
      <c r="E771" s="355"/>
      <c r="F771" s="355"/>
      <c r="G771" s="355"/>
      <c r="H771" s="355"/>
      <c r="I771" s="355"/>
      <c r="J771" s="355"/>
      <c r="K771" s="355"/>
      <c r="L771" s="355"/>
      <c r="M771" s="355"/>
      <c r="N771" s="355"/>
      <c r="O771" s="355"/>
      <c r="P771" s="355"/>
      <c r="Q771" s="355"/>
      <c r="R771" s="355"/>
      <c r="S771" s="355"/>
      <c r="T771" s="355"/>
      <c r="U771" s="355"/>
      <c r="V771" s="355"/>
      <c r="W771" s="355"/>
      <c r="X771" s="355"/>
      <c r="Y771" s="355"/>
      <c r="Z771" s="355"/>
    </row>
    <row r="772" spans="1:26" ht="18.75" customHeight="1">
      <c r="A772" s="355"/>
      <c r="B772" s="355"/>
      <c r="C772" s="355"/>
      <c r="D772" s="355"/>
      <c r="E772" s="355"/>
      <c r="F772" s="355"/>
      <c r="G772" s="355"/>
      <c r="H772" s="355"/>
      <c r="I772" s="355"/>
      <c r="J772" s="355"/>
      <c r="K772" s="355"/>
      <c r="L772" s="355"/>
      <c r="M772" s="355"/>
      <c r="N772" s="355"/>
      <c r="O772" s="355"/>
      <c r="P772" s="355"/>
      <c r="Q772" s="355"/>
      <c r="R772" s="355"/>
      <c r="S772" s="355"/>
      <c r="T772" s="355"/>
      <c r="U772" s="355"/>
      <c r="V772" s="355"/>
      <c r="W772" s="355"/>
      <c r="X772" s="355"/>
      <c r="Y772" s="355"/>
      <c r="Z772" s="355"/>
    </row>
    <row r="773" spans="1:26" ht="18.75" customHeight="1">
      <c r="A773" s="355"/>
      <c r="B773" s="355"/>
      <c r="C773" s="355"/>
      <c r="D773" s="355"/>
      <c r="E773" s="355"/>
      <c r="F773" s="355"/>
      <c r="G773" s="355"/>
      <c r="H773" s="355"/>
      <c r="I773" s="355"/>
      <c r="J773" s="355"/>
      <c r="K773" s="355"/>
      <c r="L773" s="355"/>
      <c r="M773" s="355"/>
      <c r="N773" s="355"/>
      <c r="O773" s="355"/>
      <c r="P773" s="355"/>
      <c r="Q773" s="355"/>
      <c r="R773" s="355"/>
      <c r="S773" s="355"/>
      <c r="T773" s="355"/>
      <c r="U773" s="355"/>
      <c r="V773" s="355"/>
      <c r="W773" s="355"/>
      <c r="X773" s="355"/>
      <c r="Y773" s="355"/>
      <c r="Z773" s="355"/>
    </row>
    <row r="774" spans="1:26" ht="18.75" customHeight="1">
      <c r="A774" s="355"/>
      <c r="B774" s="355"/>
      <c r="C774" s="355"/>
      <c r="D774" s="355"/>
      <c r="E774" s="355"/>
      <c r="F774" s="355"/>
      <c r="G774" s="355"/>
      <c r="H774" s="355"/>
      <c r="I774" s="355"/>
      <c r="J774" s="355"/>
      <c r="K774" s="355"/>
      <c r="L774" s="355"/>
      <c r="M774" s="355"/>
      <c r="N774" s="355"/>
      <c r="O774" s="355"/>
      <c r="P774" s="355"/>
      <c r="Q774" s="355"/>
      <c r="R774" s="355"/>
      <c r="S774" s="355"/>
      <c r="T774" s="355"/>
      <c r="U774" s="355"/>
      <c r="V774" s="355"/>
      <c r="W774" s="355"/>
      <c r="X774" s="355"/>
      <c r="Y774" s="355"/>
      <c r="Z774" s="355"/>
    </row>
    <row r="775" spans="1:26" ht="18.75" customHeight="1">
      <c r="A775" s="355"/>
      <c r="B775" s="355"/>
      <c r="C775" s="355"/>
      <c r="D775" s="355"/>
      <c r="E775" s="355"/>
      <c r="F775" s="355"/>
      <c r="G775" s="355"/>
      <c r="H775" s="355"/>
      <c r="I775" s="355"/>
      <c r="J775" s="355"/>
      <c r="K775" s="355"/>
      <c r="L775" s="355"/>
      <c r="M775" s="355"/>
      <c r="N775" s="355"/>
      <c r="O775" s="355"/>
      <c r="P775" s="355"/>
      <c r="Q775" s="355"/>
      <c r="R775" s="355"/>
      <c r="S775" s="355"/>
      <c r="T775" s="355"/>
      <c r="U775" s="355"/>
      <c r="V775" s="355"/>
      <c r="W775" s="355"/>
      <c r="X775" s="355"/>
      <c r="Y775" s="355"/>
      <c r="Z775" s="355"/>
    </row>
    <row r="776" spans="1:26" ht="18.75" customHeight="1">
      <c r="A776" s="355"/>
      <c r="B776" s="355"/>
      <c r="C776" s="355"/>
      <c r="D776" s="355"/>
      <c r="E776" s="355"/>
      <c r="F776" s="355"/>
      <c r="G776" s="355"/>
      <c r="H776" s="355"/>
      <c r="I776" s="355"/>
      <c r="J776" s="355"/>
      <c r="K776" s="355"/>
      <c r="L776" s="355"/>
      <c r="M776" s="355"/>
      <c r="N776" s="355"/>
      <c r="O776" s="355"/>
      <c r="P776" s="355"/>
      <c r="Q776" s="355"/>
      <c r="R776" s="355"/>
      <c r="S776" s="355"/>
      <c r="T776" s="355"/>
      <c r="U776" s="355"/>
      <c r="V776" s="355"/>
      <c r="W776" s="355"/>
      <c r="X776" s="355"/>
      <c r="Y776" s="355"/>
      <c r="Z776" s="355"/>
    </row>
    <row r="777" spans="1:26" ht="18.75" customHeight="1">
      <c r="A777" s="355"/>
      <c r="B777" s="355"/>
      <c r="C777" s="355"/>
      <c r="D777" s="355"/>
      <c r="E777" s="355"/>
      <c r="F777" s="355"/>
      <c r="G777" s="355"/>
      <c r="H777" s="355"/>
      <c r="I777" s="355"/>
      <c r="J777" s="355"/>
      <c r="K777" s="355"/>
      <c r="L777" s="355"/>
      <c r="M777" s="355"/>
      <c r="N777" s="355"/>
      <c r="O777" s="355"/>
      <c r="P777" s="355"/>
      <c r="Q777" s="355"/>
      <c r="R777" s="355"/>
      <c r="S777" s="355"/>
      <c r="T777" s="355"/>
      <c r="U777" s="355"/>
      <c r="V777" s="355"/>
      <c r="W777" s="355"/>
      <c r="X777" s="355"/>
      <c r="Y777" s="355"/>
      <c r="Z777" s="355"/>
    </row>
    <row r="778" spans="1:26" ht="18.75" customHeight="1">
      <c r="A778" s="355"/>
      <c r="B778" s="355"/>
      <c r="C778" s="355"/>
      <c r="D778" s="355"/>
      <c r="E778" s="355"/>
      <c r="F778" s="355"/>
      <c r="G778" s="355"/>
      <c r="H778" s="355"/>
      <c r="I778" s="355"/>
      <c r="J778" s="355"/>
      <c r="K778" s="355"/>
      <c r="L778" s="355"/>
      <c r="M778" s="355"/>
      <c r="N778" s="355"/>
      <c r="O778" s="355"/>
      <c r="P778" s="355"/>
      <c r="Q778" s="355"/>
      <c r="R778" s="355"/>
      <c r="S778" s="355"/>
      <c r="T778" s="355"/>
      <c r="U778" s="355"/>
      <c r="V778" s="355"/>
      <c r="W778" s="355"/>
      <c r="X778" s="355"/>
      <c r="Y778" s="355"/>
      <c r="Z778" s="355"/>
    </row>
    <row r="779" spans="1:26" ht="18.75" customHeight="1">
      <c r="A779" s="355"/>
      <c r="B779" s="355"/>
      <c r="C779" s="355"/>
      <c r="D779" s="355"/>
      <c r="E779" s="355"/>
      <c r="F779" s="355"/>
      <c r="G779" s="355"/>
      <c r="H779" s="355"/>
      <c r="I779" s="355"/>
      <c r="J779" s="355"/>
      <c r="K779" s="355"/>
      <c r="L779" s="355"/>
      <c r="M779" s="355"/>
      <c r="N779" s="355"/>
      <c r="O779" s="355"/>
      <c r="P779" s="355"/>
      <c r="Q779" s="355"/>
      <c r="R779" s="355"/>
      <c r="S779" s="355"/>
      <c r="T779" s="355"/>
      <c r="U779" s="355"/>
      <c r="V779" s="355"/>
      <c r="W779" s="355"/>
      <c r="X779" s="355"/>
      <c r="Y779" s="355"/>
      <c r="Z779" s="355"/>
    </row>
    <row r="780" spans="1:26" ht="18.75" customHeight="1">
      <c r="A780" s="355"/>
      <c r="B780" s="355"/>
      <c r="C780" s="355"/>
      <c r="D780" s="355"/>
      <c r="E780" s="355"/>
      <c r="F780" s="355"/>
      <c r="G780" s="355"/>
      <c r="H780" s="355"/>
      <c r="I780" s="355"/>
      <c r="J780" s="355"/>
      <c r="K780" s="355"/>
      <c r="L780" s="355"/>
      <c r="M780" s="355"/>
      <c r="N780" s="355"/>
      <c r="O780" s="355"/>
      <c r="P780" s="355"/>
      <c r="Q780" s="355"/>
      <c r="R780" s="355"/>
      <c r="S780" s="355"/>
      <c r="T780" s="355"/>
      <c r="U780" s="355"/>
      <c r="V780" s="355"/>
      <c r="W780" s="355"/>
      <c r="X780" s="355"/>
      <c r="Y780" s="355"/>
      <c r="Z780" s="355"/>
    </row>
    <row r="781" spans="1:26" ht="18.75" customHeight="1">
      <c r="A781" s="355"/>
      <c r="B781" s="355"/>
      <c r="C781" s="355"/>
      <c r="D781" s="355"/>
      <c r="E781" s="355"/>
      <c r="F781" s="355"/>
      <c r="G781" s="355"/>
      <c r="H781" s="355"/>
      <c r="I781" s="355"/>
      <c r="J781" s="355"/>
      <c r="K781" s="355"/>
      <c r="L781" s="355"/>
      <c r="M781" s="355"/>
      <c r="N781" s="355"/>
      <c r="O781" s="355"/>
      <c r="P781" s="355"/>
      <c r="Q781" s="355"/>
      <c r="R781" s="355"/>
      <c r="S781" s="355"/>
      <c r="T781" s="355"/>
      <c r="U781" s="355"/>
      <c r="V781" s="355"/>
      <c r="W781" s="355"/>
      <c r="X781" s="355"/>
      <c r="Y781" s="355"/>
      <c r="Z781" s="355"/>
    </row>
    <row r="782" spans="1:26" ht="18.75" customHeight="1">
      <c r="A782" s="355"/>
      <c r="B782" s="355"/>
      <c r="C782" s="355"/>
      <c r="D782" s="355"/>
      <c r="E782" s="355"/>
      <c r="F782" s="355"/>
      <c r="G782" s="355"/>
      <c r="H782" s="355"/>
      <c r="I782" s="355"/>
      <c r="J782" s="355"/>
      <c r="K782" s="355"/>
      <c r="L782" s="355"/>
      <c r="M782" s="355"/>
      <c r="N782" s="355"/>
      <c r="O782" s="355"/>
      <c r="P782" s="355"/>
      <c r="Q782" s="355"/>
      <c r="R782" s="355"/>
      <c r="S782" s="355"/>
      <c r="T782" s="355"/>
      <c r="U782" s="355"/>
      <c r="V782" s="355"/>
      <c r="W782" s="355"/>
      <c r="X782" s="355"/>
      <c r="Y782" s="355"/>
      <c r="Z782" s="355"/>
    </row>
    <row r="783" spans="1:26" ht="18.75" customHeight="1">
      <c r="A783" s="355"/>
      <c r="B783" s="355"/>
      <c r="C783" s="355"/>
      <c r="D783" s="355"/>
      <c r="E783" s="355"/>
      <c r="F783" s="355"/>
      <c r="G783" s="355"/>
      <c r="H783" s="355"/>
      <c r="I783" s="355"/>
      <c r="J783" s="355"/>
      <c r="K783" s="355"/>
      <c r="L783" s="355"/>
      <c r="M783" s="355"/>
      <c r="N783" s="355"/>
      <c r="O783" s="355"/>
      <c r="P783" s="355"/>
      <c r="Q783" s="355"/>
      <c r="R783" s="355"/>
      <c r="S783" s="355"/>
      <c r="T783" s="355"/>
      <c r="U783" s="355"/>
      <c r="V783" s="355"/>
      <c r="W783" s="355"/>
      <c r="X783" s="355"/>
      <c r="Y783" s="355"/>
      <c r="Z783" s="355"/>
    </row>
    <row r="784" spans="1:26" ht="18.75" customHeight="1">
      <c r="A784" s="355"/>
      <c r="B784" s="355"/>
      <c r="C784" s="355"/>
      <c r="D784" s="355"/>
      <c r="E784" s="355"/>
      <c r="F784" s="355"/>
      <c r="G784" s="355"/>
      <c r="H784" s="355"/>
      <c r="I784" s="355"/>
      <c r="J784" s="355"/>
      <c r="K784" s="355"/>
      <c r="L784" s="355"/>
      <c r="M784" s="355"/>
      <c r="N784" s="355"/>
      <c r="O784" s="355"/>
      <c r="P784" s="355"/>
      <c r="Q784" s="355"/>
      <c r="R784" s="355"/>
      <c r="S784" s="355"/>
      <c r="T784" s="355"/>
      <c r="U784" s="355"/>
      <c r="V784" s="355"/>
      <c r="W784" s="355"/>
      <c r="X784" s="355"/>
      <c r="Y784" s="355"/>
      <c r="Z784" s="355"/>
    </row>
    <row r="785" spans="1:26" ht="18.75" customHeight="1">
      <c r="A785" s="355"/>
      <c r="B785" s="355"/>
      <c r="C785" s="355"/>
      <c r="D785" s="355"/>
      <c r="E785" s="355"/>
      <c r="F785" s="355"/>
      <c r="G785" s="355"/>
      <c r="H785" s="355"/>
      <c r="I785" s="355"/>
      <c r="J785" s="355"/>
      <c r="K785" s="355"/>
      <c r="L785" s="355"/>
      <c r="M785" s="355"/>
      <c r="N785" s="355"/>
      <c r="O785" s="355"/>
      <c r="P785" s="355"/>
      <c r="Q785" s="355"/>
      <c r="R785" s="355"/>
      <c r="S785" s="355"/>
      <c r="T785" s="355"/>
      <c r="U785" s="355"/>
      <c r="V785" s="355"/>
      <c r="W785" s="355"/>
      <c r="X785" s="355"/>
      <c r="Y785" s="355"/>
      <c r="Z785" s="355"/>
    </row>
    <row r="786" spans="1:26" ht="18.75" customHeight="1">
      <c r="A786" s="355"/>
      <c r="B786" s="355"/>
      <c r="C786" s="355"/>
      <c r="D786" s="355"/>
      <c r="E786" s="355"/>
      <c r="F786" s="355"/>
      <c r="G786" s="355"/>
      <c r="H786" s="355"/>
      <c r="I786" s="355"/>
      <c r="J786" s="355"/>
      <c r="K786" s="355"/>
      <c r="L786" s="355"/>
      <c r="M786" s="355"/>
      <c r="N786" s="355"/>
      <c r="O786" s="355"/>
      <c r="P786" s="355"/>
      <c r="Q786" s="355"/>
      <c r="R786" s="355"/>
      <c r="S786" s="355"/>
      <c r="T786" s="355"/>
      <c r="U786" s="355"/>
      <c r="V786" s="355"/>
      <c r="W786" s="355"/>
      <c r="X786" s="355"/>
      <c r="Y786" s="355"/>
      <c r="Z786" s="355"/>
    </row>
    <row r="787" spans="1:26" ht="18.75" customHeight="1">
      <c r="A787" s="355"/>
      <c r="B787" s="355"/>
      <c r="C787" s="355"/>
      <c r="D787" s="355"/>
      <c r="E787" s="355"/>
      <c r="F787" s="355"/>
      <c r="G787" s="355"/>
      <c r="H787" s="355"/>
      <c r="I787" s="355"/>
      <c r="J787" s="355"/>
      <c r="K787" s="355"/>
      <c r="L787" s="355"/>
      <c r="M787" s="355"/>
      <c r="N787" s="355"/>
      <c r="O787" s="355"/>
      <c r="P787" s="355"/>
      <c r="Q787" s="355"/>
      <c r="R787" s="355"/>
      <c r="S787" s="355"/>
      <c r="T787" s="355"/>
      <c r="U787" s="355"/>
      <c r="V787" s="355"/>
      <c r="W787" s="355"/>
      <c r="X787" s="355"/>
      <c r="Y787" s="355"/>
      <c r="Z787" s="355"/>
    </row>
    <row r="788" spans="1:26" ht="18.75" customHeight="1">
      <c r="A788" s="355"/>
      <c r="B788" s="355"/>
      <c r="C788" s="355"/>
      <c r="D788" s="355"/>
      <c r="E788" s="355"/>
      <c r="F788" s="355"/>
      <c r="G788" s="355"/>
      <c r="H788" s="355"/>
      <c r="I788" s="355"/>
      <c r="J788" s="355"/>
      <c r="K788" s="355"/>
      <c r="L788" s="355"/>
      <c r="M788" s="355"/>
      <c r="N788" s="355"/>
      <c r="O788" s="355"/>
      <c r="P788" s="355"/>
      <c r="Q788" s="355"/>
      <c r="R788" s="355"/>
      <c r="S788" s="355"/>
      <c r="T788" s="355"/>
      <c r="U788" s="355"/>
      <c r="V788" s="355"/>
      <c r="W788" s="355"/>
      <c r="X788" s="355"/>
      <c r="Y788" s="355"/>
      <c r="Z788" s="355"/>
    </row>
    <row r="789" spans="1:26" ht="18.75" customHeight="1">
      <c r="A789" s="355"/>
      <c r="B789" s="355"/>
      <c r="C789" s="355"/>
      <c r="D789" s="355"/>
      <c r="E789" s="355"/>
      <c r="F789" s="355"/>
      <c r="G789" s="355"/>
      <c r="H789" s="355"/>
      <c r="I789" s="355"/>
      <c r="J789" s="355"/>
      <c r="K789" s="355"/>
      <c r="L789" s="355"/>
      <c r="M789" s="355"/>
      <c r="N789" s="355"/>
      <c r="O789" s="355"/>
      <c r="P789" s="355"/>
      <c r="Q789" s="355"/>
      <c r="R789" s="355"/>
      <c r="S789" s="355"/>
      <c r="T789" s="355"/>
      <c r="U789" s="355"/>
      <c r="V789" s="355"/>
      <c r="W789" s="355"/>
      <c r="X789" s="355"/>
      <c r="Y789" s="355"/>
      <c r="Z789" s="355"/>
    </row>
    <row r="790" spans="1:26" ht="18.75" customHeight="1">
      <c r="A790" s="355"/>
      <c r="B790" s="355"/>
      <c r="C790" s="355"/>
      <c r="D790" s="355"/>
      <c r="E790" s="355"/>
      <c r="F790" s="355"/>
      <c r="G790" s="355"/>
      <c r="H790" s="355"/>
      <c r="I790" s="355"/>
      <c r="J790" s="355"/>
      <c r="K790" s="355"/>
      <c r="L790" s="355"/>
      <c r="M790" s="355"/>
      <c r="N790" s="355"/>
      <c r="O790" s="355"/>
      <c r="P790" s="355"/>
      <c r="Q790" s="355"/>
      <c r="R790" s="355"/>
      <c r="S790" s="355"/>
      <c r="T790" s="355"/>
      <c r="U790" s="355"/>
      <c r="V790" s="355"/>
      <c r="W790" s="355"/>
      <c r="X790" s="355"/>
      <c r="Y790" s="355"/>
      <c r="Z790" s="355"/>
    </row>
    <row r="791" spans="1:26" ht="18.75" customHeight="1">
      <c r="A791" s="355"/>
      <c r="B791" s="355"/>
      <c r="C791" s="355"/>
      <c r="D791" s="355"/>
      <c r="E791" s="355"/>
      <c r="F791" s="355"/>
      <c r="G791" s="355"/>
      <c r="H791" s="355"/>
      <c r="I791" s="355"/>
      <c r="J791" s="355"/>
      <c r="K791" s="355"/>
      <c r="L791" s="355"/>
      <c r="M791" s="355"/>
      <c r="N791" s="355"/>
      <c r="O791" s="355"/>
      <c r="P791" s="355"/>
      <c r="Q791" s="355"/>
      <c r="R791" s="355"/>
      <c r="S791" s="355"/>
      <c r="T791" s="355"/>
      <c r="U791" s="355"/>
      <c r="V791" s="355"/>
      <c r="W791" s="355"/>
      <c r="X791" s="355"/>
      <c r="Y791" s="355"/>
      <c r="Z791" s="355"/>
    </row>
    <row r="792" spans="1:26" ht="18.75" customHeight="1">
      <c r="A792" s="355"/>
      <c r="B792" s="355"/>
      <c r="C792" s="355"/>
      <c r="D792" s="355"/>
      <c r="E792" s="355"/>
      <c r="F792" s="355"/>
      <c r="G792" s="355"/>
      <c r="H792" s="355"/>
      <c r="I792" s="355"/>
      <c r="J792" s="355"/>
      <c r="K792" s="355"/>
      <c r="L792" s="355"/>
      <c r="M792" s="355"/>
      <c r="N792" s="355"/>
      <c r="O792" s="355"/>
      <c r="P792" s="355"/>
      <c r="Q792" s="355"/>
      <c r="R792" s="355"/>
      <c r="S792" s="355"/>
      <c r="T792" s="355"/>
      <c r="U792" s="355"/>
      <c r="V792" s="355"/>
      <c r="W792" s="355"/>
      <c r="X792" s="355"/>
      <c r="Y792" s="355"/>
      <c r="Z792" s="355"/>
    </row>
    <row r="793" spans="1:26" ht="18.75" customHeight="1">
      <c r="A793" s="355"/>
      <c r="B793" s="355"/>
      <c r="C793" s="355"/>
      <c r="D793" s="355"/>
      <c r="E793" s="355"/>
      <c r="F793" s="355"/>
      <c r="G793" s="355"/>
      <c r="H793" s="355"/>
      <c r="I793" s="355"/>
      <c r="J793" s="355"/>
      <c r="K793" s="355"/>
      <c r="L793" s="355"/>
      <c r="M793" s="355"/>
      <c r="N793" s="355"/>
      <c r="O793" s="355"/>
      <c r="P793" s="355"/>
      <c r="Q793" s="355"/>
      <c r="R793" s="355"/>
      <c r="S793" s="355"/>
      <c r="T793" s="355"/>
      <c r="U793" s="355"/>
      <c r="V793" s="355"/>
      <c r="W793" s="355"/>
      <c r="X793" s="355"/>
      <c r="Y793" s="355"/>
      <c r="Z793" s="355"/>
    </row>
    <row r="794" spans="1:26" ht="18.75" customHeight="1">
      <c r="A794" s="355"/>
      <c r="B794" s="355"/>
      <c r="C794" s="355"/>
      <c r="D794" s="355"/>
      <c r="E794" s="355"/>
      <c r="F794" s="355"/>
      <c r="G794" s="355"/>
      <c r="H794" s="355"/>
      <c r="I794" s="355"/>
      <c r="J794" s="355"/>
      <c r="K794" s="355"/>
      <c r="L794" s="355"/>
      <c r="M794" s="355"/>
      <c r="N794" s="355"/>
      <c r="O794" s="355"/>
      <c r="P794" s="355"/>
      <c r="Q794" s="355"/>
      <c r="R794" s="355"/>
      <c r="S794" s="355"/>
      <c r="T794" s="355"/>
      <c r="U794" s="355"/>
      <c r="V794" s="355"/>
      <c r="W794" s="355"/>
      <c r="X794" s="355"/>
      <c r="Y794" s="355"/>
      <c r="Z794" s="355"/>
    </row>
    <row r="795" spans="1:26" ht="18.75" customHeight="1">
      <c r="A795" s="355"/>
      <c r="B795" s="355"/>
      <c r="C795" s="355"/>
      <c r="D795" s="355"/>
      <c r="E795" s="355"/>
      <c r="F795" s="355"/>
      <c r="G795" s="355"/>
      <c r="H795" s="355"/>
      <c r="I795" s="355"/>
      <c r="J795" s="355"/>
      <c r="K795" s="355"/>
      <c r="L795" s="355"/>
      <c r="M795" s="355"/>
      <c r="N795" s="355"/>
      <c r="O795" s="355"/>
      <c r="P795" s="355"/>
      <c r="Q795" s="355"/>
      <c r="R795" s="355"/>
      <c r="S795" s="355"/>
      <c r="T795" s="355"/>
      <c r="U795" s="355"/>
      <c r="V795" s="355"/>
      <c r="W795" s="355"/>
      <c r="X795" s="355"/>
      <c r="Y795" s="355"/>
      <c r="Z795" s="355"/>
    </row>
    <row r="796" spans="1:26" ht="18.75" customHeight="1">
      <c r="A796" s="355"/>
      <c r="B796" s="355"/>
      <c r="C796" s="355"/>
      <c r="D796" s="355"/>
      <c r="E796" s="355"/>
      <c r="F796" s="355"/>
      <c r="G796" s="355"/>
      <c r="H796" s="355"/>
      <c r="I796" s="355"/>
      <c r="J796" s="355"/>
      <c r="K796" s="355"/>
      <c r="L796" s="355"/>
      <c r="M796" s="355"/>
      <c r="N796" s="355"/>
      <c r="O796" s="355"/>
      <c r="P796" s="355"/>
      <c r="Q796" s="355"/>
      <c r="R796" s="355"/>
      <c r="S796" s="355"/>
      <c r="T796" s="355"/>
      <c r="U796" s="355"/>
      <c r="V796" s="355"/>
      <c r="W796" s="355"/>
      <c r="X796" s="355"/>
      <c r="Y796" s="355"/>
      <c r="Z796" s="355"/>
    </row>
    <row r="797" spans="1:26" ht="18.75" customHeight="1">
      <c r="A797" s="355"/>
      <c r="B797" s="355"/>
      <c r="C797" s="355"/>
      <c r="D797" s="355"/>
      <c r="E797" s="355"/>
      <c r="F797" s="355"/>
      <c r="G797" s="355"/>
      <c r="H797" s="355"/>
      <c r="I797" s="355"/>
      <c r="J797" s="355"/>
      <c r="K797" s="355"/>
      <c r="L797" s="355"/>
      <c r="M797" s="355"/>
      <c r="N797" s="355"/>
      <c r="O797" s="355"/>
      <c r="P797" s="355"/>
      <c r="Q797" s="355"/>
      <c r="R797" s="355"/>
      <c r="S797" s="355"/>
      <c r="T797" s="355"/>
      <c r="U797" s="355"/>
      <c r="V797" s="355"/>
      <c r="W797" s="355"/>
      <c r="X797" s="355"/>
      <c r="Y797" s="355"/>
      <c r="Z797" s="355"/>
    </row>
    <row r="798" spans="1:26" ht="18.75" customHeight="1">
      <c r="A798" s="355"/>
      <c r="B798" s="355"/>
      <c r="C798" s="355"/>
      <c r="D798" s="355"/>
      <c r="E798" s="355"/>
      <c r="F798" s="355"/>
      <c r="G798" s="355"/>
      <c r="H798" s="355"/>
      <c r="I798" s="355"/>
      <c r="J798" s="355"/>
      <c r="K798" s="355"/>
      <c r="L798" s="355"/>
      <c r="M798" s="355"/>
      <c r="N798" s="355"/>
      <c r="O798" s="355"/>
      <c r="P798" s="355"/>
      <c r="Q798" s="355"/>
      <c r="R798" s="355"/>
      <c r="S798" s="355"/>
      <c r="T798" s="355"/>
      <c r="U798" s="355"/>
      <c r="V798" s="355"/>
      <c r="W798" s="355"/>
      <c r="X798" s="355"/>
      <c r="Y798" s="355"/>
      <c r="Z798" s="355"/>
    </row>
    <row r="799" spans="1:26" ht="18.75" customHeight="1">
      <c r="A799" s="355"/>
      <c r="B799" s="355"/>
      <c r="C799" s="355"/>
      <c r="D799" s="355"/>
      <c r="E799" s="355"/>
      <c r="F799" s="355"/>
      <c r="G799" s="355"/>
      <c r="H799" s="355"/>
      <c r="I799" s="355"/>
      <c r="J799" s="355"/>
      <c r="K799" s="355"/>
      <c r="L799" s="355"/>
      <c r="M799" s="355"/>
      <c r="N799" s="355"/>
      <c r="O799" s="355"/>
      <c r="P799" s="355"/>
      <c r="Q799" s="355"/>
      <c r="R799" s="355"/>
      <c r="S799" s="355"/>
      <c r="T799" s="355"/>
      <c r="U799" s="355"/>
      <c r="V799" s="355"/>
      <c r="W799" s="355"/>
      <c r="X799" s="355"/>
      <c r="Y799" s="355"/>
      <c r="Z799" s="355"/>
    </row>
    <row r="800" spans="1:26" ht="18.75" customHeight="1">
      <c r="A800" s="355"/>
      <c r="B800" s="355"/>
      <c r="C800" s="355"/>
      <c r="D800" s="355"/>
      <c r="E800" s="355"/>
      <c r="F800" s="355"/>
      <c r="G800" s="355"/>
      <c r="H800" s="355"/>
      <c r="I800" s="355"/>
      <c r="J800" s="355"/>
      <c r="K800" s="355"/>
      <c r="L800" s="355"/>
      <c r="M800" s="355"/>
      <c r="N800" s="355"/>
      <c r="O800" s="355"/>
      <c r="P800" s="355"/>
      <c r="Q800" s="355"/>
      <c r="R800" s="355"/>
      <c r="S800" s="355"/>
      <c r="T800" s="355"/>
      <c r="U800" s="355"/>
      <c r="V800" s="355"/>
      <c r="W800" s="355"/>
      <c r="X800" s="355"/>
      <c r="Y800" s="355"/>
      <c r="Z800" s="355"/>
    </row>
    <row r="801" spans="1:26" ht="18.75" customHeight="1">
      <c r="A801" s="355"/>
      <c r="B801" s="355"/>
      <c r="C801" s="355"/>
      <c r="D801" s="355"/>
      <c r="E801" s="355"/>
      <c r="F801" s="355"/>
      <c r="G801" s="355"/>
      <c r="H801" s="355"/>
      <c r="I801" s="355"/>
      <c r="J801" s="355"/>
      <c r="K801" s="355"/>
      <c r="L801" s="355"/>
      <c r="M801" s="355"/>
      <c r="N801" s="355"/>
      <c r="O801" s="355"/>
      <c r="P801" s="355"/>
      <c r="Q801" s="355"/>
      <c r="R801" s="355"/>
      <c r="S801" s="355"/>
      <c r="T801" s="355"/>
      <c r="U801" s="355"/>
      <c r="V801" s="355"/>
      <c r="W801" s="355"/>
      <c r="X801" s="355"/>
      <c r="Y801" s="355"/>
      <c r="Z801" s="355"/>
    </row>
    <row r="802" spans="1:26" ht="18.75" customHeight="1">
      <c r="A802" s="355"/>
      <c r="B802" s="355"/>
      <c r="C802" s="355"/>
      <c r="D802" s="355"/>
      <c r="E802" s="355"/>
      <c r="F802" s="355"/>
      <c r="G802" s="355"/>
      <c r="H802" s="355"/>
      <c r="I802" s="355"/>
      <c r="J802" s="355"/>
      <c r="K802" s="355"/>
      <c r="L802" s="355"/>
      <c r="M802" s="355"/>
      <c r="N802" s="355"/>
      <c r="O802" s="355"/>
      <c r="P802" s="355"/>
      <c r="Q802" s="355"/>
      <c r="R802" s="355"/>
      <c r="S802" s="355"/>
      <c r="T802" s="355"/>
      <c r="U802" s="355"/>
      <c r="V802" s="355"/>
      <c r="W802" s="355"/>
      <c r="X802" s="355"/>
      <c r="Y802" s="355"/>
      <c r="Z802" s="355"/>
    </row>
    <row r="803" spans="1:26" ht="18.75" customHeight="1">
      <c r="A803" s="355"/>
      <c r="B803" s="355"/>
      <c r="C803" s="355"/>
      <c r="D803" s="355"/>
      <c r="E803" s="355"/>
      <c r="F803" s="355"/>
      <c r="G803" s="355"/>
      <c r="H803" s="355"/>
      <c r="I803" s="355"/>
      <c r="J803" s="355"/>
      <c r="K803" s="355"/>
      <c r="L803" s="355"/>
      <c r="M803" s="355"/>
      <c r="N803" s="355"/>
      <c r="O803" s="355"/>
      <c r="P803" s="355"/>
      <c r="Q803" s="355"/>
      <c r="R803" s="355"/>
      <c r="S803" s="355"/>
      <c r="T803" s="355"/>
      <c r="U803" s="355"/>
      <c r="V803" s="355"/>
      <c r="W803" s="355"/>
      <c r="X803" s="355"/>
      <c r="Y803" s="355"/>
      <c r="Z803" s="355"/>
    </row>
    <row r="804" spans="1:26" ht="18.75" customHeight="1">
      <c r="A804" s="355"/>
      <c r="B804" s="355"/>
      <c r="C804" s="355"/>
      <c r="D804" s="355"/>
      <c r="E804" s="355"/>
      <c r="F804" s="355"/>
      <c r="G804" s="355"/>
      <c r="H804" s="355"/>
      <c r="I804" s="355"/>
      <c r="J804" s="355"/>
      <c r="K804" s="355"/>
      <c r="L804" s="355"/>
      <c r="M804" s="355"/>
      <c r="N804" s="355"/>
      <c r="O804" s="355"/>
      <c r="P804" s="355"/>
      <c r="Q804" s="355"/>
      <c r="R804" s="355"/>
      <c r="S804" s="355"/>
      <c r="T804" s="355"/>
      <c r="U804" s="355"/>
      <c r="V804" s="355"/>
      <c r="W804" s="355"/>
      <c r="X804" s="355"/>
      <c r="Y804" s="355"/>
      <c r="Z804" s="355"/>
    </row>
    <row r="805" spans="1:26" ht="18.75" customHeight="1">
      <c r="A805" s="355"/>
      <c r="B805" s="355"/>
      <c r="C805" s="355"/>
      <c r="D805" s="355"/>
      <c r="E805" s="355"/>
      <c r="F805" s="355"/>
      <c r="G805" s="355"/>
      <c r="H805" s="355"/>
      <c r="I805" s="355"/>
      <c r="J805" s="355"/>
      <c r="K805" s="355"/>
      <c r="L805" s="355"/>
      <c r="M805" s="355"/>
      <c r="N805" s="355"/>
      <c r="O805" s="355"/>
      <c r="P805" s="355"/>
      <c r="Q805" s="355"/>
      <c r="R805" s="355"/>
      <c r="S805" s="355"/>
      <c r="T805" s="355"/>
      <c r="U805" s="355"/>
      <c r="V805" s="355"/>
      <c r="W805" s="355"/>
      <c r="X805" s="355"/>
      <c r="Y805" s="355"/>
      <c r="Z805" s="355"/>
    </row>
    <row r="806" spans="1:26" ht="18.75" customHeight="1">
      <c r="A806" s="355"/>
      <c r="B806" s="355"/>
      <c r="C806" s="355"/>
      <c r="D806" s="355"/>
      <c r="E806" s="355"/>
      <c r="F806" s="355"/>
      <c r="G806" s="355"/>
      <c r="H806" s="355"/>
      <c r="I806" s="355"/>
      <c r="J806" s="355"/>
      <c r="K806" s="355"/>
      <c r="L806" s="355"/>
      <c r="M806" s="355"/>
      <c r="N806" s="355"/>
      <c r="O806" s="355"/>
      <c r="P806" s="355"/>
      <c r="Q806" s="355"/>
      <c r="R806" s="355"/>
      <c r="S806" s="355"/>
      <c r="T806" s="355"/>
      <c r="U806" s="355"/>
      <c r="V806" s="355"/>
      <c r="W806" s="355"/>
      <c r="X806" s="355"/>
      <c r="Y806" s="355"/>
      <c r="Z806" s="355"/>
    </row>
    <row r="807" spans="1:26" ht="18.75" customHeight="1">
      <c r="A807" s="355"/>
      <c r="B807" s="355"/>
      <c r="C807" s="355"/>
      <c r="D807" s="355"/>
      <c r="E807" s="355"/>
      <c r="F807" s="355"/>
      <c r="G807" s="355"/>
      <c r="H807" s="355"/>
      <c r="I807" s="355"/>
      <c r="J807" s="355"/>
      <c r="K807" s="355"/>
      <c r="L807" s="355"/>
      <c r="M807" s="355"/>
      <c r="N807" s="355"/>
      <c r="O807" s="355"/>
      <c r="P807" s="355"/>
      <c r="Q807" s="355"/>
      <c r="R807" s="355"/>
      <c r="S807" s="355"/>
      <c r="T807" s="355"/>
      <c r="U807" s="355"/>
      <c r="V807" s="355"/>
      <c r="W807" s="355"/>
      <c r="X807" s="355"/>
      <c r="Y807" s="355"/>
      <c r="Z807" s="355"/>
    </row>
    <row r="808" spans="1:26" ht="18.75" customHeight="1">
      <c r="A808" s="355"/>
      <c r="B808" s="355"/>
      <c r="C808" s="355"/>
      <c r="D808" s="355"/>
      <c r="E808" s="355"/>
      <c r="F808" s="355"/>
      <c r="G808" s="355"/>
      <c r="H808" s="355"/>
      <c r="I808" s="355"/>
      <c r="J808" s="355"/>
      <c r="K808" s="355"/>
      <c r="L808" s="355"/>
      <c r="M808" s="355"/>
      <c r="N808" s="355"/>
      <c r="O808" s="355"/>
      <c r="P808" s="355"/>
      <c r="Q808" s="355"/>
      <c r="R808" s="355"/>
      <c r="S808" s="355"/>
      <c r="T808" s="355"/>
      <c r="U808" s="355"/>
      <c r="V808" s="355"/>
      <c r="W808" s="355"/>
      <c r="X808" s="355"/>
      <c r="Y808" s="355"/>
      <c r="Z808" s="355"/>
    </row>
    <row r="809" spans="1:26" ht="18.75" customHeight="1">
      <c r="A809" s="355"/>
      <c r="B809" s="355"/>
      <c r="C809" s="355"/>
      <c r="D809" s="355"/>
      <c r="E809" s="355"/>
      <c r="F809" s="355"/>
      <c r="G809" s="355"/>
      <c r="H809" s="355"/>
      <c r="I809" s="355"/>
      <c r="J809" s="355"/>
      <c r="K809" s="355"/>
      <c r="L809" s="355"/>
      <c r="M809" s="355"/>
      <c r="N809" s="355"/>
      <c r="O809" s="355"/>
      <c r="P809" s="355"/>
      <c r="Q809" s="355"/>
      <c r="R809" s="355"/>
      <c r="S809" s="355"/>
      <c r="T809" s="355"/>
      <c r="U809" s="355"/>
      <c r="V809" s="355"/>
      <c r="W809" s="355"/>
      <c r="X809" s="355"/>
      <c r="Y809" s="355"/>
      <c r="Z809" s="355"/>
    </row>
    <row r="810" spans="1:26" ht="18.75" customHeight="1">
      <c r="A810" s="355"/>
      <c r="B810" s="355"/>
      <c r="C810" s="355"/>
      <c r="D810" s="355"/>
      <c r="E810" s="355"/>
      <c r="F810" s="355"/>
      <c r="G810" s="355"/>
      <c r="H810" s="355"/>
      <c r="I810" s="355"/>
      <c r="J810" s="355"/>
      <c r="K810" s="355"/>
      <c r="L810" s="355"/>
      <c r="M810" s="355"/>
      <c r="N810" s="355"/>
      <c r="O810" s="355"/>
      <c r="P810" s="355"/>
      <c r="Q810" s="355"/>
      <c r="R810" s="355"/>
      <c r="S810" s="355"/>
      <c r="T810" s="355"/>
      <c r="U810" s="355"/>
      <c r="V810" s="355"/>
      <c r="W810" s="355"/>
      <c r="X810" s="355"/>
      <c r="Y810" s="355"/>
      <c r="Z810" s="355"/>
    </row>
    <row r="811" spans="1:26" ht="18.75" customHeight="1">
      <c r="A811" s="355"/>
      <c r="B811" s="355"/>
      <c r="C811" s="355"/>
      <c r="D811" s="355"/>
      <c r="E811" s="355"/>
      <c r="F811" s="355"/>
      <c r="G811" s="355"/>
      <c r="H811" s="355"/>
      <c r="I811" s="355"/>
      <c r="J811" s="355"/>
      <c r="K811" s="355"/>
      <c r="L811" s="355"/>
      <c r="M811" s="355"/>
      <c r="N811" s="355"/>
      <c r="O811" s="355"/>
      <c r="P811" s="355"/>
      <c r="Q811" s="355"/>
      <c r="R811" s="355"/>
      <c r="S811" s="355"/>
      <c r="T811" s="355"/>
      <c r="U811" s="355"/>
      <c r="V811" s="355"/>
      <c r="W811" s="355"/>
      <c r="X811" s="355"/>
      <c r="Y811" s="355"/>
      <c r="Z811" s="355"/>
    </row>
    <row r="812" spans="1:26" ht="18.75" customHeight="1">
      <c r="A812" s="355"/>
      <c r="B812" s="355"/>
      <c r="C812" s="355"/>
      <c r="D812" s="355"/>
      <c r="E812" s="355"/>
      <c r="F812" s="355"/>
      <c r="G812" s="355"/>
      <c r="H812" s="355"/>
      <c r="I812" s="355"/>
      <c r="J812" s="355"/>
      <c r="K812" s="355"/>
      <c r="L812" s="355"/>
      <c r="M812" s="355"/>
      <c r="N812" s="355"/>
      <c r="O812" s="355"/>
      <c r="P812" s="355"/>
      <c r="Q812" s="355"/>
      <c r="R812" s="355"/>
      <c r="S812" s="355"/>
      <c r="T812" s="355"/>
      <c r="U812" s="355"/>
      <c r="V812" s="355"/>
      <c r="W812" s="355"/>
      <c r="X812" s="355"/>
      <c r="Y812" s="355"/>
      <c r="Z812" s="355"/>
    </row>
    <row r="813" spans="1:26" ht="18.75" customHeight="1">
      <c r="A813" s="355"/>
      <c r="B813" s="355"/>
      <c r="C813" s="355"/>
      <c r="D813" s="355"/>
      <c r="E813" s="355"/>
      <c r="F813" s="355"/>
      <c r="G813" s="355"/>
      <c r="H813" s="355"/>
      <c r="I813" s="355"/>
      <c r="J813" s="355"/>
      <c r="K813" s="355"/>
      <c r="L813" s="355"/>
      <c r="M813" s="355"/>
      <c r="N813" s="355"/>
      <c r="O813" s="355"/>
      <c r="P813" s="355"/>
      <c r="Q813" s="355"/>
      <c r="R813" s="355"/>
      <c r="S813" s="355"/>
      <c r="T813" s="355"/>
      <c r="U813" s="355"/>
      <c r="V813" s="355"/>
      <c r="W813" s="355"/>
      <c r="X813" s="355"/>
      <c r="Y813" s="355"/>
      <c r="Z813" s="355"/>
    </row>
    <row r="814" spans="1:26" ht="18.75" customHeight="1">
      <c r="A814" s="355"/>
      <c r="B814" s="355"/>
      <c r="C814" s="355"/>
      <c r="D814" s="355"/>
      <c r="E814" s="355"/>
      <c r="F814" s="355"/>
      <c r="G814" s="355"/>
      <c r="H814" s="355"/>
      <c r="I814" s="355"/>
      <c r="J814" s="355"/>
      <c r="K814" s="355"/>
      <c r="L814" s="355"/>
      <c r="M814" s="355"/>
      <c r="N814" s="355"/>
      <c r="O814" s="355"/>
      <c r="P814" s="355"/>
      <c r="Q814" s="355"/>
      <c r="R814" s="355"/>
      <c r="S814" s="355"/>
      <c r="T814" s="355"/>
      <c r="U814" s="355"/>
      <c r="V814" s="355"/>
      <c r="W814" s="355"/>
      <c r="X814" s="355"/>
      <c r="Y814" s="355"/>
      <c r="Z814" s="355"/>
    </row>
    <row r="815" spans="1:26" ht="18.75" customHeight="1">
      <c r="A815" s="355"/>
      <c r="B815" s="355"/>
      <c r="C815" s="355"/>
      <c r="D815" s="355"/>
      <c r="E815" s="355"/>
      <c r="F815" s="355"/>
      <c r="G815" s="355"/>
      <c r="H815" s="355"/>
      <c r="I815" s="355"/>
      <c r="J815" s="355"/>
      <c r="K815" s="355"/>
      <c r="L815" s="355"/>
      <c r="M815" s="355"/>
      <c r="N815" s="355"/>
      <c r="O815" s="355"/>
      <c r="P815" s="355"/>
      <c r="Q815" s="355"/>
      <c r="R815" s="355"/>
      <c r="S815" s="355"/>
      <c r="T815" s="355"/>
      <c r="U815" s="355"/>
      <c r="V815" s="355"/>
      <c r="W815" s="355"/>
      <c r="X815" s="355"/>
      <c r="Y815" s="355"/>
      <c r="Z815" s="355"/>
    </row>
    <row r="816" spans="1:26" ht="18.75" customHeight="1">
      <c r="A816" s="355"/>
      <c r="B816" s="355"/>
      <c r="C816" s="355"/>
      <c r="D816" s="355"/>
      <c r="E816" s="355"/>
      <c r="F816" s="355"/>
      <c r="G816" s="355"/>
      <c r="H816" s="355"/>
      <c r="I816" s="355"/>
      <c r="J816" s="355"/>
      <c r="K816" s="355"/>
      <c r="L816" s="355"/>
      <c r="M816" s="355"/>
      <c r="N816" s="355"/>
      <c r="O816" s="355"/>
      <c r="P816" s="355"/>
      <c r="Q816" s="355"/>
      <c r="R816" s="355"/>
      <c r="S816" s="355"/>
      <c r="T816" s="355"/>
      <c r="U816" s="355"/>
      <c r="V816" s="355"/>
      <c r="W816" s="355"/>
      <c r="X816" s="355"/>
      <c r="Y816" s="355"/>
      <c r="Z816" s="355"/>
    </row>
    <row r="817" spans="1:26" ht="18.75" customHeight="1">
      <c r="A817" s="355"/>
      <c r="B817" s="355"/>
      <c r="C817" s="355"/>
      <c r="D817" s="355"/>
      <c r="E817" s="355"/>
      <c r="F817" s="355"/>
      <c r="G817" s="355"/>
      <c r="H817" s="355"/>
      <c r="I817" s="355"/>
      <c r="J817" s="355"/>
      <c r="K817" s="355"/>
      <c r="L817" s="355"/>
      <c r="M817" s="355"/>
      <c r="N817" s="355"/>
      <c r="O817" s="355"/>
      <c r="P817" s="355"/>
      <c r="Q817" s="355"/>
      <c r="R817" s="355"/>
      <c r="S817" s="355"/>
      <c r="T817" s="355"/>
      <c r="U817" s="355"/>
      <c r="V817" s="355"/>
      <c r="W817" s="355"/>
      <c r="X817" s="355"/>
      <c r="Y817" s="355"/>
      <c r="Z817" s="355"/>
    </row>
    <row r="818" spans="1:26" ht="18.75" customHeight="1">
      <c r="A818" s="355"/>
      <c r="B818" s="355"/>
      <c r="C818" s="355"/>
      <c r="D818" s="355"/>
      <c r="E818" s="355"/>
      <c r="F818" s="355"/>
      <c r="G818" s="355"/>
      <c r="H818" s="355"/>
      <c r="I818" s="355"/>
      <c r="J818" s="355"/>
      <c r="K818" s="355"/>
      <c r="L818" s="355"/>
      <c r="M818" s="355"/>
      <c r="N818" s="355"/>
      <c r="O818" s="355"/>
      <c r="P818" s="355"/>
      <c r="Q818" s="355"/>
      <c r="R818" s="355"/>
      <c r="S818" s="355"/>
      <c r="T818" s="355"/>
      <c r="U818" s="355"/>
      <c r="V818" s="355"/>
      <c r="W818" s="355"/>
      <c r="X818" s="355"/>
      <c r="Y818" s="355"/>
      <c r="Z818" s="355"/>
    </row>
    <row r="819" spans="1:26" ht="18.75" customHeight="1">
      <c r="A819" s="355"/>
      <c r="B819" s="355"/>
      <c r="C819" s="355"/>
      <c r="D819" s="355"/>
      <c r="E819" s="355"/>
      <c r="F819" s="355"/>
      <c r="G819" s="355"/>
      <c r="H819" s="355"/>
      <c r="I819" s="355"/>
      <c r="J819" s="355"/>
      <c r="K819" s="355"/>
      <c r="L819" s="355"/>
      <c r="M819" s="355"/>
      <c r="N819" s="355"/>
      <c r="O819" s="355"/>
      <c r="P819" s="355"/>
      <c r="Q819" s="355"/>
      <c r="R819" s="355"/>
      <c r="S819" s="355"/>
      <c r="T819" s="355"/>
      <c r="U819" s="355"/>
      <c r="V819" s="355"/>
      <c r="W819" s="355"/>
      <c r="X819" s="355"/>
      <c r="Y819" s="355"/>
      <c r="Z819" s="355"/>
    </row>
    <row r="820" spans="1:26" ht="18.75" customHeight="1">
      <c r="A820" s="355"/>
      <c r="B820" s="355"/>
      <c r="C820" s="355"/>
      <c r="D820" s="355"/>
      <c r="E820" s="355"/>
      <c r="F820" s="355"/>
      <c r="G820" s="355"/>
      <c r="H820" s="355"/>
      <c r="I820" s="355"/>
      <c r="J820" s="355"/>
      <c r="K820" s="355"/>
      <c r="L820" s="355"/>
      <c r="M820" s="355"/>
      <c r="N820" s="355"/>
      <c r="O820" s="355"/>
      <c r="P820" s="355"/>
      <c r="Q820" s="355"/>
      <c r="R820" s="355"/>
      <c r="S820" s="355"/>
      <c r="T820" s="355"/>
      <c r="U820" s="355"/>
      <c r="V820" s="355"/>
      <c r="W820" s="355"/>
      <c r="X820" s="355"/>
      <c r="Y820" s="355"/>
      <c r="Z820" s="355"/>
    </row>
    <row r="821" spans="1:26" ht="18.75" customHeight="1">
      <c r="A821" s="355"/>
      <c r="B821" s="355"/>
      <c r="C821" s="355"/>
      <c r="D821" s="355"/>
      <c r="E821" s="355"/>
      <c r="F821" s="355"/>
      <c r="G821" s="355"/>
      <c r="H821" s="355"/>
      <c r="I821" s="355"/>
      <c r="J821" s="355"/>
      <c r="K821" s="355"/>
      <c r="L821" s="355"/>
      <c r="M821" s="355"/>
      <c r="N821" s="355"/>
      <c r="O821" s="355"/>
      <c r="P821" s="355"/>
      <c r="Q821" s="355"/>
      <c r="R821" s="355"/>
      <c r="S821" s="355"/>
      <c r="T821" s="355"/>
      <c r="U821" s="355"/>
      <c r="V821" s="355"/>
      <c r="W821" s="355"/>
      <c r="X821" s="355"/>
      <c r="Y821" s="355"/>
      <c r="Z821" s="355"/>
    </row>
    <row r="822" spans="1:26" ht="18.75" customHeight="1">
      <c r="A822" s="355"/>
      <c r="B822" s="355"/>
      <c r="C822" s="355"/>
      <c r="D822" s="355"/>
      <c r="E822" s="355"/>
      <c r="F822" s="355"/>
      <c r="G822" s="355"/>
      <c r="H822" s="355"/>
      <c r="I822" s="355"/>
      <c r="J822" s="355"/>
      <c r="K822" s="355"/>
      <c r="L822" s="355"/>
      <c r="M822" s="355"/>
      <c r="N822" s="355"/>
      <c r="O822" s="355"/>
      <c r="P822" s="355"/>
      <c r="Q822" s="355"/>
      <c r="R822" s="355"/>
      <c r="S822" s="355"/>
      <c r="T822" s="355"/>
      <c r="U822" s="355"/>
      <c r="V822" s="355"/>
      <c r="W822" s="355"/>
      <c r="X822" s="355"/>
      <c r="Y822" s="355"/>
      <c r="Z822" s="355"/>
    </row>
    <row r="823" spans="1:26" ht="18.75" customHeight="1">
      <c r="A823" s="355"/>
      <c r="B823" s="355"/>
      <c r="C823" s="355"/>
      <c r="D823" s="355"/>
      <c r="E823" s="355"/>
      <c r="F823" s="355"/>
      <c r="G823" s="355"/>
      <c r="H823" s="355"/>
      <c r="I823" s="355"/>
      <c r="J823" s="355"/>
      <c r="K823" s="355"/>
      <c r="L823" s="355"/>
      <c r="M823" s="355"/>
      <c r="N823" s="355"/>
      <c r="O823" s="355"/>
      <c r="P823" s="355"/>
      <c r="Q823" s="355"/>
      <c r="R823" s="355"/>
      <c r="S823" s="355"/>
      <c r="T823" s="355"/>
      <c r="U823" s="355"/>
      <c r="V823" s="355"/>
      <c r="W823" s="355"/>
      <c r="X823" s="355"/>
      <c r="Y823" s="355"/>
      <c r="Z823" s="355"/>
    </row>
    <row r="824" spans="1:26" ht="18.75" customHeight="1">
      <c r="A824" s="355"/>
      <c r="B824" s="355"/>
      <c r="C824" s="355"/>
      <c r="D824" s="355"/>
      <c r="E824" s="355"/>
      <c r="F824" s="355"/>
      <c r="G824" s="355"/>
      <c r="H824" s="355"/>
      <c r="I824" s="355"/>
      <c r="J824" s="355"/>
      <c r="K824" s="355"/>
      <c r="L824" s="355"/>
      <c r="M824" s="355"/>
      <c r="N824" s="355"/>
      <c r="O824" s="355"/>
      <c r="P824" s="355"/>
      <c r="Q824" s="355"/>
      <c r="R824" s="355"/>
      <c r="S824" s="355"/>
      <c r="T824" s="355"/>
      <c r="U824" s="355"/>
      <c r="V824" s="355"/>
      <c r="W824" s="355"/>
      <c r="X824" s="355"/>
      <c r="Y824" s="355"/>
      <c r="Z824" s="355"/>
    </row>
    <row r="825" spans="1:26" ht="18.75" customHeight="1">
      <c r="A825" s="355"/>
      <c r="B825" s="355"/>
      <c r="C825" s="355"/>
      <c r="D825" s="355"/>
      <c r="E825" s="355"/>
      <c r="F825" s="355"/>
      <c r="G825" s="355"/>
      <c r="H825" s="355"/>
      <c r="I825" s="355"/>
      <c r="J825" s="355"/>
      <c r="K825" s="355"/>
      <c r="L825" s="355"/>
      <c r="M825" s="355"/>
      <c r="N825" s="355"/>
      <c r="O825" s="355"/>
      <c r="P825" s="355"/>
      <c r="Q825" s="355"/>
      <c r="R825" s="355"/>
      <c r="S825" s="355"/>
      <c r="T825" s="355"/>
      <c r="U825" s="355"/>
      <c r="V825" s="355"/>
      <c r="W825" s="355"/>
      <c r="X825" s="355"/>
      <c r="Y825" s="355"/>
      <c r="Z825" s="355"/>
    </row>
    <row r="826" spans="1:26" ht="18.75" customHeight="1">
      <c r="A826" s="355"/>
      <c r="B826" s="355"/>
      <c r="C826" s="355"/>
      <c r="D826" s="355"/>
      <c r="E826" s="355"/>
      <c r="F826" s="355"/>
      <c r="G826" s="355"/>
      <c r="H826" s="355"/>
      <c r="I826" s="355"/>
      <c r="J826" s="355"/>
      <c r="K826" s="355"/>
      <c r="L826" s="355"/>
      <c r="M826" s="355"/>
      <c r="N826" s="355"/>
      <c r="O826" s="355"/>
      <c r="P826" s="355"/>
      <c r="Q826" s="355"/>
      <c r="R826" s="355"/>
      <c r="S826" s="355"/>
      <c r="T826" s="355"/>
      <c r="U826" s="355"/>
      <c r="V826" s="355"/>
      <c r="W826" s="355"/>
      <c r="X826" s="355"/>
      <c r="Y826" s="355"/>
      <c r="Z826" s="355"/>
    </row>
    <row r="827" spans="1:26" ht="18.75" customHeight="1">
      <c r="A827" s="355"/>
      <c r="B827" s="355"/>
      <c r="C827" s="355"/>
      <c r="D827" s="355"/>
      <c r="E827" s="355"/>
      <c r="F827" s="355"/>
      <c r="G827" s="355"/>
      <c r="H827" s="355"/>
      <c r="I827" s="355"/>
      <c r="J827" s="355"/>
      <c r="K827" s="355"/>
      <c r="L827" s="355"/>
      <c r="M827" s="355"/>
      <c r="N827" s="355"/>
      <c r="O827" s="355"/>
      <c r="P827" s="355"/>
      <c r="Q827" s="355"/>
      <c r="R827" s="355"/>
      <c r="S827" s="355"/>
      <c r="T827" s="355"/>
      <c r="U827" s="355"/>
      <c r="V827" s="355"/>
      <c r="W827" s="355"/>
      <c r="X827" s="355"/>
      <c r="Y827" s="355"/>
      <c r="Z827" s="355"/>
    </row>
    <row r="828" spans="1:26" ht="18.75" customHeight="1">
      <c r="A828" s="355"/>
      <c r="B828" s="355"/>
      <c r="C828" s="355"/>
      <c r="D828" s="355"/>
      <c r="E828" s="355"/>
      <c r="F828" s="355"/>
      <c r="G828" s="355"/>
      <c r="H828" s="355"/>
      <c r="I828" s="355"/>
      <c r="J828" s="355"/>
      <c r="K828" s="355"/>
      <c r="L828" s="355"/>
      <c r="M828" s="355"/>
      <c r="N828" s="355"/>
      <c r="O828" s="355"/>
      <c r="P828" s="355"/>
      <c r="Q828" s="355"/>
      <c r="R828" s="355"/>
      <c r="S828" s="355"/>
      <c r="T828" s="355"/>
      <c r="U828" s="355"/>
      <c r="V828" s="355"/>
      <c r="W828" s="355"/>
      <c r="X828" s="355"/>
      <c r="Y828" s="355"/>
      <c r="Z828" s="355"/>
    </row>
    <row r="829" spans="1:26" ht="18.75" customHeight="1">
      <c r="A829" s="355"/>
      <c r="B829" s="355"/>
      <c r="C829" s="355"/>
      <c r="D829" s="355"/>
      <c r="E829" s="355"/>
      <c r="F829" s="355"/>
      <c r="G829" s="355"/>
      <c r="H829" s="355"/>
      <c r="I829" s="355"/>
      <c r="J829" s="355"/>
      <c r="K829" s="355"/>
      <c r="L829" s="355"/>
      <c r="M829" s="355"/>
      <c r="N829" s="355"/>
      <c r="O829" s="355"/>
      <c r="P829" s="355"/>
      <c r="Q829" s="355"/>
      <c r="R829" s="355"/>
      <c r="S829" s="355"/>
      <c r="T829" s="355"/>
      <c r="U829" s="355"/>
      <c r="V829" s="355"/>
      <c r="W829" s="355"/>
      <c r="X829" s="355"/>
      <c r="Y829" s="355"/>
      <c r="Z829" s="355"/>
    </row>
    <row r="830" spans="1:26" ht="18.75" customHeight="1">
      <c r="A830" s="355"/>
      <c r="B830" s="355"/>
      <c r="C830" s="355"/>
      <c r="D830" s="355"/>
      <c r="E830" s="355"/>
      <c r="F830" s="355"/>
      <c r="G830" s="355"/>
      <c r="H830" s="355"/>
      <c r="I830" s="355"/>
      <c r="J830" s="355"/>
      <c r="K830" s="355"/>
      <c r="L830" s="355"/>
      <c r="M830" s="355"/>
      <c r="N830" s="355"/>
      <c r="O830" s="355"/>
      <c r="P830" s="355"/>
      <c r="Q830" s="355"/>
      <c r="R830" s="355"/>
      <c r="S830" s="355"/>
      <c r="T830" s="355"/>
      <c r="U830" s="355"/>
      <c r="V830" s="355"/>
      <c r="W830" s="355"/>
      <c r="X830" s="355"/>
      <c r="Y830" s="355"/>
      <c r="Z830" s="355"/>
    </row>
    <row r="831" spans="1:26" ht="18.75" customHeight="1">
      <c r="A831" s="355"/>
      <c r="B831" s="355"/>
      <c r="C831" s="355"/>
      <c r="D831" s="355"/>
      <c r="E831" s="355"/>
      <c r="F831" s="355"/>
      <c r="G831" s="355"/>
      <c r="H831" s="355"/>
      <c r="I831" s="355"/>
      <c r="J831" s="355"/>
      <c r="K831" s="355"/>
      <c r="L831" s="355"/>
      <c r="M831" s="355"/>
      <c r="N831" s="355"/>
      <c r="O831" s="355"/>
      <c r="P831" s="355"/>
      <c r="Q831" s="355"/>
      <c r="R831" s="355"/>
      <c r="S831" s="355"/>
      <c r="T831" s="355"/>
      <c r="U831" s="355"/>
      <c r="V831" s="355"/>
      <c r="W831" s="355"/>
      <c r="X831" s="355"/>
      <c r="Y831" s="355"/>
      <c r="Z831" s="355"/>
    </row>
    <row r="832" spans="1:26" ht="18.75" customHeight="1">
      <c r="A832" s="355"/>
      <c r="B832" s="355"/>
      <c r="C832" s="355"/>
      <c r="D832" s="355"/>
      <c r="E832" s="355"/>
      <c r="F832" s="355"/>
      <c r="G832" s="355"/>
      <c r="H832" s="355"/>
      <c r="I832" s="355"/>
      <c r="J832" s="355"/>
      <c r="K832" s="355"/>
      <c r="L832" s="355"/>
      <c r="M832" s="355"/>
      <c r="N832" s="355"/>
      <c r="O832" s="355"/>
      <c r="P832" s="355"/>
      <c r="Q832" s="355"/>
      <c r="R832" s="355"/>
      <c r="S832" s="355"/>
      <c r="T832" s="355"/>
      <c r="U832" s="355"/>
      <c r="V832" s="355"/>
      <c r="W832" s="355"/>
      <c r="X832" s="355"/>
      <c r="Y832" s="355"/>
      <c r="Z832" s="355"/>
    </row>
    <row r="833" spans="1:26" ht="18.75" customHeight="1">
      <c r="A833" s="355"/>
      <c r="B833" s="355"/>
      <c r="C833" s="355"/>
      <c r="D833" s="355"/>
      <c r="E833" s="355"/>
      <c r="F833" s="355"/>
      <c r="G833" s="355"/>
      <c r="H833" s="355"/>
      <c r="I833" s="355"/>
      <c r="J833" s="355"/>
      <c r="K833" s="355"/>
      <c r="L833" s="355"/>
      <c r="M833" s="355"/>
      <c r="N833" s="355"/>
      <c r="O833" s="355"/>
      <c r="P833" s="355"/>
      <c r="Q833" s="355"/>
      <c r="R833" s="355"/>
      <c r="S833" s="355"/>
      <c r="T833" s="355"/>
      <c r="U833" s="355"/>
      <c r="V833" s="355"/>
      <c r="W833" s="355"/>
      <c r="X833" s="355"/>
      <c r="Y833" s="355"/>
      <c r="Z833" s="355"/>
    </row>
    <row r="834" spans="1:26" ht="18.75" customHeight="1">
      <c r="A834" s="355"/>
      <c r="B834" s="355"/>
      <c r="C834" s="355"/>
      <c r="D834" s="355"/>
      <c r="E834" s="355"/>
      <c r="F834" s="355"/>
      <c r="G834" s="355"/>
      <c r="H834" s="355"/>
      <c r="I834" s="355"/>
      <c r="J834" s="355"/>
      <c r="K834" s="355"/>
      <c r="L834" s="355"/>
      <c r="M834" s="355"/>
      <c r="N834" s="355"/>
      <c r="O834" s="355"/>
      <c r="P834" s="355"/>
      <c r="Q834" s="355"/>
      <c r="R834" s="355"/>
      <c r="S834" s="355"/>
      <c r="T834" s="355"/>
      <c r="U834" s="355"/>
      <c r="V834" s="355"/>
      <c r="W834" s="355"/>
      <c r="X834" s="355"/>
      <c r="Y834" s="355"/>
      <c r="Z834" s="355"/>
    </row>
    <row r="835" spans="1:26" ht="18.75" customHeight="1">
      <c r="A835" s="355"/>
      <c r="B835" s="355"/>
      <c r="C835" s="355"/>
      <c r="D835" s="355"/>
      <c r="E835" s="355"/>
      <c r="F835" s="355"/>
      <c r="G835" s="355"/>
      <c r="H835" s="355"/>
      <c r="I835" s="355"/>
      <c r="J835" s="355"/>
      <c r="K835" s="355"/>
      <c r="L835" s="355"/>
      <c r="M835" s="355"/>
      <c r="N835" s="355"/>
      <c r="O835" s="355"/>
      <c r="P835" s="355"/>
      <c r="Q835" s="355"/>
      <c r="R835" s="355"/>
      <c r="S835" s="355"/>
      <c r="T835" s="355"/>
      <c r="U835" s="355"/>
      <c r="V835" s="355"/>
      <c r="W835" s="355"/>
      <c r="X835" s="355"/>
      <c r="Y835" s="355"/>
      <c r="Z835" s="355"/>
    </row>
    <row r="836" spans="1:26" ht="18.75" customHeight="1">
      <c r="A836" s="355"/>
      <c r="B836" s="355"/>
      <c r="C836" s="355"/>
      <c r="D836" s="355"/>
      <c r="E836" s="355"/>
      <c r="F836" s="355"/>
      <c r="G836" s="355"/>
      <c r="H836" s="355"/>
      <c r="I836" s="355"/>
      <c r="J836" s="355"/>
      <c r="K836" s="355"/>
      <c r="L836" s="355"/>
      <c r="M836" s="355"/>
      <c r="N836" s="355"/>
      <c r="O836" s="355"/>
      <c r="P836" s="355"/>
      <c r="Q836" s="355"/>
      <c r="R836" s="355"/>
      <c r="S836" s="355"/>
      <c r="T836" s="355"/>
      <c r="U836" s="355"/>
      <c r="V836" s="355"/>
      <c r="W836" s="355"/>
      <c r="X836" s="355"/>
      <c r="Y836" s="355"/>
      <c r="Z836" s="355"/>
    </row>
    <row r="837" spans="1:26" ht="18.75" customHeight="1">
      <c r="A837" s="355"/>
      <c r="B837" s="355"/>
      <c r="C837" s="355"/>
      <c r="D837" s="355"/>
      <c r="E837" s="355"/>
      <c r="F837" s="355"/>
      <c r="G837" s="355"/>
      <c r="H837" s="355"/>
      <c r="I837" s="355"/>
      <c r="J837" s="355"/>
      <c r="K837" s="355"/>
      <c r="L837" s="355"/>
      <c r="M837" s="355"/>
      <c r="N837" s="355"/>
      <c r="O837" s="355"/>
      <c r="P837" s="355"/>
      <c r="Q837" s="355"/>
      <c r="R837" s="355"/>
      <c r="S837" s="355"/>
      <c r="T837" s="355"/>
      <c r="U837" s="355"/>
      <c r="V837" s="355"/>
      <c r="W837" s="355"/>
      <c r="X837" s="355"/>
      <c r="Y837" s="355"/>
      <c r="Z837" s="355"/>
    </row>
    <row r="838" spans="1:26" ht="18.75" customHeight="1">
      <c r="A838" s="355"/>
      <c r="B838" s="355"/>
      <c r="C838" s="355"/>
      <c r="D838" s="355"/>
      <c r="E838" s="355"/>
      <c r="F838" s="355"/>
      <c r="G838" s="355"/>
      <c r="H838" s="355"/>
      <c r="I838" s="355"/>
      <c r="J838" s="355"/>
      <c r="K838" s="355"/>
      <c r="L838" s="355"/>
      <c r="M838" s="355"/>
      <c r="N838" s="355"/>
      <c r="O838" s="355"/>
      <c r="P838" s="355"/>
      <c r="Q838" s="355"/>
      <c r="R838" s="355"/>
      <c r="S838" s="355"/>
      <c r="T838" s="355"/>
      <c r="U838" s="355"/>
      <c r="V838" s="355"/>
      <c r="W838" s="355"/>
      <c r="X838" s="355"/>
      <c r="Y838" s="355"/>
      <c r="Z838" s="355"/>
    </row>
    <row r="839" spans="1:26" ht="18.75" customHeight="1">
      <c r="A839" s="355"/>
      <c r="B839" s="355"/>
      <c r="C839" s="355"/>
      <c r="D839" s="355"/>
      <c r="E839" s="355"/>
      <c r="F839" s="355"/>
      <c r="G839" s="355"/>
      <c r="H839" s="355"/>
      <c r="I839" s="355"/>
      <c r="J839" s="355"/>
      <c r="K839" s="355"/>
      <c r="L839" s="355"/>
      <c r="M839" s="355"/>
      <c r="N839" s="355"/>
      <c r="O839" s="355"/>
      <c r="P839" s="355"/>
      <c r="Q839" s="355"/>
      <c r="R839" s="355"/>
      <c r="S839" s="355"/>
      <c r="T839" s="355"/>
      <c r="U839" s="355"/>
      <c r="V839" s="355"/>
      <c r="W839" s="355"/>
      <c r="X839" s="355"/>
      <c r="Y839" s="355"/>
      <c r="Z839" s="355"/>
    </row>
    <row r="840" spans="1:26" ht="18.75" customHeight="1">
      <c r="A840" s="355"/>
      <c r="B840" s="355"/>
      <c r="C840" s="355"/>
      <c r="D840" s="355"/>
      <c r="E840" s="355"/>
      <c r="F840" s="355"/>
      <c r="G840" s="355"/>
      <c r="H840" s="355"/>
      <c r="I840" s="355"/>
      <c r="J840" s="355"/>
      <c r="K840" s="355"/>
      <c r="L840" s="355"/>
      <c r="M840" s="355"/>
      <c r="N840" s="355"/>
      <c r="O840" s="355"/>
      <c r="P840" s="355"/>
      <c r="Q840" s="355"/>
      <c r="R840" s="355"/>
      <c r="S840" s="355"/>
      <c r="T840" s="355"/>
      <c r="U840" s="355"/>
      <c r="V840" s="355"/>
      <c r="W840" s="355"/>
      <c r="X840" s="355"/>
      <c r="Y840" s="355"/>
      <c r="Z840" s="355"/>
    </row>
    <row r="841" spans="1:26" ht="18.75" customHeight="1">
      <c r="A841" s="355"/>
      <c r="B841" s="355"/>
      <c r="C841" s="355"/>
      <c r="D841" s="355"/>
      <c r="E841" s="355"/>
      <c r="F841" s="355"/>
      <c r="G841" s="355"/>
      <c r="H841" s="355"/>
      <c r="I841" s="355"/>
      <c r="J841" s="355"/>
      <c r="K841" s="355"/>
      <c r="L841" s="355"/>
      <c r="M841" s="355"/>
      <c r="N841" s="355"/>
      <c r="O841" s="355"/>
      <c r="P841" s="355"/>
      <c r="Q841" s="355"/>
      <c r="R841" s="355"/>
      <c r="S841" s="355"/>
      <c r="T841" s="355"/>
      <c r="U841" s="355"/>
      <c r="V841" s="355"/>
      <c r="W841" s="355"/>
      <c r="X841" s="355"/>
      <c r="Y841" s="355"/>
      <c r="Z841" s="355"/>
    </row>
    <row r="842" spans="1:26" ht="18.75" customHeight="1">
      <c r="A842" s="355"/>
      <c r="B842" s="355"/>
      <c r="C842" s="355"/>
      <c r="D842" s="355"/>
      <c r="E842" s="355"/>
      <c r="F842" s="355"/>
      <c r="G842" s="355"/>
      <c r="H842" s="355"/>
      <c r="I842" s="355"/>
      <c r="J842" s="355"/>
      <c r="K842" s="355"/>
      <c r="L842" s="355"/>
      <c r="M842" s="355"/>
      <c r="N842" s="355"/>
      <c r="O842" s="355"/>
      <c r="P842" s="355"/>
      <c r="Q842" s="355"/>
      <c r="R842" s="355"/>
      <c r="S842" s="355"/>
      <c r="T842" s="355"/>
      <c r="U842" s="355"/>
      <c r="V842" s="355"/>
      <c r="W842" s="355"/>
      <c r="X842" s="355"/>
      <c r="Y842" s="355"/>
      <c r="Z842" s="355"/>
    </row>
    <row r="843" spans="1:26" ht="18.75" customHeight="1">
      <c r="A843" s="355"/>
      <c r="B843" s="355"/>
      <c r="C843" s="355"/>
      <c r="D843" s="355"/>
      <c r="E843" s="355"/>
      <c r="F843" s="355"/>
      <c r="G843" s="355"/>
      <c r="H843" s="355"/>
      <c r="I843" s="355"/>
      <c r="J843" s="355"/>
      <c r="K843" s="355"/>
      <c r="L843" s="355"/>
      <c r="M843" s="355"/>
      <c r="N843" s="355"/>
      <c r="O843" s="355"/>
      <c r="P843" s="355"/>
      <c r="Q843" s="355"/>
      <c r="R843" s="355"/>
      <c r="S843" s="355"/>
      <c r="T843" s="355"/>
      <c r="U843" s="355"/>
      <c r="V843" s="355"/>
      <c r="W843" s="355"/>
      <c r="X843" s="355"/>
      <c r="Y843" s="355"/>
      <c r="Z843" s="355"/>
    </row>
    <row r="844" spans="1:26" ht="18.75" customHeight="1">
      <c r="A844" s="355"/>
      <c r="B844" s="355"/>
      <c r="C844" s="355"/>
      <c r="D844" s="355"/>
      <c r="E844" s="355"/>
      <c r="F844" s="355"/>
      <c r="G844" s="355"/>
      <c r="H844" s="355"/>
      <c r="I844" s="355"/>
      <c r="J844" s="355"/>
      <c r="K844" s="355"/>
      <c r="L844" s="355"/>
      <c r="M844" s="355"/>
      <c r="N844" s="355"/>
      <c r="O844" s="355"/>
      <c r="P844" s="355"/>
      <c r="Q844" s="355"/>
      <c r="R844" s="355"/>
      <c r="S844" s="355"/>
      <c r="T844" s="355"/>
      <c r="U844" s="355"/>
      <c r="V844" s="355"/>
      <c r="W844" s="355"/>
      <c r="X844" s="355"/>
      <c r="Y844" s="355"/>
      <c r="Z844" s="355"/>
    </row>
    <row r="845" spans="1:26" ht="18.75" customHeight="1">
      <c r="A845" s="355"/>
      <c r="B845" s="355"/>
      <c r="C845" s="355"/>
      <c r="D845" s="355"/>
      <c r="E845" s="355"/>
      <c r="F845" s="355"/>
      <c r="G845" s="355"/>
      <c r="H845" s="355"/>
      <c r="I845" s="355"/>
      <c r="J845" s="355"/>
      <c r="K845" s="355"/>
      <c r="L845" s="355"/>
      <c r="M845" s="355"/>
      <c r="N845" s="355"/>
      <c r="O845" s="355"/>
      <c r="P845" s="355"/>
      <c r="Q845" s="355"/>
      <c r="R845" s="355"/>
      <c r="S845" s="355"/>
      <c r="T845" s="355"/>
      <c r="U845" s="355"/>
      <c r="V845" s="355"/>
      <c r="W845" s="355"/>
      <c r="X845" s="355"/>
      <c r="Y845" s="355"/>
      <c r="Z845" s="355"/>
    </row>
    <row r="846" spans="1:26" ht="18.75" customHeight="1">
      <c r="A846" s="355"/>
      <c r="B846" s="355"/>
      <c r="C846" s="355"/>
      <c r="D846" s="355"/>
      <c r="E846" s="355"/>
      <c r="F846" s="355"/>
      <c r="G846" s="355"/>
      <c r="H846" s="355"/>
      <c r="I846" s="355"/>
      <c r="J846" s="355"/>
      <c r="K846" s="355"/>
      <c r="L846" s="355"/>
      <c r="M846" s="355"/>
      <c r="N846" s="355"/>
      <c r="O846" s="355"/>
      <c r="P846" s="355"/>
      <c r="Q846" s="355"/>
      <c r="R846" s="355"/>
      <c r="S846" s="355"/>
      <c r="T846" s="355"/>
      <c r="U846" s="355"/>
      <c r="V846" s="355"/>
      <c r="W846" s="355"/>
      <c r="X846" s="355"/>
      <c r="Y846" s="355"/>
      <c r="Z846" s="355"/>
    </row>
    <row r="847" spans="1:26" ht="18.75" customHeight="1">
      <c r="A847" s="355"/>
      <c r="B847" s="355"/>
      <c r="C847" s="355"/>
      <c r="D847" s="355"/>
      <c r="E847" s="355"/>
      <c r="F847" s="355"/>
      <c r="G847" s="355"/>
      <c r="H847" s="355"/>
      <c r="I847" s="355"/>
      <c r="J847" s="355"/>
      <c r="K847" s="355"/>
      <c r="L847" s="355"/>
      <c r="M847" s="355"/>
      <c r="N847" s="355"/>
      <c r="O847" s="355"/>
      <c r="P847" s="355"/>
      <c r="Q847" s="355"/>
      <c r="R847" s="355"/>
      <c r="S847" s="355"/>
      <c r="T847" s="355"/>
      <c r="U847" s="355"/>
      <c r="V847" s="355"/>
      <c r="W847" s="355"/>
      <c r="X847" s="355"/>
      <c r="Y847" s="355"/>
      <c r="Z847" s="355"/>
    </row>
    <row r="848" spans="1:26" ht="18.75" customHeight="1">
      <c r="A848" s="355"/>
      <c r="B848" s="355"/>
      <c r="C848" s="355"/>
      <c r="D848" s="355"/>
      <c r="E848" s="355"/>
      <c r="F848" s="355"/>
      <c r="G848" s="355"/>
      <c r="H848" s="355"/>
      <c r="I848" s="355"/>
      <c r="J848" s="355"/>
      <c r="K848" s="355"/>
      <c r="L848" s="355"/>
      <c r="M848" s="355"/>
      <c r="N848" s="355"/>
      <c r="O848" s="355"/>
      <c r="P848" s="355"/>
      <c r="Q848" s="355"/>
      <c r="R848" s="355"/>
      <c r="S848" s="355"/>
      <c r="T848" s="355"/>
      <c r="U848" s="355"/>
      <c r="V848" s="355"/>
      <c r="W848" s="355"/>
      <c r="X848" s="355"/>
      <c r="Y848" s="355"/>
      <c r="Z848" s="355"/>
    </row>
    <row r="849" spans="1:26" ht="18.75" customHeight="1">
      <c r="A849" s="355"/>
      <c r="B849" s="355"/>
      <c r="C849" s="355"/>
      <c r="D849" s="355"/>
      <c r="E849" s="355"/>
      <c r="F849" s="355"/>
      <c r="G849" s="355"/>
      <c r="H849" s="355"/>
      <c r="I849" s="355"/>
      <c r="J849" s="355"/>
      <c r="K849" s="355"/>
      <c r="L849" s="355"/>
      <c r="M849" s="355"/>
      <c r="N849" s="355"/>
      <c r="O849" s="355"/>
      <c r="P849" s="355"/>
      <c r="Q849" s="355"/>
      <c r="R849" s="355"/>
      <c r="S849" s="355"/>
      <c r="T849" s="355"/>
      <c r="U849" s="355"/>
      <c r="V849" s="355"/>
      <c r="W849" s="355"/>
      <c r="X849" s="355"/>
      <c r="Y849" s="355"/>
      <c r="Z849" s="355"/>
    </row>
    <row r="850" spans="1:26" ht="18.75" customHeight="1">
      <c r="A850" s="355"/>
      <c r="B850" s="355"/>
      <c r="C850" s="355"/>
      <c r="D850" s="355"/>
      <c r="E850" s="355"/>
      <c r="F850" s="355"/>
      <c r="G850" s="355"/>
      <c r="H850" s="355"/>
      <c r="I850" s="355"/>
      <c r="J850" s="355"/>
      <c r="K850" s="355"/>
      <c r="L850" s="355"/>
      <c r="M850" s="355"/>
      <c r="N850" s="355"/>
      <c r="O850" s="355"/>
      <c r="P850" s="355"/>
      <c r="Q850" s="355"/>
      <c r="R850" s="355"/>
      <c r="S850" s="355"/>
      <c r="T850" s="355"/>
      <c r="U850" s="355"/>
      <c r="V850" s="355"/>
      <c r="W850" s="355"/>
      <c r="X850" s="355"/>
      <c r="Y850" s="355"/>
      <c r="Z850" s="355"/>
    </row>
    <row r="851" spans="1:26" ht="18.75" customHeight="1">
      <c r="A851" s="355"/>
      <c r="B851" s="355"/>
      <c r="C851" s="355"/>
      <c r="D851" s="355"/>
      <c r="E851" s="355"/>
      <c r="F851" s="355"/>
      <c r="G851" s="355"/>
      <c r="H851" s="355"/>
      <c r="I851" s="355"/>
      <c r="J851" s="355"/>
      <c r="K851" s="355"/>
      <c r="L851" s="355"/>
      <c r="M851" s="355"/>
      <c r="N851" s="355"/>
      <c r="O851" s="355"/>
      <c r="P851" s="355"/>
      <c r="Q851" s="355"/>
      <c r="R851" s="355"/>
      <c r="S851" s="355"/>
      <c r="T851" s="355"/>
      <c r="U851" s="355"/>
      <c r="V851" s="355"/>
      <c r="W851" s="355"/>
      <c r="X851" s="355"/>
      <c r="Y851" s="355"/>
      <c r="Z851" s="355"/>
    </row>
    <row r="852" spans="1:26" ht="18.75" customHeight="1">
      <c r="A852" s="355"/>
      <c r="B852" s="355"/>
      <c r="C852" s="355"/>
      <c r="D852" s="355"/>
      <c r="E852" s="355"/>
      <c r="F852" s="355"/>
      <c r="G852" s="355"/>
      <c r="H852" s="355"/>
      <c r="I852" s="355"/>
      <c r="J852" s="355"/>
      <c r="K852" s="355"/>
      <c r="L852" s="355"/>
      <c r="M852" s="355"/>
      <c r="N852" s="355"/>
      <c r="O852" s="355"/>
      <c r="P852" s="355"/>
      <c r="Q852" s="355"/>
      <c r="R852" s="355"/>
      <c r="S852" s="355"/>
      <c r="T852" s="355"/>
      <c r="U852" s="355"/>
      <c r="V852" s="355"/>
      <c r="W852" s="355"/>
      <c r="X852" s="355"/>
      <c r="Y852" s="355"/>
      <c r="Z852" s="355"/>
    </row>
    <row r="853" spans="1:26" ht="18.75" customHeight="1">
      <c r="A853" s="355"/>
      <c r="B853" s="355"/>
      <c r="C853" s="355"/>
      <c r="D853" s="355"/>
      <c r="E853" s="355"/>
      <c r="F853" s="355"/>
      <c r="G853" s="355"/>
      <c r="H853" s="355"/>
      <c r="I853" s="355"/>
      <c r="J853" s="355"/>
      <c r="K853" s="355"/>
      <c r="L853" s="355"/>
      <c r="M853" s="355"/>
      <c r="N853" s="355"/>
      <c r="O853" s="355"/>
      <c r="P853" s="355"/>
      <c r="Q853" s="355"/>
      <c r="R853" s="355"/>
      <c r="S853" s="355"/>
      <c r="T853" s="355"/>
      <c r="U853" s="355"/>
      <c r="V853" s="355"/>
      <c r="W853" s="355"/>
      <c r="X853" s="355"/>
      <c r="Y853" s="355"/>
      <c r="Z853" s="355"/>
    </row>
    <row r="854" spans="1:26" ht="18.75" customHeight="1">
      <c r="A854" s="355"/>
      <c r="B854" s="355"/>
      <c r="C854" s="355"/>
      <c r="D854" s="355"/>
      <c r="E854" s="355"/>
      <c r="F854" s="355"/>
      <c r="G854" s="355"/>
      <c r="H854" s="355"/>
      <c r="I854" s="355"/>
      <c r="J854" s="355"/>
      <c r="K854" s="355"/>
      <c r="L854" s="355"/>
      <c r="M854" s="355"/>
      <c r="N854" s="355"/>
      <c r="O854" s="355"/>
      <c r="P854" s="355"/>
      <c r="Q854" s="355"/>
      <c r="R854" s="355"/>
      <c r="S854" s="355"/>
      <c r="T854" s="355"/>
      <c r="U854" s="355"/>
      <c r="V854" s="355"/>
      <c r="W854" s="355"/>
      <c r="X854" s="355"/>
      <c r="Y854" s="355"/>
      <c r="Z854" s="355"/>
    </row>
    <row r="855" spans="1:26" ht="18.75" customHeight="1">
      <c r="A855" s="355"/>
      <c r="B855" s="355"/>
      <c r="C855" s="355"/>
      <c r="D855" s="355"/>
      <c r="E855" s="355"/>
      <c r="F855" s="355"/>
      <c r="G855" s="355"/>
      <c r="H855" s="355"/>
      <c r="I855" s="355"/>
      <c r="J855" s="355"/>
      <c r="K855" s="355"/>
      <c r="L855" s="355"/>
      <c r="M855" s="355"/>
      <c r="N855" s="355"/>
      <c r="O855" s="355"/>
      <c r="P855" s="355"/>
      <c r="Q855" s="355"/>
      <c r="R855" s="355"/>
      <c r="S855" s="355"/>
      <c r="T855" s="355"/>
      <c r="U855" s="355"/>
      <c r="V855" s="355"/>
      <c r="W855" s="355"/>
      <c r="X855" s="355"/>
      <c r="Y855" s="355"/>
      <c r="Z855" s="355"/>
    </row>
    <row r="856" spans="1:26" ht="18.75" customHeight="1">
      <c r="A856" s="355"/>
      <c r="B856" s="355"/>
      <c r="C856" s="355"/>
      <c r="D856" s="355"/>
      <c r="E856" s="355"/>
      <c r="F856" s="355"/>
      <c r="G856" s="355"/>
      <c r="H856" s="355"/>
      <c r="I856" s="355"/>
      <c r="J856" s="355"/>
      <c r="K856" s="355"/>
      <c r="L856" s="355"/>
      <c r="M856" s="355"/>
      <c r="N856" s="355"/>
      <c r="O856" s="355"/>
      <c r="P856" s="355"/>
      <c r="Q856" s="355"/>
      <c r="R856" s="355"/>
      <c r="S856" s="355"/>
      <c r="T856" s="355"/>
      <c r="U856" s="355"/>
      <c r="V856" s="355"/>
      <c r="W856" s="355"/>
      <c r="X856" s="355"/>
      <c r="Y856" s="355"/>
      <c r="Z856" s="355"/>
    </row>
    <row r="857" spans="1:26" ht="18.75" customHeight="1">
      <c r="A857" s="355"/>
      <c r="B857" s="355"/>
      <c r="C857" s="355"/>
      <c r="D857" s="355"/>
      <c r="E857" s="355"/>
      <c r="F857" s="355"/>
      <c r="G857" s="355"/>
      <c r="H857" s="355"/>
      <c r="I857" s="355"/>
      <c r="J857" s="355"/>
      <c r="K857" s="355"/>
      <c r="L857" s="355"/>
      <c r="M857" s="355"/>
      <c r="N857" s="355"/>
      <c r="O857" s="355"/>
      <c r="P857" s="355"/>
      <c r="Q857" s="355"/>
      <c r="R857" s="355"/>
      <c r="S857" s="355"/>
      <c r="T857" s="355"/>
      <c r="U857" s="355"/>
      <c r="V857" s="355"/>
      <c r="W857" s="355"/>
      <c r="X857" s="355"/>
      <c r="Y857" s="355"/>
      <c r="Z857" s="355"/>
    </row>
    <row r="858" spans="1:26" ht="18.75" customHeight="1">
      <c r="A858" s="355"/>
      <c r="B858" s="355"/>
      <c r="C858" s="355"/>
      <c r="D858" s="355"/>
      <c r="E858" s="355"/>
      <c r="F858" s="355"/>
      <c r="G858" s="355"/>
      <c r="H858" s="355"/>
      <c r="I858" s="355"/>
      <c r="J858" s="355"/>
      <c r="K858" s="355"/>
      <c r="L858" s="355"/>
      <c r="M858" s="355"/>
      <c r="N858" s="355"/>
      <c r="O858" s="355"/>
      <c r="P858" s="355"/>
      <c r="Q858" s="355"/>
      <c r="R858" s="355"/>
      <c r="S858" s="355"/>
      <c r="T858" s="355"/>
      <c r="U858" s="355"/>
      <c r="V858" s="355"/>
      <c r="W858" s="355"/>
      <c r="X858" s="355"/>
      <c r="Y858" s="355"/>
      <c r="Z858" s="355"/>
    </row>
    <row r="859" spans="1:26" ht="18.75" customHeight="1">
      <c r="A859" s="355"/>
      <c r="B859" s="355"/>
      <c r="C859" s="355"/>
      <c r="D859" s="355"/>
      <c r="E859" s="355"/>
      <c r="F859" s="355"/>
      <c r="G859" s="355"/>
      <c r="H859" s="355"/>
      <c r="I859" s="355"/>
      <c r="J859" s="355"/>
      <c r="K859" s="355"/>
      <c r="L859" s="355"/>
      <c r="M859" s="355"/>
      <c r="N859" s="355"/>
      <c r="O859" s="355"/>
      <c r="P859" s="355"/>
      <c r="Q859" s="355"/>
      <c r="R859" s="355"/>
      <c r="S859" s="355"/>
      <c r="T859" s="355"/>
      <c r="U859" s="355"/>
      <c r="V859" s="355"/>
      <c r="W859" s="355"/>
      <c r="X859" s="355"/>
      <c r="Y859" s="355"/>
      <c r="Z859" s="355"/>
    </row>
    <row r="860" spans="1:26" ht="18.75" customHeight="1">
      <c r="A860" s="355"/>
      <c r="B860" s="355"/>
      <c r="C860" s="355"/>
      <c r="D860" s="355"/>
      <c r="E860" s="355"/>
      <c r="F860" s="355"/>
      <c r="G860" s="355"/>
      <c r="H860" s="355"/>
      <c r="I860" s="355"/>
      <c r="J860" s="355"/>
      <c r="K860" s="355"/>
      <c r="L860" s="355"/>
      <c r="M860" s="355"/>
      <c r="N860" s="355"/>
      <c r="O860" s="355"/>
      <c r="P860" s="355"/>
      <c r="Q860" s="355"/>
      <c r="R860" s="355"/>
      <c r="S860" s="355"/>
      <c r="T860" s="355"/>
      <c r="U860" s="355"/>
      <c r="V860" s="355"/>
      <c r="W860" s="355"/>
      <c r="X860" s="355"/>
      <c r="Y860" s="355"/>
      <c r="Z860" s="355"/>
    </row>
    <row r="861" spans="1:26" ht="18.75" customHeight="1">
      <c r="A861" s="355"/>
      <c r="B861" s="355"/>
      <c r="C861" s="355"/>
      <c r="D861" s="355"/>
      <c r="E861" s="355"/>
      <c r="F861" s="355"/>
      <c r="G861" s="355"/>
      <c r="H861" s="355"/>
      <c r="I861" s="355"/>
      <c r="J861" s="355"/>
      <c r="K861" s="355"/>
      <c r="L861" s="355"/>
      <c r="M861" s="355"/>
      <c r="N861" s="355"/>
      <c r="O861" s="355"/>
      <c r="P861" s="355"/>
      <c r="Q861" s="355"/>
      <c r="R861" s="355"/>
      <c r="S861" s="355"/>
      <c r="T861" s="355"/>
      <c r="U861" s="355"/>
      <c r="V861" s="355"/>
      <c r="W861" s="355"/>
      <c r="X861" s="355"/>
      <c r="Y861" s="355"/>
      <c r="Z861" s="355"/>
    </row>
    <row r="862" spans="1:26" ht="18.75" customHeight="1">
      <c r="A862" s="355"/>
      <c r="B862" s="355"/>
      <c r="C862" s="355"/>
      <c r="D862" s="355"/>
      <c r="E862" s="355"/>
      <c r="F862" s="355"/>
      <c r="G862" s="355"/>
      <c r="H862" s="355"/>
      <c r="I862" s="355"/>
      <c r="J862" s="355"/>
      <c r="K862" s="355"/>
      <c r="L862" s="355"/>
      <c r="M862" s="355"/>
      <c r="N862" s="355"/>
      <c r="O862" s="355"/>
      <c r="P862" s="355"/>
      <c r="Q862" s="355"/>
      <c r="R862" s="355"/>
      <c r="S862" s="355"/>
      <c r="T862" s="355"/>
      <c r="U862" s="355"/>
      <c r="V862" s="355"/>
      <c r="W862" s="355"/>
      <c r="X862" s="355"/>
      <c r="Y862" s="355"/>
      <c r="Z862" s="355"/>
    </row>
    <row r="863" spans="1:26" ht="18.75" customHeight="1">
      <c r="A863" s="355"/>
      <c r="B863" s="355"/>
      <c r="C863" s="355"/>
      <c r="D863" s="355"/>
      <c r="E863" s="355"/>
      <c r="F863" s="355"/>
      <c r="G863" s="355"/>
      <c r="H863" s="355"/>
      <c r="I863" s="355"/>
      <c r="J863" s="355"/>
      <c r="K863" s="355"/>
      <c r="L863" s="355"/>
      <c r="M863" s="355"/>
      <c r="N863" s="355"/>
      <c r="O863" s="355"/>
      <c r="P863" s="355"/>
      <c r="Q863" s="355"/>
      <c r="R863" s="355"/>
      <c r="S863" s="355"/>
      <c r="T863" s="355"/>
      <c r="U863" s="355"/>
      <c r="V863" s="355"/>
      <c r="W863" s="355"/>
      <c r="X863" s="355"/>
      <c r="Y863" s="355"/>
      <c r="Z863" s="355"/>
    </row>
    <row r="864" spans="1:26" ht="18.75" customHeight="1">
      <c r="A864" s="355"/>
      <c r="B864" s="355"/>
      <c r="C864" s="355"/>
      <c r="D864" s="355"/>
      <c r="E864" s="355"/>
      <c r="F864" s="355"/>
      <c r="G864" s="355"/>
      <c r="H864" s="355"/>
      <c r="I864" s="355"/>
      <c r="J864" s="355"/>
      <c r="K864" s="355"/>
      <c r="L864" s="355"/>
      <c r="M864" s="355"/>
      <c r="N864" s="355"/>
      <c r="O864" s="355"/>
      <c r="P864" s="355"/>
      <c r="Q864" s="355"/>
      <c r="R864" s="355"/>
      <c r="S864" s="355"/>
      <c r="T864" s="355"/>
      <c r="U864" s="355"/>
      <c r="V864" s="355"/>
      <c r="W864" s="355"/>
      <c r="X864" s="355"/>
      <c r="Y864" s="355"/>
      <c r="Z864" s="355"/>
    </row>
    <row r="865" spans="1:26" ht="18.75" customHeight="1">
      <c r="A865" s="355"/>
      <c r="B865" s="355"/>
      <c r="C865" s="355"/>
      <c r="D865" s="355"/>
      <c r="E865" s="355"/>
      <c r="F865" s="355"/>
      <c r="G865" s="355"/>
      <c r="H865" s="355"/>
      <c r="I865" s="355"/>
      <c r="J865" s="355"/>
      <c r="K865" s="355"/>
      <c r="L865" s="355"/>
      <c r="M865" s="355"/>
      <c r="N865" s="355"/>
      <c r="O865" s="355"/>
      <c r="P865" s="355"/>
      <c r="Q865" s="355"/>
      <c r="R865" s="355"/>
      <c r="S865" s="355"/>
      <c r="T865" s="355"/>
      <c r="U865" s="355"/>
      <c r="V865" s="355"/>
      <c r="W865" s="355"/>
      <c r="X865" s="355"/>
      <c r="Y865" s="355"/>
      <c r="Z865" s="355"/>
    </row>
    <row r="866" spans="1:26" ht="18.75" customHeight="1">
      <c r="A866" s="355"/>
      <c r="B866" s="355"/>
      <c r="C866" s="355"/>
      <c r="D866" s="355"/>
      <c r="E866" s="355"/>
      <c r="F866" s="355"/>
      <c r="G866" s="355"/>
      <c r="H866" s="355"/>
      <c r="I866" s="355"/>
      <c r="J866" s="355"/>
      <c r="K866" s="355"/>
      <c r="L866" s="355"/>
      <c r="M866" s="355"/>
      <c r="N866" s="355"/>
      <c r="O866" s="355"/>
      <c r="P866" s="355"/>
      <c r="Q866" s="355"/>
      <c r="R866" s="355"/>
      <c r="S866" s="355"/>
      <c r="T866" s="355"/>
      <c r="U866" s="355"/>
      <c r="V866" s="355"/>
      <c r="W866" s="355"/>
      <c r="X866" s="355"/>
      <c r="Y866" s="355"/>
      <c r="Z866" s="355"/>
    </row>
    <row r="867" spans="1:26" ht="18.75" customHeight="1">
      <c r="A867" s="355"/>
      <c r="B867" s="355"/>
      <c r="C867" s="355"/>
      <c r="D867" s="355"/>
      <c r="E867" s="355"/>
      <c r="F867" s="355"/>
      <c r="G867" s="355"/>
      <c r="H867" s="355"/>
      <c r="I867" s="355"/>
      <c r="J867" s="355"/>
      <c r="K867" s="355"/>
      <c r="L867" s="355"/>
      <c r="M867" s="355"/>
      <c r="N867" s="355"/>
      <c r="O867" s="355"/>
      <c r="P867" s="355"/>
      <c r="Q867" s="355"/>
      <c r="R867" s="355"/>
      <c r="S867" s="355"/>
      <c r="T867" s="355"/>
      <c r="U867" s="355"/>
      <c r="V867" s="355"/>
      <c r="W867" s="355"/>
      <c r="X867" s="355"/>
      <c r="Y867" s="355"/>
      <c r="Z867" s="355"/>
    </row>
    <row r="868" spans="1:26" ht="18.75" customHeight="1">
      <c r="A868" s="355"/>
      <c r="B868" s="355"/>
      <c r="C868" s="355"/>
      <c r="D868" s="355"/>
      <c r="E868" s="355"/>
      <c r="F868" s="355"/>
      <c r="G868" s="355"/>
      <c r="H868" s="355"/>
      <c r="I868" s="355"/>
      <c r="J868" s="355"/>
      <c r="K868" s="355"/>
      <c r="L868" s="355"/>
      <c r="M868" s="355"/>
      <c r="N868" s="355"/>
      <c r="O868" s="355"/>
      <c r="P868" s="355"/>
      <c r="Q868" s="355"/>
      <c r="R868" s="355"/>
      <c r="S868" s="355"/>
      <c r="T868" s="355"/>
      <c r="U868" s="355"/>
      <c r="V868" s="355"/>
      <c r="W868" s="355"/>
      <c r="X868" s="355"/>
      <c r="Y868" s="355"/>
      <c r="Z868" s="355"/>
    </row>
    <row r="869" spans="1:26" ht="18.75" customHeight="1">
      <c r="A869" s="355"/>
      <c r="B869" s="355"/>
      <c r="C869" s="355"/>
      <c r="D869" s="355"/>
      <c r="E869" s="355"/>
      <c r="F869" s="355"/>
      <c r="G869" s="355"/>
      <c r="H869" s="355"/>
      <c r="I869" s="355"/>
      <c r="J869" s="355"/>
      <c r="K869" s="355"/>
      <c r="L869" s="355"/>
      <c r="M869" s="355"/>
      <c r="N869" s="355"/>
      <c r="O869" s="355"/>
      <c r="P869" s="355"/>
      <c r="Q869" s="355"/>
      <c r="R869" s="355"/>
      <c r="S869" s="355"/>
      <c r="T869" s="355"/>
      <c r="U869" s="355"/>
      <c r="V869" s="355"/>
      <c r="W869" s="355"/>
      <c r="X869" s="355"/>
      <c r="Y869" s="355"/>
      <c r="Z869" s="355"/>
    </row>
    <row r="870" spans="1:26" ht="18.75" customHeight="1">
      <c r="A870" s="355"/>
      <c r="B870" s="355"/>
      <c r="C870" s="355"/>
      <c r="D870" s="355"/>
      <c r="E870" s="355"/>
      <c r="F870" s="355"/>
      <c r="G870" s="355"/>
      <c r="H870" s="355"/>
      <c r="I870" s="355"/>
      <c r="J870" s="355"/>
      <c r="K870" s="355"/>
      <c r="L870" s="355"/>
      <c r="M870" s="355"/>
      <c r="N870" s="355"/>
      <c r="O870" s="355"/>
      <c r="P870" s="355"/>
      <c r="Q870" s="355"/>
      <c r="R870" s="355"/>
      <c r="S870" s="355"/>
      <c r="T870" s="355"/>
      <c r="U870" s="355"/>
      <c r="V870" s="355"/>
      <c r="W870" s="355"/>
      <c r="X870" s="355"/>
      <c r="Y870" s="355"/>
      <c r="Z870" s="355"/>
    </row>
    <row r="871" spans="1:26" ht="18.75" customHeight="1">
      <c r="A871" s="355"/>
      <c r="B871" s="355"/>
      <c r="C871" s="355"/>
      <c r="D871" s="355"/>
      <c r="E871" s="355"/>
      <c r="F871" s="355"/>
      <c r="G871" s="355"/>
      <c r="H871" s="355"/>
      <c r="I871" s="355"/>
      <c r="J871" s="355"/>
      <c r="K871" s="355"/>
      <c r="L871" s="355"/>
      <c r="M871" s="355"/>
      <c r="N871" s="355"/>
      <c r="O871" s="355"/>
      <c r="P871" s="355"/>
      <c r="Q871" s="355"/>
      <c r="R871" s="355"/>
      <c r="S871" s="355"/>
      <c r="T871" s="355"/>
      <c r="U871" s="355"/>
      <c r="V871" s="355"/>
      <c r="W871" s="355"/>
      <c r="X871" s="355"/>
      <c r="Y871" s="355"/>
      <c r="Z871" s="355"/>
    </row>
    <row r="872" spans="1:26" ht="18.75" customHeight="1">
      <c r="A872" s="355"/>
      <c r="B872" s="355"/>
      <c r="C872" s="355"/>
      <c r="D872" s="355"/>
      <c r="E872" s="355"/>
      <c r="F872" s="355"/>
      <c r="G872" s="355"/>
      <c r="H872" s="355"/>
      <c r="I872" s="355"/>
      <c r="J872" s="355"/>
      <c r="K872" s="355"/>
      <c r="L872" s="355"/>
      <c r="M872" s="355"/>
      <c r="N872" s="355"/>
      <c r="O872" s="355"/>
      <c r="P872" s="355"/>
      <c r="Q872" s="355"/>
      <c r="R872" s="355"/>
      <c r="S872" s="355"/>
      <c r="T872" s="355"/>
      <c r="U872" s="355"/>
      <c r="V872" s="355"/>
      <c r="W872" s="355"/>
      <c r="X872" s="355"/>
      <c r="Y872" s="355"/>
      <c r="Z872" s="355"/>
    </row>
    <row r="873" spans="1:26" ht="18.75" customHeight="1">
      <c r="A873" s="355"/>
      <c r="B873" s="355"/>
      <c r="C873" s="355"/>
      <c r="D873" s="355"/>
      <c r="E873" s="355"/>
      <c r="F873" s="355"/>
      <c r="G873" s="355"/>
      <c r="H873" s="355"/>
      <c r="I873" s="355"/>
      <c r="J873" s="355"/>
      <c r="K873" s="355"/>
      <c r="L873" s="355"/>
      <c r="M873" s="355"/>
      <c r="N873" s="355"/>
      <c r="O873" s="355"/>
      <c r="P873" s="355"/>
      <c r="Q873" s="355"/>
      <c r="R873" s="355"/>
      <c r="S873" s="355"/>
      <c r="T873" s="355"/>
      <c r="U873" s="355"/>
      <c r="V873" s="355"/>
      <c r="W873" s="355"/>
      <c r="X873" s="355"/>
      <c r="Y873" s="355"/>
      <c r="Z873" s="355"/>
    </row>
    <row r="874" spans="1:26" ht="18.75" customHeight="1">
      <c r="A874" s="355"/>
      <c r="B874" s="355"/>
      <c r="C874" s="355"/>
      <c r="D874" s="355"/>
      <c r="E874" s="355"/>
      <c r="F874" s="355"/>
      <c r="G874" s="355"/>
      <c r="H874" s="355"/>
      <c r="I874" s="355"/>
      <c r="J874" s="355"/>
      <c r="K874" s="355"/>
      <c r="L874" s="355"/>
      <c r="M874" s="355"/>
      <c r="N874" s="355"/>
      <c r="O874" s="355"/>
      <c r="P874" s="355"/>
      <c r="Q874" s="355"/>
      <c r="R874" s="355"/>
      <c r="S874" s="355"/>
      <c r="T874" s="355"/>
      <c r="U874" s="355"/>
      <c r="V874" s="355"/>
      <c r="W874" s="355"/>
      <c r="X874" s="355"/>
      <c r="Y874" s="355"/>
      <c r="Z874" s="355"/>
    </row>
    <row r="875" spans="1:26" ht="18.75" customHeight="1">
      <c r="A875" s="355"/>
      <c r="B875" s="355"/>
      <c r="C875" s="355"/>
      <c r="D875" s="355"/>
      <c r="E875" s="355"/>
      <c r="F875" s="355"/>
      <c r="G875" s="355"/>
      <c r="H875" s="355"/>
      <c r="I875" s="355"/>
      <c r="J875" s="355"/>
      <c r="K875" s="355"/>
      <c r="L875" s="355"/>
      <c r="M875" s="355"/>
      <c r="N875" s="355"/>
      <c r="O875" s="355"/>
      <c r="P875" s="355"/>
      <c r="Q875" s="355"/>
      <c r="R875" s="355"/>
      <c r="S875" s="355"/>
      <c r="T875" s="355"/>
      <c r="U875" s="355"/>
      <c r="V875" s="355"/>
      <c r="W875" s="355"/>
      <c r="X875" s="355"/>
      <c r="Y875" s="355"/>
      <c r="Z875" s="355"/>
    </row>
    <row r="876" spans="1:26" ht="18.75" customHeight="1">
      <c r="A876" s="355"/>
      <c r="B876" s="355"/>
      <c r="C876" s="355"/>
      <c r="D876" s="355"/>
      <c r="E876" s="355"/>
      <c r="F876" s="355"/>
      <c r="G876" s="355"/>
      <c r="H876" s="355"/>
      <c r="I876" s="355"/>
      <c r="J876" s="355"/>
      <c r="K876" s="355"/>
      <c r="L876" s="355"/>
      <c r="M876" s="355"/>
      <c r="N876" s="355"/>
      <c r="O876" s="355"/>
      <c r="P876" s="355"/>
      <c r="Q876" s="355"/>
      <c r="R876" s="355"/>
      <c r="S876" s="355"/>
      <c r="T876" s="355"/>
      <c r="U876" s="355"/>
      <c r="V876" s="355"/>
      <c r="W876" s="355"/>
      <c r="X876" s="355"/>
      <c r="Y876" s="355"/>
      <c r="Z876" s="355"/>
    </row>
    <row r="877" spans="1:26" ht="18.75" customHeight="1">
      <c r="A877" s="355"/>
      <c r="B877" s="355"/>
      <c r="C877" s="355"/>
      <c r="D877" s="355"/>
      <c r="E877" s="355"/>
      <c r="F877" s="355"/>
      <c r="G877" s="355"/>
      <c r="H877" s="355"/>
      <c r="I877" s="355"/>
      <c r="J877" s="355"/>
      <c r="K877" s="355"/>
      <c r="L877" s="355"/>
      <c r="M877" s="355"/>
      <c r="N877" s="355"/>
      <c r="O877" s="355"/>
      <c r="P877" s="355"/>
      <c r="Q877" s="355"/>
      <c r="R877" s="355"/>
      <c r="S877" s="355"/>
      <c r="T877" s="355"/>
      <c r="U877" s="355"/>
      <c r="V877" s="355"/>
      <c r="W877" s="355"/>
      <c r="X877" s="355"/>
      <c r="Y877" s="355"/>
      <c r="Z877" s="355"/>
    </row>
    <row r="878" spans="1:26" ht="18.75" customHeight="1">
      <c r="A878" s="355"/>
      <c r="B878" s="355"/>
      <c r="C878" s="355"/>
      <c r="D878" s="355"/>
      <c r="E878" s="355"/>
      <c r="F878" s="355"/>
      <c r="G878" s="355"/>
      <c r="H878" s="355"/>
      <c r="I878" s="355"/>
      <c r="J878" s="355"/>
      <c r="K878" s="355"/>
      <c r="L878" s="355"/>
      <c r="M878" s="355"/>
      <c r="N878" s="355"/>
      <c r="O878" s="355"/>
      <c r="P878" s="355"/>
      <c r="Q878" s="355"/>
      <c r="R878" s="355"/>
      <c r="S878" s="355"/>
      <c r="T878" s="355"/>
      <c r="U878" s="355"/>
      <c r="V878" s="355"/>
      <c r="W878" s="355"/>
      <c r="X878" s="355"/>
      <c r="Y878" s="355"/>
      <c r="Z878" s="355"/>
    </row>
    <row r="879" spans="1:26" ht="18.75" customHeight="1">
      <c r="A879" s="355"/>
      <c r="B879" s="355"/>
      <c r="C879" s="355"/>
      <c r="D879" s="355"/>
      <c r="E879" s="355"/>
      <c r="F879" s="355"/>
      <c r="G879" s="355"/>
      <c r="H879" s="355"/>
      <c r="I879" s="355"/>
      <c r="J879" s="355"/>
      <c r="K879" s="355"/>
      <c r="L879" s="355"/>
      <c r="M879" s="355"/>
      <c r="N879" s="355"/>
      <c r="O879" s="355"/>
      <c r="P879" s="355"/>
      <c r="Q879" s="355"/>
      <c r="R879" s="355"/>
      <c r="S879" s="355"/>
      <c r="T879" s="355"/>
      <c r="U879" s="355"/>
      <c r="V879" s="355"/>
      <c r="W879" s="355"/>
      <c r="X879" s="355"/>
      <c r="Y879" s="355"/>
      <c r="Z879" s="355"/>
    </row>
    <row r="880" spans="1:26" ht="18.75" customHeight="1">
      <c r="A880" s="355"/>
      <c r="B880" s="355"/>
      <c r="C880" s="355"/>
      <c r="D880" s="355"/>
      <c r="E880" s="355"/>
      <c r="F880" s="355"/>
      <c r="G880" s="355"/>
      <c r="H880" s="355"/>
      <c r="I880" s="355"/>
      <c r="J880" s="355"/>
      <c r="K880" s="355"/>
      <c r="L880" s="355"/>
      <c r="M880" s="355"/>
      <c r="N880" s="355"/>
      <c r="O880" s="355"/>
      <c r="P880" s="355"/>
      <c r="Q880" s="355"/>
      <c r="R880" s="355"/>
      <c r="S880" s="355"/>
      <c r="T880" s="355"/>
      <c r="U880" s="355"/>
      <c r="V880" s="355"/>
      <c r="W880" s="355"/>
      <c r="X880" s="355"/>
      <c r="Y880" s="355"/>
      <c r="Z880" s="355"/>
    </row>
    <row r="881" spans="1:26" ht="18.75" customHeight="1">
      <c r="A881" s="355"/>
      <c r="B881" s="355"/>
      <c r="C881" s="355"/>
      <c r="D881" s="355"/>
      <c r="E881" s="355"/>
      <c r="F881" s="355"/>
      <c r="G881" s="355"/>
      <c r="H881" s="355"/>
      <c r="I881" s="355"/>
      <c r="J881" s="355"/>
      <c r="K881" s="355"/>
      <c r="L881" s="355"/>
      <c r="M881" s="355"/>
      <c r="N881" s="355"/>
      <c r="O881" s="355"/>
      <c r="P881" s="355"/>
      <c r="Q881" s="355"/>
      <c r="R881" s="355"/>
      <c r="S881" s="355"/>
      <c r="T881" s="355"/>
      <c r="U881" s="355"/>
      <c r="V881" s="355"/>
      <c r="W881" s="355"/>
      <c r="X881" s="355"/>
      <c r="Y881" s="355"/>
      <c r="Z881" s="355"/>
    </row>
    <row r="882" spans="1:26" ht="18.75" customHeight="1">
      <c r="A882" s="355"/>
      <c r="B882" s="355"/>
      <c r="C882" s="355"/>
      <c r="D882" s="355"/>
      <c r="E882" s="355"/>
      <c r="F882" s="355"/>
      <c r="G882" s="355"/>
      <c r="H882" s="355"/>
      <c r="I882" s="355"/>
      <c r="J882" s="355"/>
      <c r="K882" s="355"/>
      <c r="L882" s="355"/>
      <c r="M882" s="355"/>
      <c r="N882" s="355"/>
      <c r="O882" s="355"/>
      <c r="P882" s="355"/>
      <c r="Q882" s="355"/>
      <c r="R882" s="355"/>
      <c r="S882" s="355"/>
      <c r="T882" s="355"/>
      <c r="U882" s="355"/>
      <c r="V882" s="355"/>
      <c r="W882" s="355"/>
      <c r="X882" s="355"/>
      <c r="Y882" s="355"/>
      <c r="Z882" s="355"/>
    </row>
    <row r="883" spans="1:26" ht="18.75" customHeight="1">
      <c r="A883" s="355"/>
      <c r="B883" s="355"/>
      <c r="C883" s="355"/>
      <c r="D883" s="355"/>
      <c r="E883" s="355"/>
      <c r="F883" s="355"/>
      <c r="G883" s="355"/>
      <c r="H883" s="355"/>
      <c r="I883" s="355"/>
      <c r="J883" s="355"/>
      <c r="K883" s="355"/>
      <c r="L883" s="355"/>
      <c r="M883" s="355"/>
      <c r="N883" s="355"/>
      <c r="O883" s="355"/>
      <c r="P883" s="355"/>
      <c r="Q883" s="355"/>
      <c r="R883" s="355"/>
      <c r="S883" s="355"/>
      <c r="T883" s="355"/>
      <c r="U883" s="355"/>
      <c r="V883" s="355"/>
      <c r="W883" s="355"/>
      <c r="X883" s="355"/>
      <c r="Y883" s="355"/>
      <c r="Z883" s="355"/>
    </row>
    <row r="884" spans="1:26" ht="18.75" customHeight="1">
      <c r="A884" s="355"/>
      <c r="B884" s="355"/>
      <c r="C884" s="355"/>
      <c r="D884" s="355"/>
      <c r="E884" s="355"/>
      <c r="F884" s="355"/>
      <c r="G884" s="355"/>
      <c r="H884" s="355"/>
      <c r="I884" s="355"/>
      <c r="J884" s="355"/>
      <c r="K884" s="355"/>
      <c r="L884" s="355"/>
      <c r="M884" s="355"/>
      <c r="N884" s="355"/>
      <c r="O884" s="355"/>
      <c r="P884" s="355"/>
      <c r="Q884" s="355"/>
      <c r="R884" s="355"/>
      <c r="S884" s="355"/>
      <c r="T884" s="355"/>
      <c r="U884" s="355"/>
      <c r="V884" s="355"/>
      <c r="W884" s="355"/>
      <c r="X884" s="355"/>
      <c r="Y884" s="355"/>
      <c r="Z884" s="355"/>
    </row>
    <row r="885" spans="1:26" ht="18.75" customHeight="1">
      <c r="A885" s="355"/>
      <c r="B885" s="355"/>
      <c r="C885" s="355"/>
      <c r="D885" s="355"/>
      <c r="E885" s="355"/>
      <c r="F885" s="355"/>
      <c r="G885" s="355"/>
      <c r="H885" s="355"/>
      <c r="I885" s="355"/>
      <c r="J885" s="355"/>
      <c r="K885" s="355"/>
      <c r="L885" s="355"/>
      <c r="M885" s="355"/>
      <c r="N885" s="355"/>
      <c r="O885" s="355"/>
      <c r="P885" s="355"/>
      <c r="Q885" s="355"/>
      <c r="R885" s="355"/>
      <c r="S885" s="355"/>
      <c r="T885" s="355"/>
      <c r="U885" s="355"/>
      <c r="V885" s="355"/>
      <c r="W885" s="355"/>
      <c r="X885" s="355"/>
      <c r="Y885" s="355"/>
      <c r="Z885" s="355"/>
    </row>
    <row r="886" spans="1:26" ht="18.75" customHeight="1">
      <c r="A886" s="355"/>
      <c r="B886" s="355"/>
      <c r="C886" s="355"/>
      <c r="D886" s="355"/>
      <c r="E886" s="355"/>
      <c r="F886" s="355"/>
      <c r="G886" s="355"/>
      <c r="H886" s="355"/>
      <c r="I886" s="355"/>
      <c r="J886" s="355"/>
      <c r="K886" s="355"/>
      <c r="L886" s="355"/>
      <c r="M886" s="355"/>
      <c r="N886" s="355"/>
      <c r="O886" s="355"/>
      <c r="P886" s="355"/>
      <c r="Q886" s="355"/>
      <c r="R886" s="355"/>
      <c r="S886" s="355"/>
      <c r="T886" s="355"/>
      <c r="U886" s="355"/>
      <c r="V886" s="355"/>
      <c r="W886" s="355"/>
      <c r="X886" s="355"/>
      <c r="Y886" s="355"/>
      <c r="Z886" s="355"/>
    </row>
    <row r="887" spans="1:26" ht="18.75" customHeight="1">
      <c r="A887" s="355"/>
      <c r="B887" s="355"/>
      <c r="C887" s="355"/>
      <c r="D887" s="355"/>
      <c r="E887" s="355"/>
      <c r="F887" s="355"/>
      <c r="G887" s="355"/>
      <c r="H887" s="355"/>
      <c r="I887" s="355"/>
      <c r="J887" s="355"/>
      <c r="K887" s="355"/>
      <c r="L887" s="355"/>
      <c r="M887" s="355"/>
      <c r="N887" s="355"/>
      <c r="O887" s="355"/>
      <c r="P887" s="355"/>
      <c r="Q887" s="355"/>
      <c r="R887" s="355"/>
      <c r="S887" s="355"/>
      <c r="T887" s="355"/>
      <c r="U887" s="355"/>
      <c r="V887" s="355"/>
      <c r="W887" s="355"/>
      <c r="X887" s="355"/>
      <c r="Y887" s="355"/>
      <c r="Z887" s="355"/>
    </row>
    <row r="888" spans="1:26" ht="18.75" customHeight="1">
      <c r="A888" s="355"/>
      <c r="B888" s="355"/>
      <c r="C888" s="355"/>
      <c r="D888" s="355"/>
      <c r="E888" s="355"/>
      <c r="F888" s="355"/>
      <c r="G888" s="355"/>
      <c r="H888" s="355"/>
      <c r="I888" s="355"/>
      <c r="J888" s="355"/>
      <c r="K888" s="355"/>
      <c r="L888" s="355"/>
      <c r="M888" s="355"/>
      <c r="N888" s="355"/>
      <c r="O888" s="355"/>
      <c r="P888" s="355"/>
      <c r="Q888" s="355"/>
      <c r="R888" s="355"/>
      <c r="S888" s="355"/>
      <c r="T888" s="355"/>
      <c r="U888" s="355"/>
      <c r="V888" s="355"/>
      <c r="W888" s="355"/>
      <c r="X888" s="355"/>
      <c r="Y888" s="355"/>
      <c r="Z888" s="355"/>
    </row>
    <row r="889" spans="1:26" ht="18.75" customHeight="1">
      <c r="A889" s="355"/>
      <c r="B889" s="355"/>
      <c r="C889" s="355"/>
      <c r="D889" s="355"/>
      <c r="E889" s="355"/>
      <c r="F889" s="355"/>
      <c r="G889" s="355"/>
      <c r="H889" s="355"/>
      <c r="I889" s="355"/>
      <c r="J889" s="355"/>
      <c r="K889" s="355"/>
      <c r="L889" s="355"/>
      <c r="M889" s="355"/>
      <c r="N889" s="355"/>
      <c r="O889" s="355"/>
      <c r="P889" s="355"/>
      <c r="Q889" s="355"/>
      <c r="R889" s="355"/>
      <c r="S889" s="355"/>
      <c r="T889" s="355"/>
      <c r="U889" s="355"/>
      <c r="V889" s="355"/>
      <c r="W889" s="355"/>
      <c r="X889" s="355"/>
      <c r="Y889" s="355"/>
      <c r="Z889" s="355"/>
    </row>
    <row r="890" spans="1:26" ht="18.75" customHeight="1">
      <c r="A890" s="355"/>
      <c r="B890" s="355"/>
      <c r="C890" s="355"/>
      <c r="D890" s="355"/>
      <c r="E890" s="355"/>
      <c r="F890" s="355"/>
      <c r="G890" s="355"/>
      <c r="H890" s="355"/>
      <c r="I890" s="355"/>
      <c r="J890" s="355"/>
      <c r="K890" s="355"/>
      <c r="L890" s="355"/>
      <c r="M890" s="355"/>
      <c r="N890" s="355"/>
      <c r="O890" s="355"/>
      <c r="P890" s="355"/>
      <c r="Q890" s="355"/>
      <c r="R890" s="355"/>
      <c r="S890" s="355"/>
      <c r="T890" s="355"/>
      <c r="U890" s="355"/>
      <c r="V890" s="355"/>
      <c r="W890" s="355"/>
      <c r="X890" s="355"/>
      <c r="Y890" s="355"/>
      <c r="Z890" s="355"/>
    </row>
    <row r="891" spans="1:26" ht="18.75" customHeight="1">
      <c r="A891" s="355"/>
      <c r="B891" s="355"/>
      <c r="C891" s="355"/>
      <c r="D891" s="355"/>
      <c r="E891" s="355"/>
      <c r="F891" s="355"/>
      <c r="G891" s="355"/>
      <c r="H891" s="355"/>
      <c r="I891" s="355"/>
      <c r="J891" s="355"/>
      <c r="K891" s="355"/>
      <c r="L891" s="355"/>
      <c r="M891" s="355"/>
      <c r="N891" s="355"/>
      <c r="O891" s="355"/>
      <c r="P891" s="355"/>
      <c r="Q891" s="355"/>
      <c r="R891" s="355"/>
      <c r="S891" s="355"/>
      <c r="T891" s="355"/>
      <c r="U891" s="355"/>
      <c r="V891" s="355"/>
      <c r="W891" s="355"/>
      <c r="X891" s="355"/>
      <c r="Y891" s="355"/>
      <c r="Z891" s="355"/>
    </row>
    <row r="892" spans="1:26" ht="18.75" customHeight="1">
      <c r="A892" s="355"/>
      <c r="B892" s="355"/>
      <c r="C892" s="355"/>
      <c r="D892" s="355"/>
      <c r="E892" s="355"/>
      <c r="F892" s="355"/>
      <c r="G892" s="355"/>
      <c r="H892" s="355"/>
      <c r="I892" s="355"/>
      <c r="J892" s="355"/>
      <c r="K892" s="355"/>
      <c r="L892" s="355"/>
      <c r="M892" s="355"/>
      <c r="N892" s="355"/>
      <c r="O892" s="355"/>
      <c r="P892" s="355"/>
      <c r="Q892" s="355"/>
      <c r="R892" s="355"/>
      <c r="S892" s="355"/>
      <c r="T892" s="355"/>
      <c r="U892" s="355"/>
      <c r="V892" s="355"/>
      <c r="W892" s="355"/>
      <c r="X892" s="355"/>
      <c r="Y892" s="355"/>
      <c r="Z892" s="355"/>
    </row>
    <row r="893" spans="1:26" ht="18.75" customHeight="1">
      <c r="A893" s="355"/>
      <c r="B893" s="355"/>
      <c r="C893" s="355"/>
      <c r="D893" s="355"/>
      <c r="E893" s="355"/>
      <c r="F893" s="355"/>
      <c r="G893" s="355"/>
      <c r="H893" s="355"/>
      <c r="I893" s="355"/>
      <c r="J893" s="355"/>
      <c r="K893" s="355"/>
      <c r="L893" s="355"/>
      <c r="M893" s="355"/>
      <c r="N893" s="355"/>
      <c r="O893" s="355"/>
      <c r="P893" s="355"/>
      <c r="Q893" s="355"/>
      <c r="R893" s="355"/>
      <c r="S893" s="355"/>
      <c r="T893" s="355"/>
      <c r="U893" s="355"/>
      <c r="V893" s="355"/>
      <c r="W893" s="355"/>
      <c r="X893" s="355"/>
      <c r="Y893" s="355"/>
      <c r="Z893" s="355"/>
    </row>
    <row r="894" spans="1:26" ht="18.75" customHeight="1">
      <c r="A894" s="355"/>
      <c r="B894" s="355"/>
      <c r="C894" s="355"/>
      <c r="D894" s="355"/>
      <c r="E894" s="355"/>
      <c r="F894" s="355"/>
      <c r="G894" s="355"/>
      <c r="H894" s="355"/>
      <c r="I894" s="355"/>
      <c r="J894" s="355"/>
      <c r="K894" s="355"/>
      <c r="L894" s="355"/>
      <c r="M894" s="355"/>
      <c r="N894" s="355"/>
      <c r="O894" s="355"/>
      <c r="P894" s="355"/>
      <c r="Q894" s="355"/>
      <c r="R894" s="355"/>
      <c r="S894" s="355"/>
      <c r="T894" s="355"/>
      <c r="U894" s="355"/>
      <c r="V894" s="355"/>
      <c r="W894" s="355"/>
      <c r="X894" s="355"/>
      <c r="Y894" s="355"/>
      <c r="Z894" s="355"/>
    </row>
    <row r="895" spans="1:26" ht="18.75" customHeight="1">
      <c r="A895" s="355"/>
      <c r="B895" s="355"/>
      <c r="C895" s="355"/>
      <c r="D895" s="355"/>
      <c r="E895" s="355"/>
      <c r="F895" s="355"/>
      <c r="G895" s="355"/>
      <c r="H895" s="355"/>
      <c r="I895" s="355"/>
      <c r="J895" s="355"/>
      <c r="K895" s="355"/>
      <c r="L895" s="355"/>
      <c r="M895" s="355"/>
      <c r="N895" s="355"/>
      <c r="O895" s="355"/>
      <c r="P895" s="355"/>
      <c r="Q895" s="355"/>
      <c r="R895" s="355"/>
      <c r="S895" s="355"/>
      <c r="T895" s="355"/>
      <c r="U895" s="355"/>
      <c r="V895" s="355"/>
      <c r="W895" s="355"/>
      <c r="X895" s="355"/>
      <c r="Y895" s="355"/>
      <c r="Z895" s="355"/>
    </row>
    <row r="896" spans="1:26" ht="18.75" customHeight="1">
      <c r="A896" s="355"/>
      <c r="B896" s="355"/>
      <c r="C896" s="355"/>
      <c r="D896" s="355"/>
      <c r="E896" s="355"/>
      <c r="F896" s="355"/>
      <c r="G896" s="355"/>
      <c r="H896" s="355"/>
      <c r="I896" s="355"/>
      <c r="J896" s="355"/>
      <c r="K896" s="355"/>
      <c r="L896" s="355"/>
      <c r="M896" s="355"/>
      <c r="N896" s="355"/>
      <c r="O896" s="355"/>
      <c r="P896" s="355"/>
      <c r="Q896" s="355"/>
      <c r="R896" s="355"/>
      <c r="S896" s="355"/>
      <c r="T896" s="355"/>
      <c r="U896" s="355"/>
      <c r="V896" s="355"/>
      <c r="W896" s="355"/>
      <c r="X896" s="355"/>
      <c r="Y896" s="355"/>
      <c r="Z896" s="355"/>
    </row>
    <row r="897" spans="1:26" ht="18.75" customHeight="1">
      <c r="A897" s="355"/>
      <c r="B897" s="355"/>
      <c r="C897" s="355"/>
      <c r="D897" s="355"/>
      <c r="E897" s="355"/>
      <c r="F897" s="355"/>
      <c r="G897" s="355"/>
      <c r="H897" s="355"/>
      <c r="I897" s="355"/>
      <c r="J897" s="355"/>
      <c r="K897" s="355"/>
      <c r="L897" s="355"/>
      <c r="M897" s="355"/>
      <c r="N897" s="355"/>
      <c r="O897" s="355"/>
      <c r="P897" s="355"/>
      <c r="Q897" s="355"/>
      <c r="R897" s="355"/>
      <c r="S897" s="355"/>
      <c r="T897" s="355"/>
      <c r="U897" s="355"/>
      <c r="V897" s="355"/>
      <c r="W897" s="355"/>
      <c r="X897" s="355"/>
      <c r="Y897" s="355"/>
      <c r="Z897" s="355"/>
    </row>
    <row r="898" spans="1:26" ht="18.75" customHeight="1">
      <c r="A898" s="355"/>
      <c r="B898" s="355"/>
      <c r="C898" s="355"/>
      <c r="D898" s="355"/>
      <c r="E898" s="355"/>
      <c r="F898" s="355"/>
      <c r="G898" s="355"/>
      <c r="H898" s="355"/>
      <c r="I898" s="355"/>
      <c r="J898" s="355"/>
      <c r="K898" s="355"/>
      <c r="L898" s="355"/>
      <c r="M898" s="355"/>
      <c r="N898" s="355"/>
      <c r="O898" s="355"/>
      <c r="P898" s="355"/>
      <c r="Q898" s="355"/>
      <c r="R898" s="355"/>
      <c r="S898" s="355"/>
      <c r="T898" s="355"/>
      <c r="U898" s="355"/>
      <c r="V898" s="355"/>
      <c r="W898" s="355"/>
      <c r="X898" s="355"/>
      <c r="Y898" s="355"/>
      <c r="Z898" s="355"/>
    </row>
    <row r="899" spans="1:26" ht="18.75" customHeight="1">
      <c r="A899" s="355"/>
      <c r="B899" s="355"/>
      <c r="C899" s="355"/>
      <c r="D899" s="355"/>
      <c r="E899" s="355"/>
      <c r="F899" s="355"/>
      <c r="G899" s="355"/>
      <c r="H899" s="355"/>
      <c r="I899" s="355"/>
      <c r="J899" s="355"/>
      <c r="K899" s="355"/>
      <c r="L899" s="355"/>
      <c r="M899" s="355"/>
      <c r="N899" s="355"/>
      <c r="O899" s="355"/>
      <c r="P899" s="355"/>
      <c r="Q899" s="355"/>
      <c r="R899" s="355"/>
      <c r="S899" s="355"/>
      <c r="T899" s="355"/>
      <c r="U899" s="355"/>
      <c r="V899" s="355"/>
      <c r="W899" s="355"/>
      <c r="X899" s="355"/>
      <c r="Y899" s="355"/>
      <c r="Z899" s="355"/>
    </row>
    <row r="900" spans="1:26" ht="18.75" customHeight="1">
      <c r="A900" s="355"/>
      <c r="B900" s="355"/>
      <c r="C900" s="355"/>
      <c r="D900" s="355"/>
      <c r="E900" s="355"/>
      <c r="F900" s="355"/>
      <c r="G900" s="355"/>
      <c r="H900" s="355"/>
      <c r="I900" s="355"/>
      <c r="J900" s="355"/>
      <c r="K900" s="355"/>
      <c r="L900" s="355"/>
      <c r="M900" s="355"/>
      <c r="N900" s="355"/>
      <c r="O900" s="355"/>
      <c r="P900" s="355"/>
      <c r="Q900" s="355"/>
      <c r="R900" s="355"/>
      <c r="S900" s="355"/>
      <c r="T900" s="355"/>
      <c r="U900" s="355"/>
      <c r="V900" s="355"/>
      <c r="W900" s="355"/>
      <c r="X900" s="355"/>
      <c r="Y900" s="355"/>
      <c r="Z900" s="355"/>
    </row>
    <row r="901" spans="1:26" ht="18.75" customHeight="1">
      <c r="A901" s="355"/>
      <c r="B901" s="355"/>
      <c r="C901" s="355"/>
      <c r="D901" s="355"/>
      <c r="E901" s="355"/>
      <c r="F901" s="355"/>
      <c r="G901" s="355"/>
      <c r="H901" s="355"/>
      <c r="I901" s="355"/>
      <c r="J901" s="355"/>
      <c r="K901" s="355"/>
      <c r="L901" s="355"/>
      <c r="M901" s="355"/>
      <c r="N901" s="355"/>
      <c r="O901" s="355"/>
      <c r="P901" s="355"/>
      <c r="Q901" s="355"/>
      <c r="R901" s="355"/>
      <c r="S901" s="355"/>
      <c r="T901" s="355"/>
      <c r="U901" s="355"/>
      <c r="V901" s="355"/>
      <c r="W901" s="355"/>
      <c r="X901" s="355"/>
      <c r="Y901" s="355"/>
      <c r="Z901" s="355"/>
    </row>
    <row r="902" spans="1:26" ht="18.75" customHeight="1">
      <c r="A902" s="355"/>
      <c r="B902" s="355"/>
      <c r="C902" s="355"/>
      <c r="D902" s="355"/>
      <c r="E902" s="355"/>
      <c r="F902" s="355"/>
      <c r="G902" s="355"/>
      <c r="H902" s="355"/>
      <c r="I902" s="355"/>
      <c r="J902" s="355"/>
      <c r="K902" s="355"/>
      <c r="L902" s="355"/>
      <c r="M902" s="355"/>
      <c r="N902" s="355"/>
      <c r="O902" s="355"/>
      <c r="P902" s="355"/>
      <c r="Q902" s="355"/>
      <c r="R902" s="355"/>
      <c r="S902" s="355"/>
      <c r="T902" s="355"/>
      <c r="U902" s="355"/>
      <c r="V902" s="355"/>
      <c r="W902" s="355"/>
      <c r="X902" s="355"/>
      <c r="Y902" s="355"/>
      <c r="Z902" s="355"/>
    </row>
    <row r="903" spans="1:26" ht="18.75" customHeight="1">
      <c r="A903" s="355"/>
      <c r="B903" s="355"/>
      <c r="C903" s="355"/>
      <c r="D903" s="355"/>
      <c r="E903" s="355"/>
      <c r="F903" s="355"/>
      <c r="G903" s="355"/>
      <c r="H903" s="355"/>
      <c r="I903" s="355"/>
      <c r="J903" s="355"/>
      <c r="K903" s="355"/>
      <c r="L903" s="355"/>
      <c r="M903" s="355"/>
      <c r="N903" s="355"/>
      <c r="O903" s="355"/>
      <c r="P903" s="355"/>
      <c r="Q903" s="355"/>
      <c r="R903" s="355"/>
      <c r="S903" s="355"/>
      <c r="T903" s="355"/>
      <c r="U903" s="355"/>
      <c r="V903" s="355"/>
      <c r="W903" s="355"/>
      <c r="X903" s="355"/>
      <c r="Y903" s="355"/>
      <c r="Z903" s="355"/>
    </row>
    <row r="904" spans="1:26" ht="18.75" customHeight="1">
      <c r="A904" s="355"/>
      <c r="B904" s="355"/>
      <c r="C904" s="355"/>
      <c r="D904" s="355"/>
      <c r="E904" s="355"/>
      <c r="F904" s="355"/>
      <c r="G904" s="355"/>
      <c r="H904" s="355"/>
      <c r="I904" s="355"/>
      <c r="J904" s="355"/>
      <c r="K904" s="355"/>
      <c r="L904" s="355"/>
      <c r="M904" s="355"/>
      <c r="N904" s="355"/>
      <c r="O904" s="355"/>
      <c r="P904" s="355"/>
      <c r="Q904" s="355"/>
      <c r="R904" s="355"/>
      <c r="S904" s="355"/>
      <c r="T904" s="355"/>
      <c r="U904" s="355"/>
      <c r="V904" s="355"/>
      <c r="W904" s="355"/>
      <c r="X904" s="355"/>
      <c r="Y904" s="355"/>
      <c r="Z904" s="355"/>
    </row>
    <row r="905" spans="1:26" ht="18.75" customHeight="1">
      <c r="A905" s="355"/>
      <c r="B905" s="355"/>
      <c r="C905" s="355"/>
      <c r="D905" s="355"/>
      <c r="E905" s="355"/>
      <c r="F905" s="355"/>
      <c r="G905" s="355"/>
      <c r="H905" s="355"/>
      <c r="I905" s="355"/>
      <c r="J905" s="355"/>
      <c r="K905" s="355"/>
      <c r="L905" s="355"/>
      <c r="M905" s="355"/>
      <c r="N905" s="355"/>
      <c r="O905" s="355"/>
      <c r="P905" s="355"/>
      <c r="Q905" s="355"/>
      <c r="R905" s="355"/>
      <c r="S905" s="355"/>
      <c r="T905" s="355"/>
      <c r="U905" s="355"/>
      <c r="V905" s="355"/>
      <c r="W905" s="355"/>
      <c r="X905" s="355"/>
      <c r="Y905" s="355"/>
      <c r="Z905" s="355"/>
    </row>
    <row r="906" spans="1:26" ht="18.75" customHeight="1">
      <c r="A906" s="355"/>
      <c r="B906" s="355"/>
      <c r="C906" s="355"/>
      <c r="D906" s="355"/>
      <c r="E906" s="355"/>
      <c r="F906" s="355"/>
      <c r="G906" s="355"/>
      <c r="H906" s="355"/>
      <c r="I906" s="355"/>
      <c r="J906" s="355"/>
      <c r="K906" s="355"/>
      <c r="L906" s="355"/>
      <c r="M906" s="355"/>
      <c r="N906" s="355"/>
      <c r="O906" s="355"/>
      <c r="P906" s="355"/>
      <c r="Q906" s="355"/>
      <c r="R906" s="355"/>
      <c r="S906" s="355"/>
      <c r="T906" s="355"/>
      <c r="U906" s="355"/>
      <c r="V906" s="355"/>
      <c r="W906" s="355"/>
      <c r="X906" s="355"/>
      <c r="Y906" s="355"/>
      <c r="Z906" s="355"/>
    </row>
    <row r="907" spans="1:26" ht="18.75" customHeight="1">
      <c r="A907" s="355"/>
      <c r="B907" s="355"/>
      <c r="C907" s="355"/>
      <c r="D907" s="355"/>
      <c r="E907" s="355"/>
      <c r="F907" s="355"/>
      <c r="G907" s="355"/>
      <c r="H907" s="355"/>
      <c r="I907" s="355"/>
      <c r="J907" s="355"/>
      <c r="K907" s="355"/>
      <c r="L907" s="355"/>
      <c r="M907" s="355"/>
      <c r="N907" s="355"/>
      <c r="O907" s="355"/>
      <c r="P907" s="355"/>
      <c r="Q907" s="355"/>
      <c r="R907" s="355"/>
      <c r="S907" s="355"/>
      <c r="T907" s="355"/>
      <c r="U907" s="355"/>
      <c r="V907" s="355"/>
      <c r="W907" s="355"/>
      <c r="X907" s="355"/>
      <c r="Y907" s="355"/>
      <c r="Z907" s="355"/>
    </row>
    <row r="908" spans="1:26" ht="18.75" customHeight="1">
      <c r="A908" s="355"/>
      <c r="B908" s="355"/>
      <c r="C908" s="355"/>
      <c r="D908" s="355"/>
      <c r="E908" s="355"/>
      <c r="F908" s="355"/>
      <c r="G908" s="355"/>
      <c r="H908" s="355"/>
      <c r="I908" s="355"/>
      <c r="J908" s="355"/>
      <c r="K908" s="355"/>
      <c r="L908" s="355"/>
      <c r="M908" s="355"/>
      <c r="N908" s="355"/>
      <c r="O908" s="355"/>
      <c r="P908" s="355"/>
      <c r="Q908" s="355"/>
      <c r="R908" s="355"/>
      <c r="S908" s="355"/>
      <c r="T908" s="355"/>
      <c r="U908" s="355"/>
      <c r="V908" s="355"/>
      <c r="W908" s="355"/>
      <c r="X908" s="355"/>
      <c r="Y908" s="355"/>
      <c r="Z908" s="355"/>
    </row>
    <row r="909" spans="1:26" ht="18.75" customHeight="1">
      <c r="A909" s="355"/>
      <c r="B909" s="355"/>
      <c r="C909" s="355"/>
      <c r="D909" s="355"/>
      <c r="E909" s="355"/>
      <c r="F909" s="355"/>
      <c r="G909" s="355"/>
      <c r="H909" s="355"/>
      <c r="I909" s="355"/>
      <c r="J909" s="355"/>
      <c r="K909" s="355"/>
      <c r="L909" s="355"/>
      <c r="M909" s="355"/>
      <c r="N909" s="355"/>
      <c r="O909" s="355"/>
      <c r="P909" s="355"/>
      <c r="Q909" s="355"/>
      <c r="R909" s="355"/>
      <c r="S909" s="355"/>
      <c r="T909" s="355"/>
      <c r="U909" s="355"/>
      <c r="V909" s="355"/>
      <c r="W909" s="355"/>
      <c r="X909" s="355"/>
      <c r="Y909" s="355"/>
      <c r="Z909" s="355"/>
    </row>
    <row r="910" spans="1:26" ht="18.75" customHeight="1">
      <c r="A910" s="355"/>
      <c r="B910" s="355"/>
      <c r="C910" s="355"/>
      <c r="D910" s="355"/>
      <c r="E910" s="355"/>
      <c r="F910" s="355"/>
      <c r="G910" s="355"/>
      <c r="H910" s="355"/>
      <c r="I910" s="355"/>
      <c r="J910" s="355"/>
      <c r="K910" s="355"/>
      <c r="L910" s="355"/>
      <c r="M910" s="355"/>
      <c r="N910" s="355"/>
      <c r="O910" s="355"/>
      <c r="P910" s="355"/>
      <c r="Q910" s="355"/>
      <c r="R910" s="355"/>
      <c r="S910" s="355"/>
      <c r="T910" s="355"/>
      <c r="U910" s="355"/>
      <c r="V910" s="355"/>
      <c r="W910" s="355"/>
      <c r="X910" s="355"/>
      <c r="Y910" s="355"/>
      <c r="Z910" s="355"/>
    </row>
    <row r="911" spans="1:26" ht="18.75" customHeight="1">
      <c r="A911" s="355"/>
      <c r="B911" s="355"/>
      <c r="C911" s="355"/>
      <c r="D911" s="355"/>
      <c r="E911" s="355"/>
      <c r="F911" s="355"/>
      <c r="G911" s="355"/>
      <c r="H911" s="355"/>
      <c r="I911" s="355"/>
      <c r="J911" s="355"/>
      <c r="K911" s="355"/>
      <c r="L911" s="355"/>
      <c r="M911" s="355"/>
      <c r="N911" s="355"/>
      <c r="O911" s="355"/>
      <c r="P911" s="355"/>
      <c r="Q911" s="355"/>
      <c r="R911" s="355"/>
      <c r="S911" s="355"/>
      <c r="T911" s="355"/>
      <c r="U911" s="355"/>
      <c r="V911" s="355"/>
      <c r="W911" s="355"/>
      <c r="X911" s="355"/>
      <c r="Y911" s="355"/>
      <c r="Z911" s="355"/>
    </row>
    <row r="912" spans="1:26" ht="18.75" customHeight="1">
      <c r="A912" s="355"/>
      <c r="B912" s="355"/>
      <c r="C912" s="355"/>
      <c r="D912" s="355"/>
      <c r="E912" s="355"/>
      <c r="F912" s="355"/>
      <c r="G912" s="355"/>
      <c r="H912" s="355"/>
      <c r="I912" s="355"/>
      <c r="J912" s="355"/>
      <c r="K912" s="355"/>
      <c r="L912" s="355"/>
      <c r="M912" s="355"/>
      <c r="N912" s="355"/>
      <c r="O912" s="355"/>
      <c r="P912" s="355"/>
      <c r="Q912" s="355"/>
      <c r="R912" s="355"/>
      <c r="S912" s="355"/>
      <c r="T912" s="355"/>
      <c r="U912" s="355"/>
      <c r="V912" s="355"/>
      <c r="W912" s="355"/>
      <c r="X912" s="355"/>
      <c r="Y912" s="355"/>
      <c r="Z912" s="355"/>
    </row>
    <row r="913" spans="1:26" ht="18.75" customHeight="1">
      <c r="A913" s="355"/>
      <c r="B913" s="355"/>
      <c r="C913" s="355"/>
      <c r="D913" s="355"/>
      <c r="E913" s="355"/>
      <c r="F913" s="355"/>
      <c r="G913" s="355"/>
      <c r="H913" s="355"/>
      <c r="I913" s="355"/>
      <c r="J913" s="355"/>
      <c r="K913" s="355"/>
      <c r="L913" s="355"/>
      <c r="M913" s="355"/>
      <c r="N913" s="355"/>
      <c r="O913" s="355"/>
      <c r="P913" s="355"/>
      <c r="Q913" s="355"/>
      <c r="R913" s="355"/>
      <c r="S913" s="355"/>
      <c r="T913" s="355"/>
      <c r="U913" s="355"/>
      <c r="V913" s="355"/>
      <c r="W913" s="355"/>
      <c r="X913" s="355"/>
      <c r="Y913" s="355"/>
      <c r="Z913" s="355"/>
    </row>
    <row r="914" spans="1:26" ht="18.75" customHeight="1">
      <c r="A914" s="355"/>
      <c r="B914" s="355"/>
      <c r="C914" s="355"/>
      <c r="D914" s="355"/>
      <c r="E914" s="355"/>
      <c r="F914" s="355"/>
      <c r="G914" s="355"/>
      <c r="H914" s="355"/>
      <c r="I914" s="355"/>
      <c r="J914" s="355"/>
      <c r="K914" s="355"/>
      <c r="L914" s="355"/>
      <c r="M914" s="355"/>
      <c r="N914" s="355"/>
      <c r="O914" s="355"/>
      <c r="P914" s="355"/>
      <c r="Q914" s="355"/>
      <c r="R914" s="355"/>
      <c r="S914" s="355"/>
      <c r="T914" s="355"/>
      <c r="U914" s="355"/>
      <c r="V914" s="355"/>
      <c r="W914" s="355"/>
      <c r="X914" s="355"/>
      <c r="Y914" s="355"/>
      <c r="Z914" s="355"/>
    </row>
    <row r="915" spans="1:26" ht="18.75" customHeight="1">
      <c r="A915" s="355"/>
      <c r="B915" s="355"/>
      <c r="C915" s="355"/>
      <c r="D915" s="355"/>
      <c r="E915" s="355"/>
      <c r="F915" s="355"/>
      <c r="G915" s="355"/>
      <c r="H915" s="355"/>
      <c r="I915" s="355"/>
      <c r="J915" s="355"/>
      <c r="K915" s="355"/>
      <c r="L915" s="355"/>
      <c r="M915" s="355"/>
      <c r="N915" s="355"/>
      <c r="O915" s="355"/>
      <c r="P915" s="355"/>
      <c r="Q915" s="355"/>
      <c r="R915" s="355"/>
      <c r="S915" s="355"/>
      <c r="T915" s="355"/>
      <c r="U915" s="355"/>
      <c r="V915" s="355"/>
      <c r="W915" s="355"/>
      <c r="X915" s="355"/>
      <c r="Y915" s="355"/>
      <c r="Z915" s="355"/>
    </row>
    <row r="916" spans="1:26" ht="18.75" customHeight="1">
      <c r="A916" s="355"/>
      <c r="B916" s="355"/>
      <c r="C916" s="355"/>
      <c r="D916" s="355"/>
      <c r="E916" s="355"/>
      <c r="F916" s="355"/>
      <c r="G916" s="355"/>
      <c r="H916" s="355"/>
      <c r="I916" s="355"/>
      <c r="J916" s="355"/>
      <c r="K916" s="355"/>
      <c r="L916" s="355"/>
      <c r="M916" s="355"/>
      <c r="N916" s="355"/>
      <c r="O916" s="355"/>
      <c r="P916" s="355"/>
      <c r="Q916" s="355"/>
      <c r="R916" s="355"/>
      <c r="S916" s="355"/>
      <c r="T916" s="355"/>
      <c r="U916" s="355"/>
      <c r="V916" s="355"/>
      <c r="W916" s="355"/>
      <c r="X916" s="355"/>
      <c r="Y916" s="355"/>
      <c r="Z916" s="355"/>
    </row>
    <row r="917" spans="1:26" ht="18.75" customHeight="1">
      <c r="A917" s="355"/>
      <c r="B917" s="355"/>
      <c r="C917" s="355"/>
      <c r="D917" s="355"/>
      <c r="E917" s="355"/>
      <c r="F917" s="355"/>
      <c r="G917" s="355"/>
      <c r="H917" s="355"/>
      <c r="I917" s="355"/>
      <c r="J917" s="355"/>
      <c r="K917" s="355"/>
      <c r="L917" s="355"/>
      <c r="M917" s="355"/>
      <c r="N917" s="355"/>
      <c r="O917" s="355"/>
      <c r="P917" s="355"/>
      <c r="Q917" s="355"/>
      <c r="R917" s="355"/>
      <c r="S917" s="355"/>
      <c r="T917" s="355"/>
      <c r="U917" s="355"/>
      <c r="V917" s="355"/>
      <c r="W917" s="355"/>
      <c r="X917" s="355"/>
      <c r="Y917" s="355"/>
      <c r="Z917" s="355"/>
    </row>
    <row r="918" spans="1:26" ht="18.75" customHeight="1">
      <c r="A918" s="355"/>
      <c r="B918" s="355"/>
      <c r="C918" s="355"/>
      <c r="D918" s="355"/>
      <c r="E918" s="355"/>
      <c r="F918" s="355"/>
      <c r="G918" s="355"/>
      <c r="H918" s="355"/>
      <c r="I918" s="355"/>
      <c r="J918" s="355"/>
      <c r="K918" s="355"/>
      <c r="L918" s="355"/>
      <c r="M918" s="355"/>
      <c r="N918" s="355"/>
      <c r="O918" s="355"/>
      <c r="P918" s="355"/>
      <c r="Q918" s="355"/>
      <c r="R918" s="355"/>
      <c r="S918" s="355"/>
      <c r="T918" s="355"/>
      <c r="U918" s="355"/>
      <c r="V918" s="355"/>
      <c r="W918" s="355"/>
      <c r="X918" s="355"/>
      <c r="Y918" s="355"/>
      <c r="Z918" s="355"/>
    </row>
    <row r="919" spans="1:26" ht="18.75" customHeight="1">
      <c r="A919" s="355"/>
      <c r="B919" s="355"/>
      <c r="C919" s="355"/>
      <c r="D919" s="355"/>
      <c r="E919" s="355"/>
      <c r="F919" s="355"/>
      <c r="G919" s="355"/>
      <c r="H919" s="355"/>
      <c r="I919" s="355"/>
      <c r="J919" s="355"/>
      <c r="K919" s="355"/>
      <c r="L919" s="355"/>
      <c r="M919" s="355"/>
      <c r="N919" s="355"/>
      <c r="O919" s="355"/>
      <c r="P919" s="355"/>
      <c r="Q919" s="355"/>
      <c r="R919" s="355"/>
      <c r="S919" s="355"/>
      <c r="T919" s="355"/>
      <c r="U919" s="355"/>
      <c r="V919" s="355"/>
      <c r="W919" s="355"/>
      <c r="X919" s="355"/>
      <c r="Y919" s="355"/>
      <c r="Z919" s="355"/>
    </row>
    <row r="920" spans="1:26" ht="18.75" customHeight="1">
      <c r="A920" s="355"/>
      <c r="B920" s="355"/>
      <c r="C920" s="355"/>
      <c r="D920" s="355"/>
      <c r="E920" s="355"/>
      <c r="F920" s="355"/>
      <c r="G920" s="355"/>
      <c r="H920" s="355"/>
      <c r="I920" s="355"/>
      <c r="J920" s="355"/>
      <c r="K920" s="355"/>
      <c r="L920" s="355"/>
      <c r="M920" s="355"/>
      <c r="N920" s="355"/>
      <c r="O920" s="355"/>
      <c r="P920" s="355"/>
      <c r="Q920" s="355"/>
      <c r="R920" s="355"/>
      <c r="S920" s="355"/>
      <c r="T920" s="355"/>
      <c r="U920" s="355"/>
      <c r="V920" s="355"/>
      <c r="W920" s="355"/>
      <c r="X920" s="355"/>
      <c r="Y920" s="355"/>
      <c r="Z920" s="355"/>
    </row>
    <row r="921" spans="1:26" ht="18.75" customHeight="1">
      <c r="A921" s="355"/>
      <c r="B921" s="355"/>
      <c r="C921" s="355"/>
      <c r="D921" s="355"/>
      <c r="E921" s="355"/>
      <c r="F921" s="355"/>
      <c r="G921" s="355"/>
      <c r="H921" s="355"/>
      <c r="I921" s="355"/>
      <c r="J921" s="355"/>
      <c r="K921" s="355"/>
      <c r="L921" s="355"/>
      <c r="M921" s="355"/>
      <c r="N921" s="355"/>
      <c r="O921" s="355"/>
      <c r="P921" s="355"/>
      <c r="Q921" s="355"/>
      <c r="R921" s="355"/>
      <c r="S921" s="355"/>
      <c r="T921" s="355"/>
      <c r="U921" s="355"/>
      <c r="V921" s="355"/>
      <c r="W921" s="355"/>
      <c r="X921" s="355"/>
      <c r="Y921" s="355"/>
      <c r="Z921" s="355"/>
    </row>
    <row r="922" spans="1:26" ht="18.75" customHeight="1">
      <c r="A922" s="355"/>
      <c r="B922" s="355"/>
      <c r="C922" s="355"/>
      <c r="D922" s="355"/>
      <c r="E922" s="355"/>
      <c r="F922" s="355"/>
      <c r="G922" s="355"/>
      <c r="H922" s="355"/>
      <c r="I922" s="355"/>
      <c r="J922" s="355"/>
      <c r="K922" s="355"/>
      <c r="L922" s="355"/>
      <c r="M922" s="355"/>
      <c r="N922" s="355"/>
      <c r="O922" s="355"/>
      <c r="P922" s="355"/>
      <c r="Q922" s="355"/>
      <c r="R922" s="355"/>
      <c r="S922" s="355"/>
      <c r="T922" s="355"/>
      <c r="U922" s="355"/>
      <c r="V922" s="355"/>
      <c r="W922" s="355"/>
      <c r="X922" s="355"/>
      <c r="Y922" s="355"/>
      <c r="Z922" s="355"/>
    </row>
    <row r="923" spans="1:26" ht="18.75" customHeight="1">
      <c r="A923" s="355"/>
      <c r="B923" s="355"/>
      <c r="C923" s="355"/>
      <c r="D923" s="355"/>
      <c r="E923" s="355"/>
      <c r="F923" s="355"/>
      <c r="G923" s="355"/>
      <c r="H923" s="355"/>
      <c r="I923" s="355"/>
      <c r="J923" s="355"/>
      <c r="K923" s="355"/>
      <c r="L923" s="355"/>
      <c r="M923" s="355"/>
      <c r="N923" s="355"/>
      <c r="O923" s="355"/>
      <c r="P923" s="355"/>
      <c r="Q923" s="355"/>
      <c r="R923" s="355"/>
      <c r="S923" s="355"/>
      <c r="T923" s="355"/>
      <c r="U923" s="355"/>
      <c r="V923" s="355"/>
      <c r="W923" s="355"/>
      <c r="X923" s="355"/>
      <c r="Y923" s="355"/>
      <c r="Z923" s="355"/>
    </row>
    <row r="924" spans="1:26" ht="18.75" customHeight="1">
      <c r="A924" s="355"/>
      <c r="B924" s="355"/>
      <c r="C924" s="355"/>
      <c r="D924" s="355"/>
      <c r="E924" s="355"/>
      <c r="F924" s="355"/>
      <c r="G924" s="355"/>
      <c r="H924" s="355"/>
      <c r="I924" s="355"/>
      <c r="J924" s="355"/>
      <c r="K924" s="355"/>
      <c r="L924" s="355"/>
      <c r="M924" s="355"/>
      <c r="N924" s="355"/>
      <c r="O924" s="355"/>
      <c r="P924" s="355"/>
      <c r="Q924" s="355"/>
      <c r="R924" s="355"/>
      <c r="S924" s="355"/>
      <c r="T924" s="355"/>
      <c r="U924" s="355"/>
      <c r="V924" s="355"/>
      <c r="W924" s="355"/>
      <c r="X924" s="355"/>
      <c r="Y924" s="355"/>
      <c r="Z924" s="355"/>
    </row>
    <row r="925" spans="1:26" ht="18.75" customHeight="1">
      <c r="A925" s="355"/>
      <c r="B925" s="355"/>
      <c r="C925" s="355"/>
      <c r="D925" s="355"/>
      <c r="E925" s="355"/>
      <c r="F925" s="355"/>
      <c r="G925" s="355"/>
      <c r="H925" s="355"/>
      <c r="I925" s="355"/>
      <c r="J925" s="355"/>
      <c r="K925" s="355"/>
      <c r="L925" s="355"/>
      <c r="M925" s="355"/>
      <c r="N925" s="355"/>
      <c r="O925" s="355"/>
      <c r="P925" s="355"/>
      <c r="Q925" s="355"/>
      <c r="R925" s="355"/>
      <c r="S925" s="355"/>
      <c r="T925" s="355"/>
      <c r="U925" s="355"/>
      <c r="V925" s="355"/>
      <c r="W925" s="355"/>
      <c r="X925" s="355"/>
      <c r="Y925" s="355"/>
      <c r="Z925" s="355"/>
    </row>
    <row r="926" spans="1:26" ht="18.75" customHeight="1">
      <c r="A926" s="355"/>
      <c r="B926" s="355"/>
      <c r="C926" s="355"/>
      <c r="D926" s="355"/>
      <c r="E926" s="355"/>
      <c r="F926" s="355"/>
      <c r="G926" s="355"/>
      <c r="H926" s="355"/>
      <c r="I926" s="355"/>
      <c r="J926" s="355"/>
      <c r="K926" s="355"/>
      <c r="L926" s="355"/>
      <c r="M926" s="355"/>
      <c r="N926" s="355"/>
      <c r="O926" s="355"/>
      <c r="P926" s="355"/>
      <c r="Q926" s="355"/>
      <c r="R926" s="355"/>
      <c r="S926" s="355"/>
      <c r="T926" s="355"/>
      <c r="U926" s="355"/>
      <c r="V926" s="355"/>
      <c r="W926" s="355"/>
      <c r="X926" s="355"/>
      <c r="Y926" s="355"/>
      <c r="Z926" s="355"/>
    </row>
    <row r="927" spans="1:26" ht="18.75" customHeight="1">
      <c r="A927" s="355"/>
      <c r="B927" s="355"/>
      <c r="C927" s="355"/>
      <c r="D927" s="355"/>
      <c r="E927" s="355"/>
      <c r="F927" s="355"/>
      <c r="G927" s="355"/>
      <c r="H927" s="355"/>
      <c r="I927" s="355"/>
      <c r="J927" s="355"/>
      <c r="K927" s="355"/>
      <c r="L927" s="355"/>
      <c r="M927" s="355"/>
      <c r="N927" s="355"/>
      <c r="O927" s="355"/>
      <c r="P927" s="355"/>
      <c r="Q927" s="355"/>
      <c r="R927" s="355"/>
      <c r="S927" s="355"/>
      <c r="T927" s="355"/>
      <c r="U927" s="355"/>
      <c r="V927" s="355"/>
      <c r="W927" s="355"/>
      <c r="X927" s="355"/>
      <c r="Y927" s="355"/>
      <c r="Z927" s="355"/>
    </row>
    <row r="928" spans="1:26" ht="18.75" customHeight="1">
      <c r="A928" s="355"/>
      <c r="B928" s="355"/>
      <c r="C928" s="355"/>
      <c r="D928" s="355"/>
      <c r="E928" s="355"/>
      <c r="F928" s="355"/>
      <c r="G928" s="355"/>
      <c r="H928" s="355"/>
      <c r="I928" s="355"/>
      <c r="J928" s="355"/>
      <c r="K928" s="355"/>
      <c r="L928" s="355"/>
      <c r="M928" s="355"/>
      <c r="N928" s="355"/>
      <c r="O928" s="355"/>
      <c r="P928" s="355"/>
      <c r="Q928" s="355"/>
      <c r="R928" s="355"/>
      <c r="S928" s="355"/>
      <c r="T928" s="355"/>
      <c r="U928" s="355"/>
      <c r="V928" s="355"/>
      <c r="W928" s="355"/>
      <c r="X928" s="355"/>
      <c r="Y928" s="355"/>
      <c r="Z928" s="355"/>
    </row>
    <row r="929" spans="1:26" ht="18.75" customHeight="1">
      <c r="A929" s="355"/>
      <c r="B929" s="355"/>
      <c r="C929" s="355"/>
      <c r="D929" s="355"/>
      <c r="E929" s="355"/>
      <c r="F929" s="355"/>
      <c r="G929" s="355"/>
      <c r="H929" s="355"/>
      <c r="I929" s="355"/>
      <c r="J929" s="355"/>
      <c r="K929" s="355"/>
      <c r="L929" s="355"/>
      <c r="M929" s="355"/>
      <c r="N929" s="355"/>
      <c r="O929" s="355"/>
      <c r="P929" s="355"/>
      <c r="Q929" s="355"/>
      <c r="R929" s="355"/>
      <c r="S929" s="355"/>
      <c r="T929" s="355"/>
      <c r="U929" s="355"/>
      <c r="V929" s="355"/>
      <c r="W929" s="355"/>
      <c r="X929" s="355"/>
      <c r="Y929" s="355"/>
      <c r="Z929" s="355"/>
    </row>
    <row r="930" spans="1:26" ht="18.75" customHeight="1">
      <c r="A930" s="355"/>
      <c r="B930" s="355"/>
      <c r="C930" s="355"/>
      <c r="D930" s="355"/>
      <c r="E930" s="355"/>
      <c r="F930" s="355"/>
      <c r="G930" s="355"/>
      <c r="H930" s="355"/>
      <c r="I930" s="355"/>
      <c r="J930" s="355"/>
      <c r="K930" s="355"/>
      <c r="L930" s="355"/>
      <c r="M930" s="355"/>
      <c r="N930" s="355"/>
      <c r="O930" s="355"/>
      <c r="P930" s="355"/>
      <c r="Q930" s="355"/>
      <c r="R930" s="355"/>
      <c r="S930" s="355"/>
      <c r="T930" s="355"/>
      <c r="U930" s="355"/>
      <c r="V930" s="355"/>
      <c r="W930" s="355"/>
      <c r="X930" s="355"/>
      <c r="Y930" s="355"/>
      <c r="Z930" s="355"/>
    </row>
    <row r="931" spans="1:26" ht="18.75" customHeight="1">
      <c r="A931" s="355"/>
      <c r="B931" s="355"/>
      <c r="C931" s="355"/>
      <c r="D931" s="355"/>
      <c r="E931" s="355"/>
      <c r="F931" s="355"/>
      <c r="G931" s="355"/>
      <c r="H931" s="355"/>
      <c r="I931" s="355"/>
      <c r="J931" s="355"/>
      <c r="K931" s="355"/>
      <c r="L931" s="355"/>
      <c r="M931" s="355"/>
      <c r="N931" s="355"/>
      <c r="O931" s="355"/>
      <c r="P931" s="355"/>
      <c r="Q931" s="355"/>
      <c r="R931" s="355"/>
      <c r="S931" s="355"/>
      <c r="T931" s="355"/>
      <c r="U931" s="355"/>
      <c r="V931" s="355"/>
      <c r="W931" s="355"/>
      <c r="X931" s="355"/>
      <c r="Y931" s="355"/>
      <c r="Z931" s="355"/>
    </row>
    <row r="932" spans="1:26" ht="18.75" customHeight="1">
      <c r="A932" s="355"/>
      <c r="B932" s="355"/>
      <c r="C932" s="355"/>
      <c r="D932" s="355"/>
      <c r="E932" s="355"/>
      <c r="F932" s="355"/>
      <c r="G932" s="355"/>
      <c r="H932" s="355"/>
      <c r="I932" s="355"/>
      <c r="J932" s="355"/>
      <c r="K932" s="355"/>
      <c r="L932" s="355"/>
      <c r="M932" s="355"/>
      <c r="N932" s="355"/>
      <c r="O932" s="355"/>
      <c r="P932" s="355"/>
      <c r="Q932" s="355"/>
      <c r="R932" s="355"/>
      <c r="S932" s="355"/>
      <c r="T932" s="355"/>
      <c r="U932" s="355"/>
      <c r="V932" s="355"/>
      <c r="W932" s="355"/>
      <c r="X932" s="355"/>
      <c r="Y932" s="355"/>
      <c r="Z932" s="355"/>
    </row>
    <row r="933" spans="1:26" ht="18.75" customHeight="1">
      <c r="A933" s="355"/>
      <c r="B933" s="355"/>
      <c r="C933" s="355"/>
      <c r="D933" s="355"/>
      <c r="E933" s="355"/>
      <c r="F933" s="355"/>
      <c r="G933" s="355"/>
      <c r="H933" s="355"/>
      <c r="I933" s="355"/>
      <c r="J933" s="355"/>
      <c r="K933" s="355"/>
      <c r="L933" s="355"/>
      <c r="M933" s="355"/>
      <c r="N933" s="355"/>
      <c r="O933" s="355"/>
      <c r="P933" s="355"/>
      <c r="Q933" s="355"/>
      <c r="R933" s="355"/>
      <c r="S933" s="355"/>
      <c r="T933" s="355"/>
      <c r="U933" s="355"/>
      <c r="V933" s="355"/>
      <c r="W933" s="355"/>
      <c r="X933" s="355"/>
      <c r="Y933" s="355"/>
      <c r="Z933" s="355"/>
    </row>
    <row r="934" spans="1:26" ht="18.75" customHeight="1">
      <c r="A934" s="355"/>
      <c r="B934" s="355"/>
      <c r="C934" s="355"/>
      <c r="D934" s="355"/>
      <c r="E934" s="355"/>
      <c r="F934" s="355"/>
      <c r="G934" s="355"/>
      <c r="H934" s="355"/>
      <c r="I934" s="355"/>
      <c r="J934" s="355"/>
      <c r="K934" s="355"/>
      <c r="L934" s="355"/>
      <c r="M934" s="355"/>
      <c r="N934" s="355"/>
      <c r="O934" s="355"/>
      <c r="P934" s="355"/>
      <c r="Q934" s="355"/>
      <c r="R934" s="355"/>
      <c r="S934" s="355"/>
      <c r="T934" s="355"/>
      <c r="U934" s="355"/>
      <c r="V934" s="355"/>
      <c r="W934" s="355"/>
      <c r="X934" s="355"/>
      <c r="Y934" s="355"/>
      <c r="Z934" s="355"/>
    </row>
    <row r="935" spans="1:26" ht="18.75" customHeight="1">
      <c r="A935" s="355"/>
      <c r="B935" s="355"/>
      <c r="C935" s="355"/>
      <c r="D935" s="355"/>
      <c r="E935" s="355"/>
      <c r="F935" s="355"/>
      <c r="G935" s="355"/>
      <c r="H935" s="355"/>
      <c r="I935" s="355"/>
      <c r="J935" s="355"/>
      <c r="K935" s="355"/>
      <c r="L935" s="355"/>
      <c r="M935" s="355"/>
      <c r="N935" s="355"/>
      <c r="O935" s="355"/>
      <c r="P935" s="355"/>
      <c r="Q935" s="355"/>
      <c r="R935" s="355"/>
      <c r="S935" s="355"/>
      <c r="T935" s="355"/>
      <c r="U935" s="355"/>
      <c r="V935" s="355"/>
      <c r="W935" s="355"/>
      <c r="X935" s="355"/>
      <c r="Y935" s="355"/>
      <c r="Z935" s="355"/>
    </row>
    <row r="936" spans="1:26" ht="18.75" customHeight="1">
      <c r="A936" s="355"/>
      <c r="B936" s="355"/>
      <c r="C936" s="355"/>
      <c r="D936" s="355"/>
      <c r="E936" s="355"/>
      <c r="F936" s="355"/>
      <c r="G936" s="355"/>
      <c r="H936" s="355"/>
      <c r="I936" s="355"/>
      <c r="J936" s="355"/>
      <c r="K936" s="355"/>
      <c r="L936" s="355"/>
      <c r="M936" s="355"/>
      <c r="N936" s="355"/>
      <c r="O936" s="355"/>
      <c r="P936" s="355"/>
      <c r="Q936" s="355"/>
      <c r="R936" s="355"/>
      <c r="S936" s="355"/>
      <c r="T936" s="355"/>
      <c r="U936" s="355"/>
      <c r="V936" s="355"/>
      <c r="W936" s="355"/>
      <c r="X936" s="355"/>
      <c r="Y936" s="355"/>
      <c r="Z936" s="355"/>
    </row>
    <row r="937" spans="1:26" ht="18.75" customHeight="1">
      <c r="A937" s="355"/>
      <c r="B937" s="355"/>
      <c r="C937" s="355"/>
      <c r="D937" s="355"/>
      <c r="E937" s="355"/>
      <c r="F937" s="355"/>
      <c r="G937" s="355"/>
      <c r="H937" s="355"/>
      <c r="I937" s="355"/>
      <c r="J937" s="355"/>
      <c r="K937" s="355"/>
      <c r="L937" s="355"/>
      <c r="M937" s="355"/>
      <c r="N937" s="355"/>
      <c r="O937" s="355"/>
      <c r="P937" s="355"/>
      <c r="Q937" s="355"/>
      <c r="R937" s="355"/>
      <c r="S937" s="355"/>
      <c r="T937" s="355"/>
      <c r="U937" s="355"/>
      <c r="V937" s="355"/>
      <c r="W937" s="355"/>
      <c r="X937" s="355"/>
      <c r="Y937" s="355"/>
      <c r="Z937" s="355"/>
    </row>
    <row r="938" spans="1:26" ht="18.75" customHeight="1">
      <c r="A938" s="355"/>
      <c r="B938" s="355"/>
      <c r="C938" s="355"/>
      <c r="D938" s="355"/>
      <c r="E938" s="355"/>
      <c r="F938" s="355"/>
      <c r="G938" s="355"/>
      <c r="H938" s="355"/>
      <c r="I938" s="355"/>
      <c r="J938" s="355"/>
      <c r="K938" s="355"/>
      <c r="L938" s="355"/>
      <c r="M938" s="355"/>
      <c r="N938" s="355"/>
      <c r="O938" s="355"/>
      <c r="P938" s="355"/>
      <c r="Q938" s="355"/>
      <c r="R938" s="355"/>
      <c r="S938" s="355"/>
      <c r="T938" s="355"/>
      <c r="U938" s="355"/>
      <c r="V938" s="355"/>
      <c r="W938" s="355"/>
      <c r="X938" s="355"/>
      <c r="Y938" s="355"/>
      <c r="Z938" s="355"/>
    </row>
    <row r="939" spans="1:26" ht="18.75" customHeight="1">
      <c r="A939" s="355"/>
      <c r="B939" s="355"/>
      <c r="C939" s="355"/>
      <c r="D939" s="355"/>
      <c r="E939" s="355"/>
      <c r="F939" s="355"/>
      <c r="G939" s="355"/>
      <c r="H939" s="355"/>
      <c r="I939" s="355"/>
      <c r="J939" s="355"/>
      <c r="K939" s="355"/>
      <c r="L939" s="355"/>
      <c r="M939" s="355"/>
      <c r="N939" s="355"/>
      <c r="O939" s="355"/>
      <c r="P939" s="355"/>
      <c r="Q939" s="355"/>
      <c r="R939" s="355"/>
      <c r="S939" s="355"/>
      <c r="T939" s="355"/>
      <c r="U939" s="355"/>
      <c r="V939" s="355"/>
      <c r="W939" s="355"/>
      <c r="X939" s="355"/>
      <c r="Y939" s="355"/>
      <c r="Z939" s="355"/>
    </row>
    <row r="940" spans="1:26" ht="18.75" customHeight="1">
      <c r="A940" s="355"/>
      <c r="B940" s="355"/>
      <c r="C940" s="355"/>
      <c r="D940" s="355"/>
      <c r="E940" s="355"/>
      <c r="F940" s="355"/>
      <c r="G940" s="355"/>
      <c r="H940" s="355"/>
      <c r="I940" s="355"/>
      <c r="J940" s="355"/>
      <c r="K940" s="355"/>
      <c r="L940" s="355"/>
      <c r="M940" s="355"/>
      <c r="N940" s="355"/>
      <c r="O940" s="355"/>
      <c r="P940" s="355"/>
      <c r="Q940" s="355"/>
      <c r="R940" s="355"/>
      <c r="S940" s="355"/>
      <c r="T940" s="355"/>
      <c r="U940" s="355"/>
      <c r="V940" s="355"/>
      <c r="W940" s="355"/>
      <c r="X940" s="355"/>
      <c r="Y940" s="355"/>
      <c r="Z940" s="355"/>
    </row>
    <row r="941" spans="1:26" ht="18.75" customHeight="1">
      <c r="A941" s="355"/>
      <c r="B941" s="355"/>
      <c r="C941" s="355"/>
      <c r="D941" s="355"/>
      <c r="E941" s="355"/>
      <c r="F941" s="355"/>
      <c r="G941" s="355"/>
      <c r="H941" s="355"/>
      <c r="I941" s="355"/>
      <c r="J941" s="355"/>
      <c r="K941" s="355"/>
      <c r="L941" s="355"/>
      <c r="M941" s="355"/>
      <c r="N941" s="355"/>
      <c r="O941" s="355"/>
      <c r="P941" s="355"/>
      <c r="Q941" s="355"/>
      <c r="R941" s="355"/>
      <c r="S941" s="355"/>
      <c r="T941" s="355"/>
      <c r="U941" s="355"/>
      <c r="V941" s="355"/>
      <c r="W941" s="355"/>
      <c r="X941" s="355"/>
      <c r="Y941" s="355"/>
      <c r="Z941" s="355"/>
    </row>
    <row r="942" spans="1:26" ht="18.75" customHeight="1">
      <c r="A942" s="355"/>
      <c r="B942" s="355"/>
      <c r="C942" s="355"/>
      <c r="D942" s="355"/>
      <c r="E942" s="355"/>
      <c r="F942" s="355"/>
      <c r="G942" s="355"/>
      <c r="H942" s="355"/>
      <c r="I942" s="355"/>
      <c r="J942" s="355"/>
      <c r="K942" s="355"/>
      <c r="L942" s="355"/>
      <c r="M942" s="355"/>
      <c r="N942" s="355"/>
      <c r="O942" s="355"/>
      <c r="P942" s="355"/>
      <c r="Q942" s="355"/>
      <c r="R942" s="355"/>
      <c r="S942" s="355"/>
      <c r="T942" s="355"/>
      <c r="U942" s="355"/>
      <c r="V942" s="355"/>
      <c r="W942" s="355"/>
      <c r="X942" s="355"/>
      <c r="Y942" s="355"/>
      <c r="Z942" s="355"/>
    </row>
    <row r="943" spans="1:26" ht="18.75" customHeight="1">
      <c r="A943" s="355"/>
      <c r="B943" s="355"/>
      <c r="C943" s="355"/>
      <c r="D943" s="355"/>
      <c r="E943" s="355"/>
      <c r="F943" s="355"/>
      <c r="G943" s="355"/>
      <c r="H943" s="355"/>
      <c r="I943" s="355"/>
      <c r="J943" s="355"/>
      <c r="K943" s="355"/>
      <c r="L943" s="355"/>
      <c r="M943" s="355"/>
      <c r="N943" s="355"/>
      <c r="O943" s="355"/>
      <c r="P943" s="355"/>
      <c r="Q943" s="355"/>
      <c r="R943" s="355"/>
      <c r="S943" s="355"/>
      <c r="T943" s="355"/>
      <c r="U943" s="355"/>
      <c r="V943" s="355"/>
      <c r="W943" s="355"/>
      <c r="X943" s="355"/>
      <c r="Y943" s="355"/>
      <c r="Z943" s="355"/>
    </row>
    <row r="944" spans="1:26" ht="18.75" customHeight="1">
      <c r="A944" s="355"/>
      <c r="B944" s="355"/>
      <c r="C944" s="355"/>
      <c r="D944" s="355"/>
      <c r="E944" s="355"/>
      <c r="F944" s="355"/>
      <c r="G944" s="355"/>
      <c r="H944" s="355"/>
      <c r="I944" s="355"/>
      <c r="J944" s="355"/>
      <c r="K944" s="355"/>
      <c r="L944" s="355"/>
      <c r="M944" s="355"/>
      <c r="N944" s="355"/>
      <c r="O944" s="355"/>
      <c r="P944" s="355"/>
      <c r="Q944" s="355"/>
      <c r="R944" s="355"/>
      <c r="S944" s="355"/>
      <c r="T944" s="355"/>
      <c r="U944" s="355"/>
      <c r="V944" s="355"/>
      <c r="W944" s="355"/>
      <c r="X944" s="355"/>
      <c r="Y944" s="355"/>
      <c r="Z944" s="355"/>
    </row>
    <row r="945" spans="1:26" ht="18.75" customHeight="1">
      <c r="A945" s="355"/>
      <c r="B945" s="355"/>
      <c r="C945" s="355"/>
      <c r="D945" s="355"/>
      <c r="E945" s="355"/>
      <c r="F945" s="355"/>
      <c r="G945" s="355"/>
      <c r="H945" s="355"/>
      <c r="I945" s="355"/>
      <c r="J945" s="355"/>
      <c r="K945" s="355"/>
      <c r="L945" s="355"/>
      <c r="M945" s="355"/>
      <c r="N945" s="355"/>
      <c r="O945" s="355"/>
      <c r="P945" s="355"/>
      <c r="Q945" s="355"/>
      <c r="R945" s="355"/>
      <c r="S945" s="355"/>
      <c r="T945" s="355"/>
      <c r="U945" s="355"/>
      <c r="V945" s="355"/>
      <c r="W945" s="355"/>
      <c r="X945" s="355"/>
      <c r="Y945" s="355"/>
      <c r="Z945" s="355"/>
    </row>
    <row r="946" spans="1:26" ht="18.75" customHeight="1">
      <c r="A946" s="355"/>
      <c r="B946" s="355"/>
      <c r="C946" s="355"/>
      <c r="D946" s="355"/>
      <c r="E946" s="355"/>
      <c r="F946" s="355"/>
      <c r="G946" s="355"/>
      <c r="H946" s="355"/>
      <c r="I946" s="355"/>
      <c r="J946" s="355"/>
      <c r="K946" s="355"/>
      <c r="L946" s="355"/>
      <c r="M946" s="355"/>
      <c r="N946" s="355"/>
      <c r="O946" s="355"/>
      <c r="P946" s="355"/>
      <c r="Q946" s="355"/>
      <c r="R946" s="355"/>
      <c r="S946" s="355"/>
      <c r="T946" s="355"/>
      <c r="U946" s="355"/>
      <c r="V946" s="355"/>
      <c r="W946" s="355"/>
      <c r="X946" s="355"/>
      <c r="Y946" s="355"/>
      <c r="Z946" s="355"/>
    </row>
    <row r="947" spans="1:26" ht="18.75" customHeight="1">
      <c r="A947" s="355"/>
      <c r="B947" s="355"/>
      <c r="C947" s="355"/>
      <c r="D947" s="355"/>
      <c r="E947" s="355"/>
      <c r="F947" s="355"/>
      <c r="G947" s="355"/>
      <c r="H947" s="355"/>
      <c r="I947" s="355"/>
      <c r="J947" s="355"/>
      <c r="K947" s="355"/>
      <c r="L947" s="355"/>
      <c r="M947" s="355"/>
      <c r="N947" s="355"/>
      <c r="O947" s="355"/>
      <c r="P947" s="355"/>
      <c r="Q947" s="355"/>
      <c r="R947" s="355"/>
      <c r="S947" s="355"/>
      <c r="T947" s="355"/>
      <c r="U947" s="355"/>
      <c r="V947" s="355"/>
      <c r="W947" s="355"/>
      <c r="X947" s="355"/>
      <c r="Y947" s="355"/>
      <c r="Z947" s="355"/>
    </row>
    <row r="948" spans="1:26" ht="18.75" customHeight="1">
      <c r="A948" s="355"/>
      <c r="B948" s="355"/>
      <c r="C948" s="355"/>
      <c r="D948" s="355"/>
      <c r="E948" s="355"/>
      <c r="F948" s="355"/>
      <c r="G948" s="355"/>
      <c r="H948" s="355"/>
      <c r="I948" s="355"/>
      <c r="J948" s="355"/>
      <c r="K948" s="355"/>
      <c r="L948" s="355"/>
      <c r="M948" s="355"/>
      <c r="N948" s="355"/>
      <c r="O948" s="355"/>
      <c r="P948" s="355"/>
      <c r="Q948" s="355"/>
      <c r="R948" s="355"/>
      <c r="S948" s="355"/>
      <c r="T948" s="355"/>
      <c r="U948" s="355"/>
      <c r="V948" s="355"/>
      <c r="W948" s="355"/>
      <c r="X948" s="355"/>
      <c r="Y948" s="355"/>
      <c r="Z948" s="355"/>
    </row>
    <row r="949" spans="1:26" ht="18.75" customHeight="1">
      <c r="A949" s="355"/>
      <c r="B949" s="355"/>
      <c r="C949" s="355"/>
      <c r="D949" s="355"/>
      <c r="E949" s="355"/>
      <c r="F949" s="355"/>
      <c r="G949" s="355"/>
      <c r="H949" s="355"/>
      <c r="I949" s="355"/>
      <c r="J949" s="355"/>
      <c r="K949" s="355"/>
      <c r="L949" s="355"/>
      <c r="M949" s="355"/>
      <c r="N949" s="355"/>
      <c r="O949" s="355"/>
      <c r="P949" s="355"/>
      <c r="Q949" s="355"/>
      <c r="R949" s="355"/>
      <c r="S949" s="355"/>
      <c r="T949" s="355"/>
      <c r="U949" s="355"/>
      <c r="V949" s="355"/>
      <c r="W949" s="355"/>
      <c r="X949" s="355"/>
      <c r="Y949" s="355"/>
      <c r="Z949" s="355"/>
    </row>
    <row r="950" spans="1:26" ht="18.75" customHeight="1">
      <c r="A950" s="355"/>
      <c r="B950" s="355"/>
      <c r="C950" s="355"/>
      <c r="D950" s="355"/>
      <c r="E950" s="355"/>
      <c r="F950" s="355"/>
      <c r="G950" s="355"/>
      <c r="H950" s="355"/>
      <c r="I950" s="355"/>
      <c r="J950" s="355"/>
      <c r="K950" s="355"/>
      <c r="L950" s="355"/>
      <c r="M950" s="355"/>
      <c r="N950" s="355"/>
      <c r="O950" s="355"/>
      <c r="P950" s="355"/>
      <c r="Q950" s="355"/>
      <c r="R950" s="355"/>
      <c r="S950" s="355"/>
      <c r="T950" s="355"/>
      <c r="U950" s="355"/>
      <c r="V950" s="355"/>
      <c r="W950" s="355"/>
      <c r="X950" s="355"/>
      <c r="Y950" s="355"/>
      <c r="Z950" s="355"/>
    </row>
    <row r="951" spans="1:26" ht="18.75" customHeight="1">
      <c r="A951" s="355"/>
      <c r="B951" s="355"/>
      <c r="C951" s="355"/>
      <c r="D951" s="355"/>
      <c r="E951" s="355"/>
      <c r="F951" s="355"/>
      <c r="G951" s="355"/>
      <c r="H951" s="355"/>
      <c r="I951" s="355"/>
      <c r="J951" s="355"/>
      <c r="K951" s="355"/>
      <c r="L951" s="355"/>
      <c r="M951" s="355"/>
      <c r="N951" s="355"/>
      <c r="O951" s="355"/>
      <c r="P951" s="355"/>
      <c r="Q951" s="355"/>
      <c r="R951" s="355"/>
      <c r="S951" s="355"/>
      <c r="T951" s="355"/>
      <c r="U951" s="355"/>
      <c r="V951" s="355"/>
      <c r="W951" s="355"/>
      <c r="X951" s="355"/>
      <c r="Y951" s="355"/>
      <c r="Z951" s="355"/>
    </row>
    <row r="952" spans="1:26" ht="18.75" customHeight="1">
      <c r="A952" s="355"/>
      <c r="B952" s="355"/>
      <c r="C952" s="355"/>
      <c r="D952" s="355"/>
      <c r="E952" s="355"/>
      <c r="F952" s="355"/>
      <c r="G952" s="355"/>
      <c r="H952" s="355"/>
      <c r="I952" s="355"/>
      <c r="J952" s="355"/>
      <c r="K952" s="355"/>
      <c r="L952" s="355"/>
      <c r="M952" s="355"/>
      <c r="N952" s="355"/>
      <c r="O952" s="355"/>
      <c r="P952" s="355"/>
      <c r="Q952" s="355"/>
      <c r="R952" s="355"/>
      <c r="S952" s="355"/>
      <c r="T952" s="355"/>
      <c r="U952" s="355"/>
      <c r="V952" s="355"/>
      <c r="W952" s="355"/>
      <c r="X952" s="355"/>
      <c r="Y952" s="355"/>
      <c r="Z952" s="355"/>
    </row>
    <row r="953" spans="1:26" ht="18.75" customHeight="1">
      <c r="A953" s="355"/>
      <c r="B953" s="355"/>
      <c r="C953" s="355"/>
      <c r="D953" s="355"/>
      <c r="E953" s="355"/>
      <c r="F953" s="355"/>
      <c r="G953" s="355"/>
      <c r="H953" s="355"/>
      <c r="I953" s="355"/>
      <c r="J953" s="355"/>
      <c r="K953" s="355"/>
      <c r="L953" s="355"/>
      <c r="M953" s="355"/>
      <c r="N953" s="355"/>
      <c r="O953" s="355"/>
      <c r="P953" s="355"/>
      <c r="Q953" s="355"/>
      <c r="R953" s="355"/>
      <c r="S953" s="355"/>
      <c r="T953" s="355"/>
      <c r="U953" s="355"/>
      <c r="V953" s="355"/>
      <c r="W953" s="355"/>
      <c r="X953" s="355"/>
      <c r="Y953" s="355"/>
      <c r="Z953" s="355"/>
    </row>
    <row r="954" spans="1:26" ht="18.75" customHeight="1">
      <c r="A954" s="355"/>
      <c r="B954" s="355"/>
      <c r="C954" s="355"/>
      <c r="D954" s="355"/>
      <c r="E954" s="355"/>
      <c r="F954" s="355"/>
      <c r="G954" s="355"/>
      <c r="H954" s="355"/>
      <c r="I954" s="355"/>
      <c r="J954" s="355"/>
      <c r="K954" s="355"/>
      <c r="L954" s="355"/>
      <c r="M954" s="355"/>
      <c r="N954" s="355"/>
      <c r="O954" s="355"/>
      <c r="P954" s="355"/>
      <c r="Q954" s="355"/>
      <c r="R954" s="355"/>
      <c r="S954" s="355"/>
      <c r="T954" s="355"/>
      <c r="U954" s="355"/>
      <c r="V954" s="355"/>
      <c r="W954" s="355"/>
      <c r="X954" s="355"/>
      <c r="Y954" s="355"/>
      <c r="Z954" s="355"/>
    </row>
    <row r="955" spans="1:26" ht="18.75" customHeight="1">
      <c r="A955" s="355"/>
      <c r="B955" s="355"/>
      <c r="C955" s="355"/>
      <c r="D955" s="355"/>
      <c r="E955" s="355"/>
      <c r="F955" s="355"/>
      <c r="G955" s="355"/>
      <c r="H955" s="355"/>
      <c r="I955" s="355"/>
      <c r="J955" s="355"/>
      <c r="K955" s="355"/>
      <c r="L955" s="355"/>
      <c r="M955" s="355"/>
      <c r="N955" s="355"/>
      <c r="O955" s="355"/>
      <c r="P955" s="355"/>
      <c r="Q955" s="355"/>
      <c r="R955" s="355"/>
      <c r="S955" s="355"/>
      <c r="T955" s="355"/>
      <c r="U955" s="355"/>
      <c r="V955" s="355"/>
      <c r="W955" s="355"/>
      <c r="X955" s="355"/>
      <c r="Y955" s="355"/>
      <c r="Z955" s="355"/>
    </row>
    <row r="956" spans="1:26" ht="18.75" customHeight="1">
      <c r="A956" s="355"/>
      <c r="B956" s="355"/>
      <c r="C956" s="355"/>
      <c r="D956" s="355"/>
      <c r="E956" s="355"/>
      <c r="F956" s="355"/>
      <c r="G956" s="355"/>
      <c r="H956" s="355"/>
      <c r="I956" s="355"/>
      <c r="J956" s="355"/>
      <c r="K956" s="355"/>
      <c r="L956" s="355"/>
      <c r="M956" s="355"/>
      <c r="N956" s="355"/>
      <c r="O956" s="355"/>
      <c r="P956" s="355"/>
      <c r="Q956" s="355"/>
      <c r="R956" s="355"/>
      <c r="S956" s="355"/>
      <c r="T956" s="355"/>
      <c r="U956" s="355"/>
      <c r="V956" s="355"/>
      <c r="W956" s="355"/>
      <c r="X956" s="355"/>
      <c r="Y956" s="355"/>
      <c r="Z956" s="355"/>
    </row>
    <row r="957" spans="1:26" ht="18.75" customHeight="1">
      <c r="A957" s="355"/>
      <c r="B957" s="355"/>
      <c r="C957" s="355"/>
      <c r="D957" s="355"/>
      <c r="E957" s="355"/>
      <c r="F957" s="355"/>
      <c r="G957" s="355"/>
      <c r="H957" s="355"/>
      <c r="I957" s="355"/>
      <c r="J957" s="355"/>
      <c r="K957" s="355"/>
      <c r="L957" s="355"/>
      <c r="M957" s="355"/>
      <c r="N957" s="355"/>
      <c r="O957" s="355"/>
      <c r="P957" s="355"/>
      <c r="Q957" s="355"/>
      <c r="R957" s="355"/>
      <c r="S957" s="355"/>
      <c r="T957" s="355"/>
      <c r="U957" s="355"/>
      <c r="V957" s="355"/>
      <c r="W957" s="355"/>
      <c r="X957" s="355"/>
      <c r="Y957" s="355"/>
      <c r="Z957" s="355"/>
    </row>
    <row r="958" spans="1:26" ht="18.75" customHeight="1">
      <c r="A958" s="355"/>
      <c r="B958" s="355"/>
      <c r="C958" s="355"/>
      <c r="D958" s="355"/>
      <c r="E958" s="355"/>
      <c r="F958" s="355"/>
      <c r="G958" s="355"/>
      <c r="H958" s="355"/>
      <c r="I958" s="355"/>
      <c r="J958" s="355"/>
      <c r="K958" s="355"/>
      <c r="L958" s="355"/>
      <c r="M958" s="355"/>
      <c r="N958" s="355"/>
      <c r="O958" s="355"/>
      <c r="P958" s="355"/>
      <c r="Q958" s="355"/>
      <c r="R958" s="355"/>
      <c r="S958" s="355"/>
      <c r="T958" s="355"/>
      <c r="U958" s="355"/>
      <c r="V958" s="355"/>
      <c r="W958" s="355"/>
      <c r="X958" s="355"/>
      <c r="Y958" s="355"/>
      <c r="Z958" s="355"/>
    </row>
    <row r="959" spans="1:26" ht="18.75" customHeight="1">
      <c r="A959" s="355"/>
      <c r="B959" s="355"/>
      <c r="C959" s="355"/>
      <c r="D959" s="355"/>
      <c r="E959" s="355"/>
      <c r="F959" s="355"/>
      <c r="G959" s="355"/>
      <c r="H959" s="355"/>
      <c r="I959" s="355"/>
      <c r="J959" s="355"/>
      <c r="K959" s="355"/>
      <c r="L959" s="355"/>
      <c r="M959" s="355"/>
      <c r="N959" s="355"/>
      <c r="O959" s="355"/>
      <c r="P959" s="355"/>
      <c r="Q959" s="355"/>
      <c r="R959" s="355"/>
      <c r="S959" s="355"/>
      <c r="T959" s="355"/>
      <c r="U959" s="355"/>
      <c r="V959" s="355"/>
      <c r="W959" s="355"/>
      <c r="X959" s="355"/>
      <c r="Y959" s="355"/>
      <c r="Z959" s="355"/>
    </row>
    <row r="960" spans="1:26" ht="18.75" customHeight="1">
      <c r="A960" s="355"/>
      <c r="B960" s="355"/>
      <c r="C960" s="355"/>
      <c r="D960" s="355"/>
      <c r="E960" s="355"/>
      <c r="F960" s="355"/>
      <c r="G960" s="355"/>
      <c r="H960" s="355"/>
      <c r="I960" s="355"/>
      <c r="J960" s="355"/>
      <c r="K960" s="355"/>
      <c r="L960" s="355"/>
      <c r="M960" s="355"/>
      <c r="N960" s="355"/>
      <c r="O960" s="355"/>
      <c r="P960" s="355"/>
      <c r="Q960" s="355"/>
      <c r="R960" s="355"/>
      <c r="S960" s="355"/>
      <c r="T960" s="355"/>
      <c r="U960" s="355"/>
      <c r="V960" s="355"/>
      <c r="W960" s="355"/>
      <c r="X960" s="355"/>
      <c r="Y960" s="355"/>
      <c r="Z960" s="355"/>
    </row>
    <row r="961" spans="1:26" ht="18.75" customHeight="1">
      <c r="A961" s="355"/>
      <c r="B961" s="355"/>
      <c r="C961" s="355"/>
      <c r="D961" s="355"/>
      <c r="E961" s="355"/>
      <c r="F961" s="355"/>
      <c r="G961" s="355"/>
      <c r="H961" s="355"/>
      <c r="I961" s="355"/>
      <c r="J961" s="355"/>
      <c r="K961" s="355"/>
      <c r="L961" s="355"/>
      <c r="M961" s="355"/>
      <c r="N961" s="355"/>
      <c r="O961" s="355"/>
      <c r="P961" s="355"/>
      <c r="Q961" s="355"/>
      <c r="R961" s="355"/>
      <c r="S961" s="355"/>
      <c r="T961" s="355"/>
      <c r="U961" s="355"/>
      <c r="V961" s="355"/>
      <c r="W961" s="355"/>
      <c r="X961" s="355"/>
      <c r="Y961" s="355"/>
      <c r="Z961" s="355"/>
    </row>
    <row r="962" spans="1:26" ht="18.75" customHeight="1">
      <c r="A962" s="355"/>
      <c r="B962" s="355"/>
      <c r="C962" s="355"/>
      <c r="D962" s="355"/>
      <c r="E962" s="355"/>
      <c r="F962" s="355"/>
      <c r="G962" s="355"/>
      <c r="H962" s="355"/>
      <c r="I962" s="355"/>
      <c r="J962" s="355"/>
      <c r="K962" s="355"/>
      <c r="L962" s="355"/>
      <c r="M962" s="355"/>
      <c r="N962" s="355"/>
      <c r="O962" s="355"/>
      <c r="P962" s="355"/>
      <c r="Q962" s="355"/>
      <c r="R962" s="355"/>
      <c r="S962" s="355"/>
      <c r="T962" s="355"/>
      <c r="U962" s="355"/>
      <c r="V962" s="355"/>
      <c r="W962" s="355"/>
      <c r="X962" s="355"/>
      <c r="Y962" s="355"/>
      <c r="Z962" s="355"/>
    </row>
    <row r="963" spans="1:26" ht="18.75" customHeight="1">
      <c r="A963" s="355"/>
      <c r="B963" s="355"/>
      <c r="C963" s="355"/>
      <c r="D963" s="355"/>
      <c r="E963" s="355"/>
      <c r="F963" s="355"/>
      <c r="G963" s="355"/>
      <c r="H963" s="355"/>
      <c r="I963" s="355"/>
      <c r="J963" s="355"/>
      <c r="K963" s="355"/>
      <c r="L963" s="355"/>
      <c r="M963" s="355"/>
      <c r="N963" s="355"/>
      <c r="O963" s="355"/>
      <c r="P963" s="355"/>
      <c r="Q963" s="355"/>
      <c r="R963" s="355"/>
      <c r="S963" s="355"/>
      <c r="T963" s="355"/>
      <c r="U963" s="355"/>
      <c r="V963" s="355"/>
      <c r="W963" s="355"/>
      <c r="X963" s="355"/>
      <c r="Y963" s="355"/>
      <c r="Z963" s="355"/>
    </row>
    <row r="964" spans="1:26" ht="18.75" customHeight="1">
      <c r="A964" s="355"/>
      <c r="B964" s="355"/>
      <c r="C964" s="355"/>
      <c r="D964" s="355"/>
      <c r="E964" s="355"/>
      <c r="F964" s="355"/>
      <c r="G964" s="355"/>
      <c r="H964" s="355"/>
      <c r="I964" s="355"/>
      <c r="J964" s="355"/>
      <c r="K964" s="355"/>
      <c r="L964" s="355"/>
      <c r="M964" s="355"/>
      <c r="N964" s="355"/>
      <c r="O964" s="355"/>
      <c r="P964" s="355"/>
      <c r="Q964" s="355"/>
      <c r="R964" s="355"/>
      <c r="S964" s="355"/>
      <c r="T964" s="355"/>
      <c r="U964" s="355"/>
      <c r="V964" s="355"/>
      <c r="W964" s="355"/>
      <c r="X964" s="355"/>
      <c r="Y964" s="355"/>
      <c r="Z964" s="355"/>
    </row>
    <row r="965" spans="1:26" ht="18.75" customHeight="1">
      <c r="A965" s="355"/>
      <c r="B965" s="355"/>
      <c r="C965" s="355"/>
      <c r="D965" s="355"/>
      <c r="E965" s="355"/>
      <c r="F965" s="355"/>
      <c r="G965" s="355"/>
      <c r="H965" s="355"/>
      <c r="I965" s="355"/>
      <c r="J965" s="355"/>
      <c r="K965" s="355"/>
      <c r="L965" s="355"/>
      <c r="M965" s="355"/>
      <c r="N965" s="355"/>
      <c r="O965" s="355"/>
      <c r="P965" s="355"/>
      <c r="Q965" s="355"/>
      <c r="R965" s="355"/>
      <c r="S965" s="355"/>
      <c r="T965" s="355"/>
      <c r="U965" s="355"/>
      <c r="V965" s="355"/>
      <c r="W965" s="355"/>
      <c r="X965" s="355"/>
      <c r="Y965" s="355"/>
      <c r="Z965" s="355"/>
    </row>
    <row r="966" spans="1:26" ht="18.75" customHeight="1">
      <c r="A966" s="355"/>
      <c r="B966" s="355"/>
      <c r="C966" s="355"/>
      <c r="D966" s="355"/>
      <c r="E966" s="355"/>
      <c r="F966" s="355"/>
      <c r="G966" s="355"/>
      <c r="H966" s="355"/>
      <c r="I966" s="355"/>
      <c r="J966" s="355"/>
      <c r="K966" s="355"/>
      <c r="L966" s="355"/>
      <c r="M966" s="355"/>
      <c r="N966" s="355"/>
      <c r="O966" s="355"/>
      <c r="P966" s="355"/>
      <c r="Q966" s="355"/>
      <c r="R966" s="355"/>
      <c r="S966" s="355"/>
      <c r="T966" s="355"/>
      <c r="U966" s="355"/>
      <c r="V966" s="355"/>
      <c r="W966" s="355"/>
      <c r="X966" s="355"/>
      <c r="Y966" s="355"/>
      <c r="Z966" s="355"/>
    </row>
    <row r="967" spans="1:26" ht="18.75" customHeight="1">
      <c r="A967" s="355"/>
      <c r="B967" s="355"/>
      <c r="C967" s="355"/>
      <c r="D967" s="355"/>
      <c r="E967" s="355"/>
      <c r="F967" s="355"/>
      <c r="G967" s="355"/>
      <c r="H967" s="355"/>
      <c r="I967" s="355"/>
      <c r="J967" s="355"/>
      <c r="K967" s="355"/>
      <c r="L967" s="355"/>
      <c r="M967" s="355"/>
      <c r="N967" s="355"/>
      <c r="O967" s="355"/>
      <c r="P967" s="355"/>
      <c r="Q967" s="355"/>
      <c r="R967" s="355"/>
      <c r="S967" s="355"/>
      <c r="T967" s="355"/>
      <c r="U967" s="355"/>
      <c r="V967" s="355"/>
      <c r="W967" s="355"/>
      <c r="X967" s="355"/>
      <c r="Y967" s="355"/>
      <c r="Z967" s="355"/>
    </row>
    <row r="968" spans="1:26" ht="18.75" customHeight="1">
      <c r="A968" s="355"/>
      <c r="B968" s="355"/>
      <c r="C968" s="355"/>
      <c r="D968" s="355"/>
      <c r="E968" s="355"/>
      <c r="F968" s="355"/>
      <c r="G968" s="355"/>
      <c r="H968" s="355"/>
      <c r="I968" s="355"/>
      <c r="J968" s="355"/>
      <c r="K968" s="355"/>
      <c r="L968" s="355"/>
      <c r="M968" s="355"/>
      <c r="N968" s="355"/>
      <c r="O968" s="355"/>
      <c r="P968" s="355"/>
      <c r="Q968" s="355"/>
      <c r="R968" s="355"/>
      <c r="S968" s="355"/>
      <c r="T968" s="355"/>
      <c r="U968" s="355"/>
      <c r="V968" s="355"/>
      <c r="W968" s="355"/>
      <c r="X968" s="355"/>
      <c r="Y968" s="355"/>
      <c r="Z968" s="355"/>
    </row>
    <row r="969" spans="1:26" ht="18.75" customHeight="1">
      <c r="A969" s="355"/>
      <c r="B969" s="355"/>
      <c r="C969" s="355"/>
      <c r="D969" s="355"/>
      <c r="E969" s="355"/>
      <c r="F969" s="355"/>
      <c r="G969" s="355"/>
      <c r="H969" s="355"/>
      <c r="I969" s="355"/>
      <c r="J969" s="355"/>
      <c r="K969" s="355"/>
      <c r="L969" s="355"/>
      <c r="M969" s="355"/>
      <c r="N969" s="355"/>
      <c r="O969" s="355"/>
      <c r="P969" s="355"/>
      <c r="Q969" s="355"/>
      <c r="R969" s="355"/>
      <c r="S969" s="355"/>
      <c r="T969" s="355"/>
      <c r="U969" s="355"/>
      <c r="V969" s="355"/>
      <c r="W969" s="355"/>
      <c r="X969" s="355"/>
      <c r="Y969" s="355"/>
      <c r="Z969" s="355"/>
    </row>
    <row r="970" spans="1:26" ht="18.75" customHeight="1">
      <c r="A970" s="355"/>
      <c r="B970" s="355"/>
      <c r="C970" s="355"/>
      <c r="D970" s="355"/>
      <c r="E970" s="355"/>
      <c r="F970" s="355"/>
      <c r="G970" s="355"/>
      <c r="H970" s="355"/>
      <c r="I970" s="355"/>
      <c r="J970" s="355"/>
      <c r="K970" s="355"/>
      <c r="L970" s="355"/>
      <c r="M970" s="355"/>
      <c r="N970" s="355"/>
      <c r="O970" s="355"/>
      <c r="P970" s="355"/>
      <c r="Q970" s="355"/>
      <c r="R970" s="355"/>
      <c r="S970" s="355"/>
      <c r="T970" s="355"/>
      <c r="U970" s="355"/>
      <c r="V970" s="355"/>
      <c r="W970" s="355"/>
      <c r="X970" s="355"/>
      <c r="Y970" s="355"/>
      <c r="Z970" s="355"/>
    </row>
    <row r="971" spans="1:26" ht="18.75" customHeight="1">
      <c r="A971" s="355"/>
      <c r="B971" s="355"/>
      <c r="C971" s="355"/>
      <c r="D971" s="355"/>
      <c r="E971" s="355"/>
      <c r="F971" s="355"/>
      <c r="G971" s="355"/>
      <c r="H971" s="355"/>
      <c r="I971" s="355"/>
      <c r="J971" s="355"/>
      <c r="K971" s="355"/>
      <c r="L971" s="355"/>
      <c r="M971" s="355"/>
      <c r="N971" s="355"/>
      <c r="O971" s="355"/>
      <c r="P971" s="355"/>
      <c r="Q971" s="355"/>
      <c r="R971" s="355"/>
      <c r="S971" s="355"/>
      <c r="T971" s="355"/>
      <c r="U971" s="355"/>
      <c r="V971" s="355"/>
      <c r="W971" s="355"/>
      <c r="X971" s="355"/>
      <c r="Y971" s="355"/>
      <c r="Z971" s="355"/>
    </row>
    <row r="972" spans="1:26" ht="18.75" customHeight="1">
      <c r="A972" s="355"/>
      <c r="B972" s="355"/>
      <c r="C972" s="355"/>
      <c r="D972" s="355"/>
      <c r="E972" s="355"/>
      <c r="F972" s="355"/>
      <c r="G972" s="355"/>
      <c r="H972" s="355"/>
      <c r="I972" s="355"/>
      <c r="J972" s="355"/>
      <c r="K972" s="355"/>
      <c r="L972" s="355"/>
      <c r="M972" s="355"/>
      <c r="N972" s="355"/>
      <c r="O972" s="355"/>
      <c r="P972" s="355"/>
      <c r="Q972" s="355"/>
      <c r="R972" s="355"/>
      <c r="S972" s="355"/>
      <c r="T972" s="355"/>
      <c r="U972" s="355"/>
      <c r="V972" s="355"/>
      <c r="W972" s="355"/>
      <c r="X972" s="355"/>
      <c r="Y972" s="355"/>
      <c r="Z972" s="355"/>
    </row>
    <row r="973" spans="1:26" ht="18.75" customHeight="1">
      <c r="A973" s="355"/>
      <c r="B973" s="355"/>
      <c r="C973" s="355"/>
      <c r="D973" s="355"/>
      <c r="E973" s="355"/>
      <c r="F973" s="355"/>
      <c r="G973" s="355"/>
      <c r="H973" s="355"/>
      <c r="I973" s="355"/>
      <c r="J973" s="355"/>
      <c r="K973" s="355"/>
      <c r="L973" s="355"/>
      <c r="M973" s="355"/>
      <c r="N973" s="355"/>
      <c r="O973" s="355"/>
      <c r="P973" s="355"/>
      <c r="Q973" s="355"/>
      <c r="R973" s="355"/>
      <c r="S973" s="355"/>
      <c r="T973" s="355"/>
      <c r="U973" s="355"/>
      <c r="V973" s="355"/>
      <c r="W973" s="355"/>
      <c r="X973" s="355"/>
      <c r="Y973" s="355"/>
      <c r="Z973" s="355"/>
    </row>
    <row r="974" spans="1:26" ht="18.75" customHeight="1">
      <c r="A974" s="355"/>
      <c r="B974" s="355"/>
      <c r="C974" s="355"/>
      <c r="D974" s="355"/>
      <c r="E974" s="355"/>
      <c r="F974" s="355"/>
      <c r="G974" s="355"/>
      <c r="H974" s="355"/>
      <c r="I974" s="355"/>
      <c r="J974" s="355"/>
      <c r="K974" s="355"/>
      <c r="L974" s="355"/>
      <c r="M974" s="355"/>
      <c r="N974" s="355"/>
      <c r="O974" s="355"/>
      <c r="P974" s="355"/>
      <c r="Q974" s="355"/>
      <c r="R974" s="355"/>
      <c r="S974" s="355"/>
      <c r="T974" s="355"/>
      <c r="U974" s="355"/>
      <c r="V974" s="355"/>
      <c r="W974" s="355"/>
      <c r="X974" s="355"/>
      <c r="Y974" s="355"/>
      <c r="Z974" s="355"/>
    </row>
    <row r="975" spans="1:26" ht="18.75" customHeight="1">
      <c r="A975" s="355"/>
      <c r="B975" s="355"/>
      <c r="C975" s="355"/>
      <c r="D975" s="355"/>
      <c r="E975" s="355"/>
      <c r="F975" s="355"/>
      <c r="G975" s="355"/>
      <c r="H975" s="355"/>
      <c r="I975" s="355"/>
      <c r="J975" s="355"/>
      <c r="K975" s="355"/>
      <c r="L975" s="355"/>
      <c r="M975" s="355"/>
      <c r="N975" s="355"/>
      <c r="O975" s="355"/>
      <c r="P975" s="355"/>
      <c r="Q975" s="355"/>
      <c r="R975" s="355"/>
      <c r="S975" s="355"/>
      <c r="T975" s="355"/>
      <c r="U975" s="355"/>
      <c r="V975" s="355"/>
      <c r="W975" s="355"/>
      <c r="X975" s="355"/>
      <c r="Y975" s="355"/>
      <c r="Z975" s="355"/>
    </row>
    <row r="976" spans="1:26" ht="18.75" customHeight="1">
      <c r="A976" s="355"/>
      <c r="B976" s="355"/>
      <c r="C976" s="355"/>
      <c r="D976" s="355"/>
      <c r="E976" s="355"/>
      <c r="F976" s="355"/>
      <c r="G976" s="355"/>
      <c r="H976" s="355"/>
      <c r="I976" s="355"/>
      <c r="J976" s="355"/>
      <c r="K976" s="355"/>
      <c r="L976" s="355"/>
      <c r="M976" s="355"/>
      <c r="N976" s="355"/>
      <c r="O976" s="355"/>
      <c r="P976" s="355"/>
      <c r="Q976" s="355"/>
      <c r="R976" s="355"/>
      <c r="S976" s="355"/>
      <c r="T976" s="355"/>
      <c r="U976" s="355"/>
      <c r="V976" s="355"/>
      <c r="W976" s="355"/>
      <c r="X976" s="355"/>
      <c r="Y976" s="355"/>
      <c r="Z976" s="355"/>
    </row>
    <row r="977" spans="1:26" ht="18.75" customHeight="1">
      <c r="A977" s="355"/>
      <c r="B977" s="355"/>
      <c r="C977" s="355"/>
      <c r="D977" s="355"/>
      <c r="E977" s="355"/>
      <c r="F977" s="355"/>
      <c r="G977" s="355"/>
      <c r="H977" s="355"/>
      <c r="I977" s="355"/>
      <c r="J977" s="355"/>
      <c r="K977" s="355"/>
      <c r="L977" s="355"/>
      <c r="M977" s="355"/>
      <c r="N977" s="355"/>
      <c r="O977" s="355"/>
      <c r="P977" s="355"/>
      <c r="Q977" s="355"/>
      <c r="R977" s="355"/>
      <c r="S977" s="355"/>
      <c r="T977" s="355"/>
      <c r="U977" s="355"/>
      <c r="V977" s="355"/>
      <c r="W977" s="355"/>
      <c r="X977" s="355"/>
      <c r="Y977" s="355"/>
      <c r="Z977" s="355"/>
    </row>
    <row r="978" spans="1:26" ht="18.75" customHeight="1">
      <c r="A978" s="355"/>
      <c r="B978" s="355"/>
      <c r="C978" s="355"/>
      <c r="D978" s="355"/>
      <c r="E978" s="355"/>
      <c r="F978" s="355"/>
      <c r="G978" s="355"/>
      <c r="H978" s="355"/>
      <c r="I978" s="355"/>
      <c r="J978" s="355"/>
      <c r="K978" s="355"/>
      <c r="L978" s="355"/>
      <c r="M978" s="355"/>
      <c r="N978" s="355"/>
      <c r="O978" s="355"/>
      <c r="P978" s="355"/>
      <c r="Q978" s="355"/>
      <c r="R978" s="355"/>
      <c r="S978" s="355"/>
      <c r="T978" s="355"/>
      <c r="U978" s="355"/>
      <c r="V978" s="355"/>
      <c r="W978" s="355"/>
      <c r="X978" s="355"/>
      <c r="Y978" s="355"/>
      <c r="Z978" s="355"/>
    </row>
    <row r="979" spans="1:26" ht="18.75" customHeight="1">
      <c r="A979" s="355"/>
      <c r="B979" s="355"/>
      <c r="C979" s="355"/>
      <c r="D979" s="355"/>
      <c r="E979" s="355"/>
      <c r="F979" s="355"/>
      <c r="G979" s="355"/>
      <c r="H979" s="355"/>
      <c r="I979" s="355"/>
      <c r="J979" s="355"/>
      <c r="K979" s="355"/>
      <c r="L979" s="355"/>
      <c r="M979" s="355"/>
      <c r="N979" s="355"/>
      <c r="O979" s="355"/>
      <c r="P979" s="355"/>
      <c r="Q979" s="355"/>
      <c r="R979" s="355"/>
      <c r="S979" s="355"/>
      <c r="T979" s="355"/>
      <c r="U979" s="355"/>
      <c r="V979" s="355"/>
      <c r="W979" s="355"/>
      <c r="X979" s="355"/>
      <c r="Y979" s="355"/>
      <c r="Z979" s="355"/>
    </row>
    <row r="980" spans="1:26" ht="18.75" customHeight="1">
      <c r="A980" s="355"/>
      <c r="B980" s="355"/>
      <c r="C980" s="355"/>
      <c r="D980" s="355"/>
      <c r="E980" s="355"/>
      <c r="F980" s="355"/>
      <c r="G980" s="355"/>
      <c r="H980" s="355"/>
      <c r="I980" s="355"/>
      <c r="J980" s="355"/>
      <c r="K980" s="355"/>
      <c r="L980" s="355"/>
      <c r="M980" s="355"/>
      <c r="N980" s="355"/>
      <c r="O980" s="355"/>
      <c r="P980" s="355"/>
      <c r="Q980" s="355"/>
      <c r="R980" s="355"/>
      <c r="S980" s="355"/>
      <c r="T980" s="355"/>
      <c r="U980" s="355"/>
      <c r="V980" s="355"/>
      <c r="W980" s="355"/>
      <c r="X980" s="355"/>
      <c r="Y980" s="355"/>
      <c r="Z980" s="355"/>
    </row>
    <row r="981" spans="1:26" ht="18.75" customHeight="1">
      <c r="A981" s="355"/>
      <c r="B981" s="355"/>
      <c r="C981" s="355"/>
      <c r="D981" s="355"/>
      <c r="E981" s="355"/>
      <c r="F981" s="355"/>
      <c r="G981" s="355"/>
      <c r="H981" s="355"/>
      <c r="I981" s="355"/>
      <c r="J981" s="355"/>
      <c r="K981" s="355"/>
      <c r="L981" s="355"/>
      <c r="M981" s="355"/>
      <c r="N981" s="355"/>
      <c r="O981" s="355"/>
      <c r="P981" s="355"/>
      <c r="Q981" s="355"/>
      <c r="R981" s="355"/>
      <c r="S981" s="355"/>
      <c r="T981" s="355"/>
      <c r="U981" s="355"/>
      <c r="V981" s="355"/>
      <c r="W981" s="355"/>
      <c r="X981" s="355"/>
      <c r="Y981" s="355"/>
      <c r="Z981" s="355"/>
    </row>
    <row r="982" spans="1:26" ht="18.75" customHeight="1">
      <c r="A982" s="355"/>
      <c r="B982" s="355"/>
      <c r="C982" s="355"/>
      <c r="D982" s="355"/>
      <c r="E982" s="355"/>
      <c r="F982" s="355"/>
      <c r="G982" s="355"/>
      <c r="H982" s="355"/>
      <c r="I982" s="355"/>
      <c r="J982" s="355"/>
      <c r="K982" s="355"/>
      <c r="L982" s="355"/>
      <c r="M982" s="355"/>
      <c r="N982" s="355"/>
      <c r="O982" s="355"/>
      <c r="P982" s="355"/>
      <c r="Q982" s="355"/>
      <c r="R982" s="355"/>
      <c r="S982" s="355"/>
      <c r="T982" s="355"/>
      <c r="U982" s="355"/>
      <c r="V982" s="355"/>
      <c r="W982" s="355"/>
      <c r="X982" s="355"/>
      <c r="Y982" s="355"/>
      <c r="Z982" s="355"/>
    </row>
    <row r="983" spans="1:26" ht="18.75" customHeight="1">
      <c r="A983" s="355"/>
      <c r="B983" s="355"/>
      <c r="C983" s="355"/>
      <c r="D983" s="355"/>
      <c r="E983" s="355"/>
      <c r="F983" s="355"/>
      <c r="G983" s="355"/>
      <c r="H983" s="355"/>
      <c r="I983" s="355"/>
      <c r="J983" s="355"/>
      <c r="K983" s="355"/>
      <c r="L983" s="355"/>
      <c r="M983" s="355"/>
      <c r="N983" s="355"/>
      <c r="O983" s="355"/>
      <c r="P983" s="355"/>
      <c r="Q983" s="355"/>
      <c r="R983" s="355"/>
      <c r="S983" s="355"/>
      <c r="T983" s="355"/>
      <c r="U983" s="355"/>
      <c r="V983" s="355"/>
      <c r="W983" s="355"/>
      <c r="X983" s="355"/>
      <c r="Y983" s="355"/>
      <c r="Z983" s="355"/>
    </row>
    <row r="984" spans="1:26" ht="18.75" customHeight="1">
      <c r="A984" s="355"/>
      <c r="B984" s="355"/>
      <c r="C984" s="355"/>
      <c r="D984" s="355"/>
      <c r="E984" s="355"/>
      <c r="F984" s="355"/>
      <c r="G984" s="355"/>
      <c r="H984" s="355"/>
      <c r="I984" s="355"/>
      <c r="J984" s="355"/>
      <c r="K984" s="355"/>
      <c r="L984" s="355"/>
      <c r="M984" s="355"/>
      <c r="N984" s="355"/>
      <c r="O984" s="355"/>
      <c r="P984" s="355"/>
      <c r="Q984" s="355"/>
      <c r="R984" s="355"/>
      <c r="S984" s="355"/>
      <c r="T984" s="355"/>
      <c r="U984" s="355"/>
      <c r="V984" s="355"/>
      <c r="W984" s="355"/>
      <c r="X984" s="355"/>
      <c r="Y984" s="355"/>
      <c r="Z984" s="355"/>
    </row>
    <row r="985" spans="1:26" ht="18.75" customHeight="1">
      <c r="A985" s="355"/>
      <c r="B985" s="355"/>
      <c r="C985" s="355"/>
      <c r="D985" s="355"/>
      <c r="E985" s="355"/>
      <c r="F985" s="355"/>
      <c r="G985" s="355"/>
      <c r="H985" s="355"/>
      <c r="I985" s="355"/>
      <c r="J985" s="355"/>
      <c r="K985" s="355"/>
      <c r="L985" s="355"/>
      <c r="M985" s="355"/>
      <c r="N985" s="355"/>
      <c r="O985" s="355"/>
      <c r="P985" s="355"/>
      <c r="Q985" s="355"/>
      <c r="R985" s="355"/>
      <c r="S985" s="355"/>
      <c r="T985" s="355"/>
      <c r="U985" s="355"/>
      <c r="V985" s="355"/>
      <c r="W985" s="355"/>
      <c r="X985" s="355"/>
      <c r="Y985" s="355"/>
      <c r="Z985" s="355"/>
    </row>
    <row r="986" spans="1:26" ht="18.75" customHeight="1">
      <c r="A986" s="355"/>
      <c r="B986" s="355"/>
      <c r="C986" s="355"/>
      <c r="D986" s="355"/>
      <c r="E986" s="355"/>
      <c r="F986" s="355"/>
      <c r="G986" s="355"/>
      <c r="H986" s="355"/>
      <c r="I986" s="355"/>
      <c r="J986" s="355"/>
      <c r="K986" s="355"/>
      <c r="L986" s="355"/>
      <c r="M986" s="355"/>
      <c r="N986" s="355"/>
      <c r="O986" s="355"/>
      <c r="P986" s="355"/>
      <c r="Q986" s="355"/>
      <c r="R986" s="355"/>
      <c r="S986" s="355"/>
      <c r="T986" s="355"/>
      <c r="U986" s="355"/>
      <c r="V986" s="355"/>
      <c r="W986" s="355"/>
      <c r="X986" s="355"/>
      <c r="Y986" s="355"/>
      <c r="Z986" s="355"/>
    </row>
    <row r="987" spans="1:26" ht="18.75" customHeight="1">
      <c r="A987" s="355"/>
      <c r="B987" s="355"/>
      <c r="C987" s="355"/>
      <c r="D987" s="355"/>
      <c r="E987" s="355"/>
      <c r="F987" s="355"/>
      <c r="G987" s="355"/>
      <c r="H987" s="355"/>
      <c r="I987" s="355"/>
      <c r="J987" s="355"/>
      <c r="K987" s="355"/>
      <c r="L987" s="355"/>
      <c r="M987" s="355"/>
      <c r="N987" s="355"/>
      <c r="O987" s="355"/>
      <c r="P987" s="355"/>
      <c r="Q987" s="355"/>
      <c r="R987" s="355"/>
      <c r="S987" s="355"/>
      <c r="T987" s="355"/>
      <c r="U987" s="355"/>
      <c r="V987" s="355"/>
      <c r="W987" s="355"/>
      <c r="X987" s="355"/>
      <c r="Y987" s="355"/>
      <c r="Z987" s="355"/>
    </row>
    <row r="988" spans="1:26" ht="18.75" customHeight="1">
      <c r="A988" s="355"/>
      <c r="B988" s="355"/>
      <c r="C988" s="355"/>
      <c r="D988" s="355"/>
      <c r="E988" s="355"/>
      <c r="F988" s="355"/>
      <c r="G988" s="355"/>
      <c r="H988" s="355"/>
      <c r="I988" s="355"/>
      <c r="J988" s="355"/>
      <c r="K988" s="355"/>
      <c r="L988" s="355"/>
      <c r="M988" s="355"/>
      <c r="N988" s="355"/>
      <c r="O988" s="355"/>
      <c r="P988" s="355"/>
      <c r="Q988" s="355"/>
      <c r="R988" s="355"/>
      <c r="S988" s="355"/>
      <c r="T988" s="355"/>
      <c r="U988" s="355"/>
      <c r="V988" s="355"/>
      <c r="W988" s="355"/>
      <c r="X988" s="355"/>
      <c r="Y988" s="355"/>
      <c r="Z988" s="355"/>
    </row>
    <row r="989" spans="1:26" ht="18.75" customHeight="1">
      <c r="A989" s="355"/>
      <c r="B989" s="355"/>
      <c r="C989" s="355"/>
      <c r="D989" s="355"/>
      <c r="E989" s="355"/>
      <c r="F989" s="355"/>
      <c r="G989" s="355"/>
      <c r="H989" s="355"/>
      <c r="I989" s="355"/>
      <c r="J989" s="355"/>
      <c r="K989" s="355"/>
      <c r="L989" s="355"/>
      <c r="M989" s="355"/>
      <c r="N989" s="355"/>
      <c r="O989" s="355"/>
      <c r="P989" s="355"/>
      <c r="Q989" s="355"/>
      <c r="R989" s="355"/>
      <c r="S989" s="355"/>
      <c r="T989" s="355"/>
      <c r="U989" s="355"/>
      <c r="V989" s="355"/>
      <c r="W989" s="355"/>
      <c r="X989" s="355"/>
      <c r="Y989" s="355"/>
      <c r="Z989" s="355"/>
    </row>
    <row r="990" spans="1:26" ht="18.75" customHeight="1">
      <c r="A990" s="355"/>
      <c r="B990" s="355"/>
      <c r="C990" s="355"/>
      <c r="D990" s="355"/>
      <c r="E990" s="355"/>
      <c r="F990" s="355"/>
      <c r="G990" s="355"/>
      <c r="H990" s="355"/>
      <c r="I990" s="355"/>
      <c r="J990" s="355"/>
      <c r="K990" s="355"/>
      <c r="L990" s="355"/>
      <c r="M990" s="355"/>
      <c r="N990" s="355"/>
      <c r="O990" s="355"/>
      <c r="P990" s="355"/>
      <c r="Q990" s="355"/>
      <c r="R990" s="355"/>
      <c r="S990" s="355"/>
      <c r="T990" s="355"/>
      <c r="U990" s="355"/>
      <c r="V990" s="355"/>
      <c r="W990" s="355"/>
      <c r="X990" s="355"/>
      <c r="Y990" s="355"/>
      <c r="Z990" s="355"/>
    </row>
    <row r="991" spans="1:26" ht="18.75" customHeight="1">
      <c r="A991" s="355"/>
      <c r="B991" s="355"/>
      <c r="C991" s="355"/>
      <c r="D991" s="355"/>
      <c r="E991" s="355"/>
      <c r="F991" s="355"/>
      <c r="G991" s="355"/>
      <c r="H991" s="355"/>
      <c r="I991" s="355"/>
      <c r="J991" s="355"/>
      <c r="K991" s="355"/>
      <c r="L991" s="355"/>
      <c r="M991" s="355"/>
      <c r="N991" s="355"/>
      <c r="O991" s="355"/>
      <c r="P991" s="355"/>
      <c r="Q991" s="355"/>
      <c r="R991" s="355"/>
      <c r="S991" s="355"/>
      <c r="T991" s="355"/>
      <c r="U991" s="355"/>
      <c r="V991" s="355"/>
      <c r="W991" s="355"/>
      <c r="X991" s="355"/>
      <c r="Y991" s="355"/>
      <c r="Z991" s="355"/>
    </row>
    <row r="992" spans="1:26" ht="18.75" customHeight="1">
      <c r="A992" s="355"/>
      <c r="B992" s="355"/>
      <c r="C992" s="355"/>
      <c r="D992" s="355"/>
      <c r="E992" s="355"/>
      <c r="F992" s="355"/>
      <c r="G992" s="355"/>
      <c r="H992" s="355"/>
      <c r="I992" s="355"/>
      <c r="J992" s="355"/>
      <c r="K992" s="355"/>
      <c r="L992" s="355"/>
      <c r="M992" s="355"/>
      <c r="N992" s="355"/>
      <c r="O992" s="355"/>
      <c r="P992" s="355"/>
      <c r="Q992" s="355"/>
      <c r="R992" s="355"/>
      <c r="S992" s="355"/>
      <c r="T992" s="355"/>
      <c r="U992" s="355"/>
      <c r="V992" s="355"/>
      <c r="W992" s="355"/>
      <c r="X992" s="355"/>
      <c r="Y992" s="355"/>
      <c r="Z992" s="355"/>
    </row>
    <row r="993" spans="1:26" ht="18.75" customHeight="1">
      <c r="A993" s="355"/>
      <c r="B993" s="355"/>
      <c r="C993" s="355"/>
      <c r="D993" s="355"/>
      <c r="E993" s="355"/>
      <c r="F993" s="355"/>
      <c r="G993" s="355"/>
      <c r="H993" s="355"/>
      <c r="I993" s="355"/>
      <c r="J993" s="355"/>
      <c r="K993" s="355"/>
      <c r="L993" s="355"/>
      <c r="M993" s="355"/>
      <c r="N993" s="355"/>
      <c r="O993" s="355"/>
      <c r="P993" s="355"/>
      <c r="Q993" s="355"/>
      <c r="R993" s="355"/>
      <c r="S993" s="355"/>
      <c r="T993" s="355"/>
      <c r="U993" s="355"/>
      <c r="V993" s="355"/>
      <c r="W993" s="355"/>
      <c r="X993" s="355"/>
      <c r="Y993" s="355"/>
      <c r="Z993" s="355"/>
    </row>
    <row r="994" spans="1:26" ht="18.75" customHeight="1">
      <c r="A994" s="355"/>
      <c r="B994" s="355"/>
      <c r="C994" s="355"/>
      <c r="D994" s="355"/>
      <c r="E994" s="355"/>
      <c r="F994" s="355"/>
      <c r="G994" s="355"/>
      <c r="H994" s="355"/>
      <c r="I994" s="355"/>
      <c r="J994" s="355"/>
      <c r="K994" s="355"/>
      <c r="L994" s="355"/>
      <c r="M994" s="355"/>
      <c r="N994" s="355"/>
      <c r="O994" s="355"/>
      <c r="P994" s="355"/>
      <c r="Q994" s="355"/>
      <c r="R994" s="355"/>
      <c r="S994" s="355"/>
      <c r="T994" s="355"/>
      <c r="U994" s="355"/>
      <c r="V994" s="355"/>
      <c r="W994" s="355"/>
      <c r="X994" s="355"/>
      <c r="Y994" s="355"/>
      <c r="Z994" s="355"/>
    </row>
    <row r="995" spans="1:26" ht="18.75" customHeight="1">
      <c r="A995" s="355"/>
      <c r="B995" s="355"/>
      <c r="C995" s="355"/>
      <c r="D995" s="355"/>
      <c r="E995" s="355"/>
      <c r="F995" s="355"/>
      <c r="G995" s="355"/>
      <c r="H995" s="355"/>
      <c r="I995" s="355"/>
      <c r="J995" s="355"/>
      <c r="K995" s="355"/>
      <c r="L995" s="355"/>
      <c r="M995" s="355"/>
      <c r="N995" s="355"/>
      <c r="O995" s="355"/>
      <c r="P995" s="355"/>
      <c r="Q995" s="355"/>
      <c r="R995" s="355"/>
      <c r="S995" s="355"/>
      <c r="T995" s="355"/>
      <c r="U995" s="355"/>
      <c r="V995" s="355"/>
      <c r="W995" s="355"/>
      <c r="X995" s="355"/>
      <c r="Y995" s="355"/>
      <c r="Z995" s="355"/>
    </row>
    <row r="996" spans="1:26" ht="18.75" customHeight="1">
      <c r="A996" s="355"/>
      <c r="B996" s="355"/>
      <c r="C996" s="355"/>
      <c r="D996" s="355"/>
      <c r="E996" s="355"/>
      <c r="F996" s="355"/>
      <c r="G996" s="355"/>
      <c r="H996" s="355"/>
      <c r="I996" s="355"/>
      <c r="J996" s="355"/>
      <c r="K996" s="355"/>
      <c r="L996" s="355"/>
      <c r="M996" s="355"/>
      <c r="N996" s="355"/>
      <c r="O996" s="355"/>
      <c r="P996" s="355"/>
      <c r="Q996" s="355"/>
      <c r="R996" s="355"/>
      <c r="S996" s="355"/>
      <c r="T996" s="355"/>
      <c r="U996" s="355"/>
      <c r="V996" s="355"/>
      <c r="W996" s="355"/>
      <c r="X996" s="355"/>
      <c r="Y996" s="355"/>
      <c r="Z996" s="355"/>
    </row>
    <row r="997" spans="1:26" ht="18.75" customHeight="1">
      <c r="A997" s="355"/>
      <c r="B997" s="355"/>
      <c r="C997" s="355"/>
      <c r="D997" s="355"/>
      <c r="E997" s="355"/>
      <c r="F997" s="355"/>
      <c r="G997" s="355"/>
      <c r="H997" s="355"/>
      <c r="I997" s="355"/>
      <c r="J997" s="355"/>
      <c r="K997" s="355"/>
      <c r="L997" s="355"/>
      <c r="M997" s="355"/>
      <c r="N997" s="355"/>
      <c r="O997" s="355"/>
      <c r="P997" s="355"/>
      <c r="Q997" s="355"/>
      <c r="R997" s="355"/>
      <c r="S997" s="355"/>
      <c r="T997" s="355"/>
      <c r="U997" s="355"/>
      <c r="V997" s="355"/>
      <c r="W997" s="355"/>
      <c r="X997" s="355"/>
      <c r="Y997" s="355"/>
      <c r="Z997" s="355"/>
    </row>
    <row r="998" spans="1:26" ht="18.75" customHeight="1">
      <c r="A998" s="355"/>
      <c r="B998" s="355"/>
      <c r="C998" s="355"/>
      <c r="D998" s="355"/>
      <c r="E998" s="355"/>
      <c r="F998" s="355"/>
      <c r="G998" s="355"/>
      <c r="H998" s="355"/>
      <c r="I998" s="355"/>
      <c r="J998" s="355"/>
      <c r="K998" s="355"/>
      <c r="L998" s="355"/>
      <c r="M998" s="355"/>
      <c r="N998" s="355"/>
      <c r="O998" s="355"/>
      <c r="P998" s="355"/>
      <c r="Q998" s="355"/>
      <c r="R998" s="355"/>
      <c r="S998" s="355"/>
      <c r="T998" s="355"/>
      <c r="U998" s="355"/>
      <c r="V998" s="355"/>
      <c r="W998" s="355"/>
      <c r="X998" s="355"/>
      <c r="Y998" s="355"/>
      <c r="Z998" s="355"/>
    </row>
    <row r="999" spans="1:26" ht="18.75" customHeight="1">
      <c r="A999" s="355"/>
      <c r="B999" s="355"/>
      <c r="C999" s="355"/>
      <c r="D999" s="355"/>
      <c r="E999" s="355"/>
      <c r="F999" s="355"/>
      <c r="G999" s="355"/>
      <c r="H999" s="355"/>
      <c r="I999" s="355"/>
      <c r="J999" s="355"/>
      <c r="K999" s="355"/>
      <c r="L999" s="355"/>
      <c r="M999" s="355"/>
      <c r="N999" s="355"/>
      <c r="O999" s="355"/>
      <c r="P999" s="355"/>
      <c r="Q999" s="355"/>
      <c r="R999" s="355"/>
      <c r="S999" s="355"/>
      <c r="T999" s="355"/>
      <c r="U999" s="355"/>
      <c r="V999" s="355"/>
      <c r="W999" s="355"/>
      <c r="X999" s="355"/>
      <c r="Y999" s="355"/>
      <c r="Z999" s="355"/>
    </row>
    <row r="1000" spans="1:26" ht="18.75" customHeight="1">
      <c r="A1000" s="355"/>
      <c r="B1000" s="355"/>
      <c r="C1000" s="355"/>
      <c r="D1000" s="355"/>
      <c r="E1000" s="355"/>
      <c r="F1000" s="355"/>
      <c r="G1000" s="355"/>
      <c r="H1000" s="355"/>
      <c r="I1000" s="355"/>
      <c r="J1000" s="355"/>
      <c r="K1000" s="355"/>
      <c r="L1000" s="355"/>
      <c r="M1000" s="355"/>
      <c r="N1000" s="355"/>
      <c r="O1000" s="355"/>
      <c r="P1000" s="355"/>
      <c r="Q1000" s="355"/>
      <c r="R1000" s="355"/>
      <c r="S1000" s="355"/>
      <c r="T1000" s="355"/>
      <c r="U1000" s="355"/>
      <c r="V1000" s="355"/>
      <c r="W1000" s="355"/>
      <c r="X1000" s="355"/>
      <c r="Y1000" s="355"/>
      <c r="Z1000" s="355"/>
    </row>
  </sheetData>
  <mergeCells count="2">
    <mergeCell ref="G2:H2"/>
    <mergeCell ref="J18:L18"/>
  </mergeCells>
  <pageMargins left="0.7" right="0.7" top="0.75" bottom="0.75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B3FE1-2ED8-45E5-B110-605BC303536E}">
  <sheetPr codeName="Sheet36">
    <tabColor rgb="FF0070C0"/>
  </sheetPr>
  <dimension ref="A1:Z1003"/>
  <sheetViews>
    <sheetView showZeros="0" zoomScale="130" zoomScaleNormal="130" workbookViewId="0">
      <selection activeCell="I73" sqref="I73"/>
    </sheetView>
  </sheetViews>
  <sheetFormatPr defaultColWidth="12.625" defaultRowHeight="15" customHeight="1"/>
  <cols>
    <col min="1" max="1" width="6.875" customWidth="1"/>
    <col min="2" max="2" width="40.375" customWidth="1"/>
    <col min="3" max="3" width="7.75" customWidth="1"/>
    <col min="4" max="4" width="2.75" customWidth="1"/>
    <col min="5" max="5" width="3.875" customWidth="1"/>
    <col min="6" max="6" width="3.375" customWidth="1"/>
    <col min="7" max="7" width="9" customWidth="1"/>
    <col min="8" max="8" width="8" customWidth="1"/>
    <col min="9" max="26" width="7.625" customWidth="1"/>
  </cols>
  <sheetData>
    <row r="1" spans="1:26" ht="12" customHeight="1">
      <c r="A1" s="1070" t="s">
        <v>610</v>
      </c>
      <c r="B1" s="1070"/>
      <c r="C1" s="1070"/>
      <c r="D1" s="1070"/>
      <c r="E1" s="1070"/>
      <c r="F1" s="1070"/>
      <c r="G1" s="1070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2" customHeight="1">
      <c r="A2" s="1071" t="str">
        <f>Generator!I5</f>
        <v>www.prefabhome.eu</v>
      </c>
      <c r="B2" s="1071"/>
      <c r="C2" s="1071"/>
      <c r="D2" s="1071"/>
      <c r="E2" s="1071"/>
      <c r="F2" s="1071"/>
      <c r="G2" s="1071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2" customHeight="1">
      <c r="A3" s="1072" t="str">
        <f>Generator!I3</f>
        <v>Stanislav.Piskunov@prefabhome.eu</v>
      </c>
      <c r="B3" s="1072"/>
      <c r="C3" s="1072"/>
      <c r="D3" s="1072"/>
      <c r="E3" s="1072"/>
      <c r="F3" s="1072"/>
      <c r="G3" s="1072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2" customHeight="1">
      <c r="A4" s="75"/>
      <c r="B4" s="78"/>
      <c r="C4" s="75"/>
      <c r="D4" s="78"/>
      <c r="E4" s="78"/>
      <c r="F4" s="78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2" customHeight="1">
      <c r="A5" s="75"/>
      <c r="B5" s="75"/>
      <c r="C5" s="84" t="s">
        <v>103</v>
      </c>
      <c r="D5" s="1073" t="str">
        <f ca="1">'Our List'!B3</f>
        <v>24-4/2026-VV 018</v>
      </c>
      <c r="E5" s="1023"/>
      <c r="F5" s="1023"/>
      <c r="G5" s="1023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2.75" customHeight="1">
      <c r="A6" s="75"/>
      <c r="B6" s="75"/>
      <c r="C6" s="84" t="s">
        <v>0</v>
      </c>
      <c r="D6" s="1074">
        <f ca="1">'Our List'!B1</f>
        <v>46136</v>
      </c>
      <c r="E6" s="1023"/>
      <c r="F6" s="1023"/>
      <c r="G6" s="1023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3.5" customHeight="1">
      <c r="A7" s="75"/>
      <c r="B7" s="75"/>
      <c r="C7" s="84" t="s">
        <v>104</v>
      </c>
      <c r="D7" s="1075" t="str">
        <f>'Our List'!B4</f>
        <v>Geom. Andrea Bertoni</v>
      </c>
      <c r="E7" s="1076"/>
      <c r="F7" s="1076"/>
      <c r="G7" s="1076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2" customHeight="1">
      <c r="A8" s="75"/>
      <c r="B8" s="78"/>
      <c r="C8" s="75"/>
      <c r="D8" s="1077">
        <f>'Our List'!B5</f>
        <v>0</v>
      </c>
      <c r="E8" s="1023"/>
      <c r="F8" s="1023"/>
      <c r="G8" s="1023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2" customHeight="1">
      <c r="A9" s="85" t="s">
        <v>105</v>
      </c>
      <c r="B9" s="75"/>
      <c r="C9" s="75"/>
      <c r="D9" s="78"/>
      <c r="E9" s="78"/>
      <c r="F9" s="78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3.75" customHeight="1" thickBot="1">
      <c r="A10" s="75"/>
      <c r="B10" s="75"/>
      <c r="C10" s="86"/>
      <c r="D10" s="78"/>
      <c r="E10" s="78"/>
      <c r="F10" s="78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2" customHeight="1">
      <c r="A11" s="87" t="s">
        <v>106</v>
      </c>
      <c r="B11" s="88" t="s">
        <v>107</v>
      </c>
      <c r="C11" s="1078" t="s">
        <v>108</v>
      </c>
      <c r="D11" s="1079"/>
      <c r="E11" s="1079"/>
      <c r="F11" s="1080"/>
      <c r="G11" s="89" t="s">
        <v>109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2" customHeight="1">
      <c r="A12" s="90" t="s">
        <v>110</v>
      </c>
      <c r="B12" s="75" t="s">
        <v>111</v>
      </c>
      <c r="C12" s="1081">
        <f>'Our List'!C14</f>
        <v>30708</v>
      </c>
      <c r="D12" s="1082"/>
      <c r="E12" s="1082"/>
      <c r="F12" s="1082"/>
      <c r="G12" s="91">
        <v>10</v>
      </c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2" customHeight="1">
      <c r="A13" s="90" t="s">
        <v>112</v>
      </c>
      <c r="B13" s="75" t="s">
        <v>113</v>
      </c>
      <c r="C13" s="1083" t="s">
        <v>629</v>
      </c>
      <c r="D13" s="1023"/>
      <c r="E13" s="1023"/>
      <c r="F13" s="1023"/>
      <c r="G13" s="92">
        <v>11</v>
      </c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2" customHeight="1" thickBot="1">
      <c r="A14" s="93" t="s">
        <v>114</v>
      </c>
      <c r="B14" s="94" t="s">
        <v>115</v>
      </c>
      <c r="C14" s="1084" t="s">
        <v>629</v>
      </c>
      <c r="D14" s="1085"/>
      <c r="E14" s="1085"/>
      <c r="F14" s="1085"/>
      <c r="G14" s="95" t="s">
        <v>116</v>
      </c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3.75" customHeight="1">
      <c r="A15" s="96"/>
      <c r="B15" s="75"/>
      <c r="C15" s="97"/>
      <c r="D15" s="78"/>
      <c r="E15" s="78"/>
      <c r="F15" s="78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0.75" hidden="1" customHeight="1">
      <c r="A16" s="96"/>
      <c r="B16" s="75"/>
      <c r="C16" s="97"/>
      <c r="D16" s="78"/>
      <c r="E16" s="78"/>
      <c r="F16" s="78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2" customHeight="1">
      <c r="A17" s="98" t="s">
        <v>117</v>
      </c>
      <c r="B17" s="75"/>
      <c r="C17" s="97"/>
      <c r="D17" s="78"/>
      <c r="E17" s="78"/>
      <c r="F17" s="78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3.75" customHeight="1" thickBot="1">
      <c r="A18" s="96"/>
      <c r="B18" s="75"/>
      <c r="C18" s="97"/>
      <c r="D18" s="78"/>
      <c r="E18" s="78"/>
      <c r="F18" s="78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2" customHeight="1" thickBot="1">
      <c r="A19" s="99"/>
      <c r="B19" s="100"/>
      <c r="C19" s="101"/>
      <c r="D19" s="1067" t="s">
        <v>118</v>
      </c>
      <c r="E19" s="1068"/>
      <c r="F19" s="1069"/>
      <c r="G19" s="103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2" customHeight="1">
      <c r="A20" s="104" t="s">
        <v>106</v>
      </c>
      <c r="B20" s="105" t="s">
        <v>119</v>
      </c>
      <c r="C20" s="106"/>
      <c r="D20" s="1086" t="s">
        <v>120</v>
      </c>
      <c r="E20" s="1086" t="s">
        <v>121</v>
      </c>
      <c r="F20" s="1086" t="s">
        <v>122</v>
      </c>
      <c r="G20" s="107" t="s">
        <v>123</v>
      </c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2" customHeight="1">
      <c r="A21" s="104"/>
      <c r="B21" s="108"/>
      <c r="C21" s="106"/>
      <c r="D21" s="1087"/>
      <c r="E21" s="1087"/>
      <c r="F21" s="1087"/>
      <c r="G21" s="107" t="s">
        <v>109</v>
      </c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 thickBot="1">
      <c r="A22" s="109"/>
      <c r="B22" s="110"/>
      <c r="C22" s="111"/>
      <c r="D22" s="1088"/>
      <c r="E22" s="1088"/>
      <c r="F22" s="1088"/>
      <c r="G22" s="112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2" customHeight="1" thickBot="1">
      <c r="A23" s="113" t="s">
        <v>46</v>
      </c>
      <c r="B23" s="114" t="s">
        <v>124</v>
      </c>
      <c r="C23" s="115"/>
      <c r="D23" s="116"/>
      <c r="E23" s="117"/>
      <c r="F23" s="118"/>
      <c r="G23" s="119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2" customHeight="1">
      <c r="A24" s="120" t="s">
        <v>48</v>
      </c>
      <c r="B24" s="121" t="s">
        <v>125</v>
      </c>
      <c r="C24" s="122">
        <f>'Our List'!C17</f>
        <v>3093.75</v>
      </c>
      <c r="D24" s="123"/>
      <c r="E24" s="124" t="s">
        <v>126</v>
      </c>
      <c r="F24" s="125" t="s">
        <v>126</v>
      </c>
      <c r="G24" s="126">
        <v>22</v>
      </c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2" customHeight="1">
      <c r="A25" s="127" t="s">
        <v>49</v>
      </c>
      <c r="B25" s="128" t="s">
        <v>127</v>
      </c>
      <c r="C25" s="129">
        <f>'Our List'!C18</f>
        <v>2578.125</v>
      </c>
      <c r="D25" s="130"/>
      <c r="E25" s="131"/>
      <c r="F25" s="132"/>
      <c r="G25" s="126">
        <v>22</v>
      </c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2" customHeight="1">
      <c r="A26" s="127" t="s">
        <v>50</v>
      </c>
      <c r="B26" s="128" t="s">
        <v>128</v>
      </c>
      <c r="C26" s="129">
        <f>'Our List'!C19</f>
        <v>825</v>
      </c>
      <c r="D26" s="130"/>
      <c r="E26" s="133"/>
      <c r="F26" s="132"/>
      <c r="G26" s="126">
        <v>23</v>
      </c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2" customHeight="1">
      <c r="A27" s="127" t="s">
        <v>51</v>
      </c>
      <c r="B27" s="128" t="s">
        <v>129</v>
      </c>
      <c r="C27" s="129">
        <f>'Our List'!C20</f>
        <v>1031.25</v>
      </c>
      <c r="D27" s="130"/>
      <c r="E27" s="78"/>
      <c r="F27" s="132"/>
      <c r="G27" s="126">
        <v>24</v>
      </c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2" customHeight="1">
      <c r="A28" s="127" t="s">
        <v>53</v>
      </c>
      <c r="B28" s="128" t="s">
        <v>130</v>
      </c>
      <c r="C28" s="129">
        <f>'Our List'!C21</f>
        <v>2578.125</v>
      </c>
      <c r="D28" s="130"/>
      <c r="E28" s="133" t="s">
        <v>126</v>
      </c>
      <c r="F28" s="132" t="s">
        <v>126</v>
      </c>
      <c r="G28" s="126">
        <v>25</v>
      </c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2" customHeight="1">
      <c r="A29" s="127" t="s">
        <v>55</v>
      </c>
      <c r="B29" s="128" t="s">
        <v>131</v>
      </c>
      <c r="C29" s="129">
        <f>'Our List'!C22</f>
        <v>1031.25</v>
      </c>
      <c r="D29" s="130"/>
      <c r="E29" s="133"/>
      <c r="F29" s="132" t="s">
        <v>126</v>
      </c>
      <c r="G29" s="126">
        <v>26</v>
      </c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2" customHeight="1">
      <c r="A30" s="127" t="s">
        <v>57</v>
      </c>
      <c r="B30" s="128" t="s">
        <v>132</v>
      </c>
      <c r="C30" s="129">
        <f>'Our List'!C23</f>
        <v>4228.125</v>
      </c>
      <c r="D30" s="130"/>
      <c r="E30" s="133"/>
      <c r="F30" s="132"/>
      <c r="G30" s="126">
        <v>27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2" customHeight="1">
      <c r="A31" s="127" t="s">
        <v>58</v>
      </c>
      <c r="B31" s="128" t="s">
        <v>133</v>
      </c>
      <c r="C31" s="129">
        <f>'Our List'!C24</f>
        <v>6290.625</v>
      </c>
      <c r="D31" s="130"/>
      <c r="E31" s="133"/>
      <c r="F31" s="132" t="s">
        <v>126</v>
      </c>
      <c r="G31" s="126">
        <v>28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2" customHeight="1">
      <c r="A32" s="127" t="s">
        <v>59</v>
      </c>
      <c r="B32" s="128" t="s">
        <v>134</v>
      </c>
      <c r="C32" s="129">
        <f>'Our List'!C25</f>
        <v>2268.75</v>
      </c>
      <c r="D32" s="130"/>
      <c r="E32" s="133"/>
      <c r="F32" s="132"/>
      <c r="G32" s="126">
        <v>29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2" customHeight="1">
      <c r="A33" s="134" t="s">
        <v>60</v>
      </c>
      <c r="B33" s="135" t="s">
        <v>136</v>
      </c>
      <c r="C33" s="137">
        <f>'Our List'!C26</f>
        <v>1134.375</v>
      </c>
      <c r="D33" s="138"/>
      <c r="E33" s="140"/>
      <c r="F33" s="141"/>
      <c r="G33" s="142">
        <v>29</v>
      </c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2" customHeight="1">
      <c r="A34" s="134" t="s">
        <v>61</v>
      </c>
      <c r="B34" s="135" t="s">
        <v>138</v>
      </c>
      <c r="C34" s="137">
        <f>'Our List'!C27</f>
        <v>1134.375</v>
      </c>
      <c r="D34" s="138"/>
      <c r="E34" s="133"/>
      <c r="F34" s="141"/>
      <c r="G34" s="142">
        <v>30</v>
      </c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2" customHeight="1" thickBot="1">
      <c r="A35" s="143" t="s">
        <v>62</v>
      </c>
      <c r="B35" s="144" t="s">
        <v>140</v>
      </c>
      <c r="C35" s="145">
        <f>'Our List'!C28</f>
        <v>5156.25</v>
      </c>
      <c r="D35" s="146"/>
      <c r="E35" s="147"/>
      <c r="F35" s="148"/>
      <c r="G35" s="149">
        <v>31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 thickBot="1">
      <c r="A36" s="150"/>
      <c r="B36" s="75"/>
      <c r="C36" s="75"/>
      <c r="D36" s="78"/>
      <c r="E36" s="78"/>
      <c r="F36" s="78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2" customHeight="1" thickBot="1">
      <c r="A37" s="113" t="s">
        <v>63</v>
      </c>
      <c r="B37" s="114" t="s">
        <v>143</v>
      </c>
      <c r="C37" s="151"/>
      <c r="D37" s="152"/>
      <c r="E37" s="153"/>
      <c r="F37" s="154"/>
      <c r="G37" s="15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2" customHeight="1">
      <c r="A38" s="157" t="s">
        <v>65</v>
      </c>
      <c r="B38" s="158" t="s">
        <v>146</v>
      </c>
      <c r="C38" s="159">
        <f>'Our List'!C31</f>
        <v>2465</v>
      </c>
      <c r="D38" s="160"/>
      <c r="E38" s="133"/>
      <c r="F38" s="161"/>
      <c r="G38" s="161">
        <v>33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2" customHeight="1">
      <c r="A39" s="162" t="s">
        <v>66</v>
      </c>
      <c r="B39" s="128" t="s">
        <v>150</v>
      </c>
      <c r="C39" s="129">
        <f>'Our List'!C32</f>
        <v>1218.75</v>
      </c>
      <c r="D39" s="160"/>
      <c r="E39" s="133"/>
      <c r="F39" s="161"/>
      <c r="G39" s="161">
        <v>34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2" customHeight="1">
      <c r="A40" s="163" t="s">
        <v>68</v>
      </c>
      <c r="B40" s="135" t="s">
        <v>151</v>
      </c>
      <c r="C40" s="137">
        <f>'Our List'!C33</f>
        <v>361.25</v>
      </c>
      <c r="D40" s="164"/>
      <c r="E40" s="133"/>
      <c r="F40" s="165"/>
      <c r="G40" s="142">
        <v>34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2" customHeight="1">
      <c r="A41" s="127" t="s">
        <v>70</v>
      </c>
      <c r="B41" s="135" t="s">
        <v>153</v>
      </c>
      <c r="C41" s="129">
        <f>'Our List'!C34</f>
        <v>975</v>
      </c>
      <c r="D41" s="164"/>
      <c r="E41" s="124"/>
      <c r="F41" s="161"/>
      <c r="G41" s="142">
        <v>35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2" customHeight="1" thickBot="1">
      <c r="A42" s="169" t="s">
        <v>72</v>
      </c>
      <c r="B42" s="144" t="s">
        <v>155</v>
      </c>
      <c r="C42" s="145">
        <f>'Our List'!C35</f>
        <v>425</v>
      </c>
      <c r="D42" s="171"/>
      <c r="E42" s="147"/>
      <c r="F42" s="172"/>
      <c r="G42" s="149">
        <v>35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2" customHeight="1" thickBot="1">
      <c r="A43" s="174"/>
      <c r="B43" s="75"/>
      <c r="C43" s="175"/>
      <c r="D43" s="78"/>
      <c r="E43" s="78"/>
      <c r="F43" s="78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2" customHeight="1" thickBot="1">
      <c r="A44" s="99" t="s">
        <v>74</v>
      </c>
      <c r="B44" s="177" t="s">
        <v>75</v>
      </c>
      <c r="C44" s="177"/>
      <c r="D44" s="152"/>
      <c r="E44" s="153"/>
      <c r="F44" s="154"/>
      <c r="G44" s="15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2" customHeight="1">
      <c r="A45" s="120" t="s">
        <v>77</v>
      </c>
      <c r="B45" s="178" t="s">
        <v>158</v>
      </c>
      <c r="C45" s="179">
        <f>'Our List'!C38</f>
        <v>5064.375</v>
      </c>
      <c r="D45" s="160"/>
      <c r="E45" s="133"/>
      <c r="F45" s="161" t="s">
        <v>126</v>
      </c>
      <c r="G45" s="161">
        <v>37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2" customHeight="1">
      <c r="A46" s="127" t="s">
        <v>79</v>
      </c>
      <c r="B46" s="181" t="s">
        <v>159</v>
      </c>
      <c r="C46" s="185">
        <f>'Our List'!C39</f>
        <v>1734.375</v>
      </c>
      <c r="D46" s="160"/>
      <c r="E46" s="133"/>
      <c r="F46" s="161"/>
      <c r="G46" s="161">
        <v>38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2" customHeight="1">
      <c r="A47" s="127" t="s">
        <v>80</v>
      </c>
      <c r="B47" s="181" t="s">
        <v>161</v>
      </c>
      <c r="C47" s="185">
        <f>'Our List'!C40</f>
        <v>3399.375</v>
      </c>
      <c r="D47" s="160"/>
      <c r="E47" s="133"/>
      <c r="F47" s="161" t="s">
        <v>126</v>
      </c>
      <c r="G47" s="161">
        <v>38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127" t="s">
        <v>82</v>
      </c>
      <c r="B48" s="181" t="s">
        <v>163</v>
      </c>
      <c r="C48" s="185">
        <f>'Our List'!C41</f>
        <v>875</v>
      </c>
      <c r="D48" s="160"/>
      <c r="E48" s="133"/>
      <c r="F48" s="161"/>
      <c r="G48" s="161">
        <v>39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127" t="s">
        <v>83</v>
      </c>
      <c r="B49" s="181" t="s">
        <v>164</v>
      </c>
      <c r="C49" s="185">
        <f>'Our List'!C42</f>
        <v>555</v>
      </c>
      <c r="D49" s="160"/>
      <c r="E49" s="133"/>
      <c r="F49" s="161"/>
      <c r="G49" s="161">
        <v>40</v>
      </c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127" t="s">
        <v>85</v>
      </c>
      <c r="B50" s="192" t="s">
        <v>166</v>
      </c>
      <c r="C50" s="129">
        <f>'Our List'!C43</f>
        <v>1225</v>
      </c>
      <c r="D50" s="164"/>
      <c r="E50" s="133"/>
      <c r="F50" s="165"/>
      <c r="G50" s="165">
        <v>41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120" t="s">
        <v>86</v>
      </c>
      <c r="B51" s="196" t="s">
        <v>167</v>
      </c>
      <c r="C51" s="175">
        <f>'Our List'!C44</f>
        <v>971.25</v>
      </c>
      <c r="D51" s="164"/>
      <c r="E51" s="197"/>
      <c r="F51" s="165"/>
      <c r="G51" s="126">
        <v>42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199" t="s">
        <v>87</v>
      </c>
      <c r="B52" s="200" t="s">
        <v>169</v>
      </c>
      <c r="C52" s="137">
        <f>'Our List'!C45</f>
        <v>3237.5</v>
      </c>
      <c r="D52" s="160"/>
      <c r="E52" s="133"/>
      <c r="F52" s="165"/>
      <c r="G52" s="126">
        <v>43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27" t="s">
        <v>88</v>
      </c>
      <c r="B53" s="192" t="s">
        <v>171</v>
      </c>
      <c r="C53" s="137">
        <f>'Our List'!C46</f>
        <v>1387.5</v>
      </c>
      <c r="D53" s="105"/>
      <c r="E53" s="786"/>
      <c r="F53" s="161"/>
      <c r="G53" s="126">
        <v>44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>
      <c r="A54" s="790" t="s">
        <v>89</v>
      </c>
      <c r="B54" s="785" t="s">
        <v>173</v>
      </c>
      <c r="C54" s="137">
        <f>'Our List'!C47</f>
        <v>693.75</v>
      </c>
      <c r="D54" s="789"/>
      <c r="E54" s="197"/>
      <c r="F54" s="165"/>
      <c r="G54" s="92">
        <v>45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>
      <c r="A55" s="793" t="s">
        <v>288</v>
      </c>
      <c r="B55" s="791" t="s">
        <v>942</v>
      </c>
      <c r="C55" s="137">
        <f>'Our List'!E39</f>
        <v>4375</v>
      </c>
      <c r="D55" s="789"/>
      <c r="E55" s="787"/>
      <c r="F55" s="165"/>
      <c r="G55" s="802">
        <v>46</v>
      </c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2" customHeight="1">
      <c r="A56" s="199" t="s">
        <v>290</v>
      </c>
      <c r="B56" s="791" t="s">
        <v>943</v>
      </c>
      <c r="C56" s="137">
        <f>'Our List'!E41</f>
        <v>1925</v>
      </c>
      <c r="D56" s="105"/>
      <c r="E56" s="788"/>
      <c r="F56" s="165"/>
      <c r="G56" s="802">
        <v>47</v>
      </c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2" customHeight="1" thickBot="1">
      <c r="A57" s="792" t="s">
        <v>292</v>
      </c>
      <c r="B57" s="202" t="s">
        <v>944</v>
      </c>
      <c r="C57" s="145">
        <f>'Our List'!E43</f>
        <v>1137.5</v>
      </c>
      <c r="D57" s="171"/>
      <c r="E57" s="147"/>
      <c r="F57" s="172"/>
      <c r="G57" s="803">
        <v>48</v>
      </c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 thickBot="1">
      <c r="A58" s="174"/>
      <c r="B58" s="75"/>
      <c r="C58" s="75"/>
      <c r="D58" s="78"/>
      <c r="E58" s="78"/>
      <c r="F58" s="78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 thickBot="1">
      <c r="A59" s="99" t="s">
        <v>90</v>
      </c>
      <c r="B59" s="177" t="s">
        <v>91</v>
      </c>
      <c r="C59" s="151"/>
      <c r="D59" s="100"/>
      <c r="E59" s="204"/>
      <c r="F59" s="205"/>
      <c r="G59" s="119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127" t="s">
        <v>92</v>
      </c>
      <c r="B60" s="128" t="s">
        <v>177</v>
      </c>
      <c r="C60" s="206">
        <f>'Our List'!C50</f>
        <v>1919.375</v>
      </c>
      <c r="D60" s="160"/>
      <c r="E60" s="133"/>
      <c r="F60" s="161"/>
      <c r="G60" s="126">
        <v>50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>
      <c r="A61" s="127" t="s">
        <v>93</v>
      </c>
      <c r="B61" s="135" t="s">
        <v>180</v>
      </c>
      <c r="C61" s="207">
        <f>'Our List'!C51</f>
        <v>1037.5</v>
      </c>
      <c r="D61" s="164"/>
      <c r="E61" s="140"/>
      <c r="F61" s="165"/>
      <c r="G61" s="142">
        <v>51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>
      <c r="A62" s="134" t="s">
        <v>94</v>
      </c>
      <c r="B62" s="135" t="s">
        <v>183</v>
      </c>
      <c r="C62" s="209">
        <f>'Our List'!C52</f>
        <v>1296.875</v>
      </c>
      <c r="D62" s="160"/>
      <c r="E62" s="140"/>
      <c r="F62" s="165"/>
      <c r="G62" s="126">
        <v>52</v>
      </c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2" customHeight="1">
      <c r="A63" s="127" t="s">
        <v>96</v>
      </c>
      <c r="B63" s="135" t="s">
        <v>186</v>
      </c>
      <c r="C63" s="209">
        <f>'Our List'!C53</f>
        <v>518.75</v>
      </c>
      <c r="D63" s="160"/>
      <c r="E63" s="140"/>
      <c r="F63" s="165"/>
      <c r="G63" s="126">
        <v>53</v>
      </c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2" customHeight="1" thickBot="1">
      <c r="A64" s="143" t="s">
        <v>97</v>
      </c>
      <c r="B64" s="144" t="s">
        <v>188</v>
      </c>
      <c r="C64" s="214">
        <f>'Our List'!C54</f>
        <v>726.25</v>
      </c>
      <c r="D64" s="215"/>
      <c r="E64" s="147"/>
      <c r="F64" s="172"/>
      <c r="G64" s="149">
        <v>54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.75" customHeight="1" thickBot="1">
      <c r="A65" s="217"/>
      <c r="B65" s="75"/>
      <c r="C65" s="75"/>
      <c r="D65" s="78"/>
      <c r="E65" s="78"/>
      <c r="F65" s="78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3" hidden="1" customHeight="1">
      <c r="A66" s="217"/>
      <c r="B66" s="75"/>
      <c r="C66" s="175"/>
      <c r="D66" s="78"/>
      <c r="E66" s="78"/>
      <c r="F66" s="78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 thickBot="1">
      <c r="A67" s="183" t="s">
        <v>98</v>
      </c>
      <c r="B67" s="221" t="s">
        <v>191</v>
      </c>
      <c r="C67" s="223">
        <f>'Our List'!C57</f>
        <v>1535</v>
      </c>
      <c r="D67" s="102"/>
      <c r="E67" s="218"/>
      <c r="F67" s="219"/>
      <c r="G67" s="219">
        <v>56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2.25" customHeight="1">
      <c r="A68" s="96"/>
      <c r="B68" s="75"/>
      <c r="C68" s="175"/>
      <c r="D68" s="78"/>
      <c r="E68" s="78"/>
      <c r="F68" s="78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0.5" customHeight="1" thickBot="1">
      <c r="A69" s="227"/>
      <c r="B69" s="75"/>
      <c r="C69" s="75"/>
      <c r="D69" s="1089" t="s">
        <v>630</v>
      </c>
      <c r="E69" s="1085"/>
      <c r="F69" s="1085"/>
      <c r="G69" s="78" t="s">
        <v>193</v>
      </c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2" customHeight="1" thickBot="1">
      <c r="A70" s="216" t="s">
        <v>195</v>
      </c>
      <c r="B70" s="221" t="s">
        <v>631</v>
      </c>
      <c r="C70" s="223">
        <f>'Our List'!C59</f>
        <v>3600</v>
      </c>
      <c r="D70" s="1090">
        <f>'Our List'!D59</f>
        <v>0</v>
      </c>
      <c r="E70" s="1068"/>
      <c r="F70" s="1069"/>
      <c r="G70" s="231">
        <f>+C70*D70</f>
        <v>0</v>
      </c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0.5" customHeight="1" thickBot="1">
      <c r="A71" s="75"/>
      <c r="B71" s="75"/>
      <c r="C71" s="75"/>
      <c r="D71" s="78"/>
      <c r="E71" s="78"/>
      <c r="F71" s="78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2" customHeight="1" thickBot="1">
      <c r="A72" s="183" t="s">
        <v>197</v>
      </c>
      <c r="B72" s="233" t="s">
        <v>101</v>
      </c>
      <c r="C72" s="235" t="str">
        <f>'Our List'!C63</f>
        <v>5-7</v>
      </c>
      <c r="D72" s="219">
        <f>'Our List'!D63</f>
        <v>0</v>
      </c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2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2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2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2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2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2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2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2" customHeight="1">
      <c r="A80" s="75"/>
      <c r="B80" s="75"/>
      <c r="C80" s="75"/>
      <c r="D80" s="78"/>
      <c r="E80" s="78"/>
      <c r="F80" s="78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5"/>
      <c r="B81" s="75"/>
      <c r="C81" s="75"/>
      <c r="D81" s="78"/>
      <c r="E81" s="78"/>
      <c r="F81" s="78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75"/>
      <c r="B82" s="75"/>
      <c r="C82" s="75"/>
      <c r="D82" s="78"/>
      <c r="E82" s="78"/>
      <c r="F82" s="78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2" customHeight="1">
      <c r="A83" s="75"/>
      <c r="B83" s="75"/>
      <c r="C83" s="75"/>
      <c r="D83" s="78"/>
      <c r="E83" s="78"/>
      <c r="F83" s="78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2" customHeight="1">
      <c r="A84" s="75"/>
      <c r="B84" s="75"/>
      <c r="C84" s="75"/>
      <c r="D84" s="78"/>
      <c r="E84" s="78"/>
      <c r="F84" s="78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2" customHeight="1">
      <c r="A85" s="75"/>
      <c r="B85" s="75"/>
      <c r="C85" s="75"/>
      <c r="D85" s="78"/>
      <c r="E85" s="78"/>
      <c r="F85" s="78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2" customHeight="1">
      <c r="A86" s="75"/>
      <c r="B86" s="75"/>
      <c r="C86" s="75"/>
      <c r="D86" s="78"/>
      <c r="E86" s="78"/>
      <c r="F86" s="78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2" customHeight="1">
      <c r="A87" s="75"/>
      <c r="B87" s="75"/>
      <c r="C87" s="75"/>
      <c r="D87" s="78"/>
      <c r="E87" s="78"/>
      <c r="F87" s="78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2" customHeight="1">
      <c r="A88" s="75"/>
      <c r="B88" s="75"/>
      <c r="C88" s="75"/>
      <c r="D88" s="78"/>
      <c r="E88" s="78"/>
      <c r="F88" s="78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2" customHeight="1">
      <c r="A89" s="75"/>
      <c r="B89" s="75"/>
      <c r="C89" s="75"/>
      <c r="D89" s="78"/>
      <c r="E89" s="78"/>
      <c r="F89" s="78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5"/>
      <c r="B90" s="75"/>
      <c r="C90" s="75"/>
      <c r="D90" s="78"/>
      <c r="E90" s="78"/>
      <c r="F90" s="78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2" customHeight="1">
      <c r="A91" s="75"/>
      <c r="B91" s="75"/>
      <c r="C91" s="75"/>
      <c r="D91" s="78"/>
      <c r="E91" s="78"/>
      <c r="F91" s="78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2" customHeight="1">
      <c r="A92" s="75"/>
      <c r="B92" s="75"/>
      <c r="C92" s="75"/>
      <c r="D92" s="78"/>
      <c r="E92" s="78"/>
      <c r="F92" s="78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2" customHeight="1">
      <c r="A93" s="75"/>
      <c r="B93" s="75"/>
      <c r="C93" s="75"/>
      <c r="D93" s="78"/>
      <c r="E93" s="78"/>
      <c r="F93" s="78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2" customHeight="1">
      <c r="A94" s="75"/>
      <c r="B94" s="75"/>
      <c r="C94" s="75"/>
      <c r="D94" s="78"/>
      <c r="E94" s="78"/>
      <c r="F94" s="78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2" customHeight="1">
      <c r="A95" s="75"/>
      <c r="B95" s="75"/>
      <c r="C95" s="75"/>
      <c r="D95" s="78"/>
      <c r="E95" s="78"/>
      <c r="F95" s="78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2" customHeight="1">
      <c r="A96" s="75"/>
      <c r="B96" s="75"/>
      <c r="C96" s="75"/>
      <c r="D96" s="78"/>
      <c r="E96" s="78"/>
      <c r="F96" s="78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2" customHeight="1">
      <c r="A97" s="75"/>
      <c r="B97" s="75"/>
      <c r="C97" s="75"/>
      <c r="D97" s="78"/>
      <c r="E97" s="78"/>
      <c r="F97" s="78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2" customHeight="1">
      <c r="A98" s="75"/>
      <c r="B98" s="75"/>
      <c r="C98" s="75"/>
      <c r="D98" s="78"/>
      <c r="E98" s="78"/>
      <c r="F98" s="78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2" customHeight="1">
      <c r="A99" s="75"/>
      <c r="B99" s="75"/>
      <c r="C99" s="75"/>
      <c r="D99" s="78"/>
      <c r="E99" s="78"/>
      <c r="F99" s="78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2" customHeight="1">
      <c r="A100" s="75"/>
      <c r="B100" s="75"/>
      <c r="C100" s="75"/>
      <c r="D100" s="78"/>
      <c r="E100" s="78"/>
      <c r="F100" s="78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2" customHeight="1">
      <c r="A101" s="75"/>
      <c r="B101" s="75"/>
      <c r="C101" s="75"/>
      <c r="D101" s="78"/>
      <c r="E101" s="78"/>
      <c r="F101" s="78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2" customHeight="1">
      <c r="A102" s="75"/>
      <c r="B102" s="75"/>
      <c r="C102" s="75"/>
      <c r="D102" s="78"/>
      <c r="E102" s="78"/>
      <c r="F102" s="78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2" customHeight="1">
      <c r="A103" s="75"/>
      <c r="B103" s="75"/>
      <c r="C103" s="75"/>
      <c r="D103" s="78"/>
      <c r="E103" s="78"/>
      <c r="F103" s="78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2" customHeight="1">
      <c r="A104" s="75"/>
      <c r="B104" s="75"/>
      <c r="C104" s="75"/>
      <c r="D104" s="78"/>
      <c r="E104" s="78"/>
      <c r="F104" s="78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2" customHeight="1">
      <c r="A105" s="75"/>
      <c r="B105" s="75"/>
      <c r="C105" s="75"/>
      <c r="D105" s="78"/>
      <c r="E105" s="78"/>
      <c r="F105" s="78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2" customHeight="1">
      <c r="A106" s="75"/>
      <c r="B106" s="75"/>
      <c r="C106" s="75"/>
      <c r="D106" s="78"/>
      <c r="E106" s="78"/>
      <c r="F106" s="78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2" customHeight="1">
      <c r="A107" s="75"/>
      <c r="B107" s="75"/>
      <c r="C107" s="75"/>
      <c r="D107" s="78"/>
      <c r="E107" s="78"/>
      <c r="F107" s="78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2" customHeight="1">
      <c r="A108" s="75"/>
      <c r="B108" s="75"/>
      <c r="C108" s="75"/>
      <c r="D108" s="78"/>
      <c r="E108" s="78"/>
      <c r="F108" s="78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2" customHeight="1">
      <c r="A109" s="75"/>
      <c r="B109" s="75"/>
      <c r="C109" s="75"/>
      <c r="D109" s="78"/>
      <c r="E109" s="78"/>
      <c r="F109" s="78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2" customHeight="1">
      <c r="A110" s="75"/>
      <c r="B110" s="75"/>
      <c r="C110" s="75"/>
      <c r="D110" s="78"/>
      <c r="E110" s="78"/>
      <c r="F110" s="78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2" customHeight="1">
      <c r="A111" s="75"/>
      <c r="B111" s="75"/>
      <c r="C111" s="75"/>
      <c r="D111" s="78"/>
      <c r="E111" s="78"/>
      <c r="F111" s="78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2" customHeight="1">
      <c r="A112" s="75"/>
      <c r="B112" s="75"/>
      <c r="C112" s="75"/>
      <c r="D112" s="78"/>
      <c r="E112" s="78"/>
      <c r="F112" s="78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2" customHeight="1">
      <c r="A113" s="75"/>
      <c r="B113" s="75"/>
      <c r="C113" s="75"/>
      <c r="D113" s="78"/>
      <c r="E113" s="78"/>
      <c r="F113" s="78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2" customHeight="1">
      <c r="A114" s="75"/>
      <c r="B114" s="75"/>
      <c r="C114" s="75"/>
      <c r="D114" s="78"/>
      <c r="E114" s="78"/>
      <c r="F114" s="78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2" customHeight="1">
      <c r="A115" s="75"/>
      <c r="B115" s="75"/>
      <c r="C115" s="75"/>
      <c r="D115" s="78"/>
      <c r="E115" s="78"/>
      <c r="F115" s="78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2" customHeight="1">
      <c r="A116" s="75"/>
      <c r="B116" s="75"/>
      <c r="C116" s="75"/>
      <c r="D116" s="78"/>
      <c r="E116" s="78"/>
      <c r="F116" s="78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2" customHeight="1">
      <c r="A117" s="75"/>
      <c r="B117" s="75"/>
      <c r="C117" s="75"/>
      <c r="D117" s="78"/>
      <c r="E117" s="78"/>
      <c r="F117" s="78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2" customHeight="1">
      <c r="A118" s="75"/>
      <c r="B118" s="75"/>
      <c r="C118" s="75"/>
      <c r="D118" s="78"/>
      <c r="E118" s="78"/>
      <c r="F118" s="78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2" customHeight="1">
      <c r="A119" s="75"/>
      <c r="B119" s="75"/>
      <c r="C119" s="75"/>
      <c r="D119" s="78"/>
      <c r="E119" s="78"/>
      <c r="F119" s="78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2" customHeight="1">
      <c r="A120" s="75"/>
      <c r="B120" s="75"/>
      <c r="C120" s="75"/>
      <c r="D120" s="78"/>
      <c r="E120" s="78"/>
      <c r="F120" s="78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2" customHeight="1">
      <c r="A121" s="75"/>
      <c r="B121" s="75"/>
      <c r="C121" s="75"/>
      <c r="D121" s="78"/>
      <c r="E121" s="78"/>
      <c r="F121" s="78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2" customHeight="1">
      <c r="A122" s="75"/>
      <c r="B122" s="75"/>
      <c r="C122" s="75"/>
      <c r="D122" s="78"/>
      <c r="E122" s="78"/>
      <c r="F122" s="78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2" customHeight="1">
      <c r="A123" s="75"/>
      <c r="B123" s="75"/>
      <c r="C123" s="75"/>
      <c r="D123" s="78"/>
      <c r="E123" s="78"/>
      <c r="F123" s="78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2" customHeight="1">
      <c r="A124" s="75"/>
      <c r="B124" s="75"/>
      <c r="C124" s="75"/>
      <c r="D124" s="78"/>
      <c r="E124" s="78"/>
      <c r="F124" s="78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2" customHeight="1">
      <c r="A125" s="75"/>
      <c r="B125" s="75"/>
      <c r="C125" s="75"/>
      <c r="D125" s="78"/>
      <c r="E125" s="78"/>
      <c r="F125" s="78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2" customHeight="1">
      <c r="A126" s="75"/>
      <c r="B126" s="75"/>
      <c r="C126" s="75"/>
      <c r="D126" s="78"/>
      <c r="E126" s="78"/>
      <c r="F126" s="78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2" customHeight="1">
      <c r="A127" s="75"/>
      <c r="B127" s="75"/>
      <c r="C127" s="75"/>
      <c r="D127" s="78"/>
      <c r="E127" s="78"/>
      <c r="F127" s="78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2" customHeight="1">
      <c r="A128" s="75"/>
      <c r="B128" s="75"/>
      <c r="C128" s="75"/>
      <c r="D128" s="78"/>
      <c r="E128" s="78"/>
      <c r="F128" s="78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2" customHeight="1">
      <c r="A129" s="75"/>
      <c r="B129" s="75"/>
      <c r="C129" s="75"/>
      <c r="D129" s="78"/>
      <c r="E129" s="78"/>
      <c r="F129" s="78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2" customHeight="1">
      <c r="A130" s="75"/>
      <c r="B130" s="75"/>
      <c r="C130" s="75"/>
      <c r="D130" s="78"/>
      <c r="E130" s="78"/>
      <c r="F130" s="78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2" customHeight="1">
      <c r="A131" s="75"/>
      <c r="B131" s="75"/>
      <c r="C131" s="75"/>
      <c r="D131" s="78"/>
      <c r="E131" s="78"/>
      <c r="F131" s="78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2" customHeight="1">
      <c r="A132" s="75"/>
      <c r="B132" s="75"/>
      <c r="C132" s="75"/>
      <c r="D132" s="78"/>
      <c r="E132" s="78"/>
      <c r="F132" s="78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2" customHeight="1">
      <c r="A133" s="75"/>
      <c r="B133" s="75"/>
      <c r="C133" s="75"/>
      <c r="D133" s="78"/>
      <c r="E133" s="78"/>
      <c r="F133" s="78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2" customHeight="1">
      <c r="A134" s="75"/>
      <c r="B134" s="75"/>
      <c r="C134" s="75"/>
      <c r="D134" s="78"/>
      <c r="E134" s="78"/>
      <c r="F134" s="78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2" customHeight="1">
      <c r="A135" s="75"/>
      <c r="B135" s="75"/>
      <c r="C135" s="75"/>
      <c r="D135" s="78"/>
      <c r="E135" s="78"/>
      <c r="F135" s="78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2" customHeight="1">
      <c r="A136" s="75"/>
      <c r="B136" s="75"/>
      <c r="C136" s="75"/>
      <c r="D136" s="78"/>
      <c r="E136" s="78"/>
      <c r="F136" s="78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2" customHeight="1">
      <c r="A137" s="75"/>
      <c r="B137" s="75"/>
      <c r="C137" s="75"/>
      <c r="D137" s="78"/>
      <c r="E137" s="78"/>
      <c r="F137" s="78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2" customHeight="1">
      <c r="A138" s="75"/>
      <c r="B138" s="75"/>
      <c r="C138" s="75"/>
      <c r="D138" s="78"/>
      <c r="E138" s="78"/>
      <c r="F138" s="78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2" customHeight="1">
      <c r="A139" s="75"/>
      <c r="B139" s="75"/>
      <c r="C139" s="75"/>
      <c r="D139" s="78"/>
      <c r="E139" s="78"/>
      <c r="F139" s="78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2" customHeight="1">
      <c r="A140" s="75"/>
      <c r="B140" s="75"/>
      <c r="C140" s="75"/>
      <c r="D140" s="78"/>
      <c r="E140" s="78"/>
      <c r="F140" s="78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2" customHeight="1">
      <c r="A141" s="75"/>
      <c r="B141" s="75"/>
      <c r="C141" s="75"/>
      <c r="D141" s="78"/>
      <c r="E141" s="78"/>
      <c r="F141" s="78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2" customHeight="1">
      <c r="A142" s="75"/>
      <c r="B142" s="75"/>
      <c r="C142" s="75"/>
      <c r="D142" s="78"/>
      <c r="E142" s="78"/>
      <c r="F142" s="78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2" customHeight="1">
      <c r="A143" s="75"/>
      <c r="B143" s="75"/>
      <c r="C143" s="75"/>
      <c r="D143" s="78"/>
      <c r="E143" s="78"/>
      <c r="F143" s="78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2" customHeight="1">
      <c r="A144" s="75"/>
      <c r="B144" s="75"/>
      <c r="C144" s="75"/>
      <c r="D144" s="78"/>
      <c r="E144" s="78"/>
      <c r="F144" s="78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2" customHeight="1">
      <c r="A145" s="75"/>
      <c r="B145" s="75"/>
      <c r="C145" s="75"/>
      <c r="D145" s="78"/>
      <c r="E145" s="78"/>
      <c r="F145" s="78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2" customHeight="1">
      <c r="A146" s="75"/>
      <c r="B146" s="75"/>
      <c r="C146" s="75"/>
      <c r="D146" s="78"/>
      <c r="E146" s="78"/>
      <c r="F146" s="78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2" customHeight="1">
      <c r="A147" s="75"/>
      <c r="B147" s="75"/>
      <c r="C147" s="75"/>
      <c r="D147" s="78"/>
      <c r="E147" s="78"/>
      <c r="F147" s="78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2" customHeight="1">
      <c r="A148" s="75"/>
      <c r="B148" s="75"/>
      <c r="C148" s="75"/>
      <c r="D148" s="78"/>
      <c r="E148" s="78"/>
      <c r="F148" s="78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2" customHeight="1">
      <c r="A149" s="75"/>
      <c r="B149" s="75"/>
      <c r="C149" s="75"/>
      <c r="D149" s="78"/>
      <c r="E149" s="78"/>
      <c r="F149" s="78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2" customHeight="1">
      <c r="A150" s="75"/>
      <c r="B150" s="75"/>
      <c r="C150" s="75"/>
      <c r="D150" s="78"/>
      <c r="E150" s="78"/>
      <c r="F150" s="78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2" customHeight="1">
      <c r="A151" s="75"/>
      <c r="B151" s="75"/>
      <c r="C151" s="75"/>
      <c r="D151" s="78"/>
      <c r="E151" s="78"/>
      <c r="F151" s="78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2" customHeight="1">
      <c r="A152" s="75"/>
      <c r="B152" s="75"/>
      <c r="C152" s="75"/>
      <c r="D152" s="78"/>
      <c r="E152" s="78"/>
      <c r="F152" s="78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2" customHeight="1">
      <c r="A153" s="75"/>
      <c r="B153" s="75"/>
      <c r="C153" s="75"/>
      <c r="D153" s="78"/>
      <c r="E153" s="78"/>
      <c r="F153" s="78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2" customHeight="1">
      <c r="A154" s="75"/>
      <c r="B154" s="75"/>
      <c r="C154" s="75"/>
      <c r="D154" s="78"/>
      <c r="E154" s="78"/>
      <c r="F154" s="78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2" customHeight="1">
      <c r="A155" s="75"/>
      <c r="B155" s="75"/>
      <c r="C155" s="75"/>
      <c r="D155" s="78"/>
      <c r="E155" s="78"/>
      <c r="F155" s="78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2" customHeight="1">
      <c r="A156" s="75"/>
      <c r="B156" s="75"/>
      <c r="C156" s="75"/>
      <c r="D156" s="78"/>
      <c r="E156" s="78"/>
      <c r="F156" s="78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2" customHeight="1">
      <c r="A157" s="75"/>
      <c r="B157" s="75"/>
      <c r="C157" s="75"/>
      <c r="D157" s="78"/>
      <c r="E157" s="78"/>
      <c r="F157" s="78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2" customHeight="1">
      <c r="A158" s="75"/>
      <c r="B158" s="75"/>
      <c r="C158" s="75"/>
      <c r="D158" s="78"/>
      <c r="E158" s="78"/>
      <c r="F158" s="78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2" customHeight="1">
      <c r="A159" s="75"/>
      <c r="B159" s="75"/>
      <c r="C159" s="75"/>
      <c r="D159" s="78"/>
      <c r="E159" s="78"/>
      <c r="F159" s="78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2" customHeight="1">
      <c r="A160" s="75"/>
      <c r="B160" s="75"/>
      <c r="C160" s="75"/>
      <c r="D160" s="78"/>
      <c r="E160" s="78"/>
      <c r="F160" s="78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" customHeight="1">
      <c r="A161" s="75"/>
      <c r="B161" s="75"/>
      <c r="C161" s="75"/>
      <c r="D161" s="78"/>
      <c r="E161" s="78"/>
      <c r="F161" s="78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" customHeight="1">
      <c r="A162" s="75"/>
      <c r="B162" s="75"/>
      <c r="C162" s="75"/>
      <c r="D162" s="78"/>
      <c r="E162" s="78"/>
      <c r="F162" s="78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" customHeight="1">
      <c r="A163" s="75"/>
      <c r="B163" s="75"/>
      <c r="C163" s="75"/>
      <c r="D163" s="78"/>
      <c r="E163" s="78"/>
      <c r="F163" s="78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" customHeight="1">
      <c r="A164" s="75"/>
      <c r="B164" s="75"/>
      <c r="C164" s="75"/>
      <c r="D164" s="78"/>
      <c r="E164" s="78"/>
      <c r="F164" s="78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" customHeight="1">
      <c r="A165" s="75"/>
      <c r="B165" s="75"/>
      <c r="C165" s="75"/>
      <c r="D165" s="78"/>
      <c r="E165" s="78"/>
      <c r="F165" s="78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" customHeight="1">
      <c r="A166" s="75"/>
      <c r="B166" s="75"/>
      <c r="C166" s="75"/>
      <c r="D166" s="78"/>
      <c r="E166" s="78"/>
      <c r="F166" s="78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" customHeight="1">
      <c r="A167" s="75"/>
      <c r="B167" s="75"/>
      <c r="C167" s="75"/>
      <c r="D167" s="78"/>
      <c r="E167" s="78"/>
      <c r="F167" s="78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" customHeight="1">
      <c r="A168" s="75"/>
      <c r="B168" s="75"/>
      <c r="C168" s="75"/>
      <c r="D168" s="78"/>
      <c r="E168" s="78"/>
      <c r="F168" s="78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" customHeight="1">
      <c r="A169" s="75"/>
      <c r="B169" s="75"/>
      <c r="C169" s="75"/>
      <c r="D169" s="78"/>
      <c r="E169" s="78"/>
      <c r="F169" s="78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" customHeight="1">
      <c r="A170" s="75"/>
      <c r="B170" s="75"/>
      <c r="C170" s="75"/>
      <c r="D170" s="78"/>
      <c r="E170" s="78"/>
      <c r="F170" s="78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" customHeight="1">
      <c r="A171" s="75"/>
      <c r="B171" s="75"/>
      <c r="C171" s="75"/>
      <c r="D171" s="78"/>
      <c r="E171" s="78"/>
      <c r="F171" s="78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" customHeight="1">
      <c r="A172" s="75"/>
      <c r="B172" s="75"/>
      <c r="C172" s="75"/>
      <c r="D172" s="78"/>
      <c r="E172" s="78"/>
      <c r="F172" s="78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" customHeight="1">
      <c r="A173" s="75"/>
      <c r="B173" s="75"/>
      <c r="C173" s="75"/>
      <c r="D173" s="78"/>
      <c r="E173" s="78"/>
      <c r="F173" s="78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" customHeight="1">
      <c r="A174" s="75"/>
      <c r="B174" s="75"/>
      <c r="C174" s="75"/>
      <c r="D174" s="78"/>
      <c r="E174" s="78"/>
      <c r="F174" s="78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" customHeight="1">
      <c r="A175" s="75"/>
      <c r="B175" s="75"/>
      <c r="C175" s="75"/>
      <c r="D175" s="78"/>
      <c r="E175" s="78"/>
      <c r="F175" s="78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" customHeight="1">
      <c r="A176" s="75"/>
      <c r="B176" s="75"/>
      <c r="C176" s="75"/>
      <c r="D176" s="78"/>
      <c r="E176" s="78"/>
      <c r="F176" s="78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" customHeight="1">
      <c r="A177" s="75"/>
      <c r="B177" s="75"/>
      <c r="C177" s="75"/>
      <c r="D177" s="78"/>
      <c r="E177" s="78"/>
      <c r="F177" s="78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" customHeight="1">
      <c r="A178" s="75"/>
      <c r="B178" s="75"/>
      <c r="C178" s="75"/>
      <c r="D178" s="78"/>
      <c r="E178" s="78"/>
      <c r="F178" s="78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" customHeight="1">
      <c r="A179" s="75"/>
      <c r="B179" s="75"/>
      <c r="C179" s="75"/>
      <c r="D179" s="78"/>
      <c r="E179" s="78"/>
      <c r="F179" s="78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" customHeight="1">
      <c r="A180" s="75"/>
      <c r="B180" s="75"/>
      <c r="C180" s="75"/>
      <c r="D180" s="78"/>
      <c r="E180" s="78"/>
      <c r="F180" s="78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" customHeight="1">
      <c r="A181" s="75"/>
      <c r="B181" s="75"/>
      <c r="C181" s="75"/>
      <c r="D181" s="78"/>
      <c r="E181" s="78"/>
      <c r="F181" s="78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" customHeight="1">
      <c r="A182" s="75"/>
      <c r="B182" s="75"/>
      <c r="C182" s="75"/>
      <c r="D182" s="78"/>
      <c r="E182" s="78"/>
      <c r="F182" s="78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" customHeight="1">
      <c r="A183" s="75"/>
      <c r="B183" s="75"/>
      <c r="C183" s="75"/>
      <c r="D183" s="78"/>
      <c r="E183" s="78"/>
      <c r="F183" s="78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" customHeight="1">
      <c r="A184" s="75"/>
      <c r="B184" s="75"/>
      <c r="C184" s="75"/>
      <c r="D184" s="78"/>
      <c r="E184" s="78"/>
      <c r="F184" s="78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" customHeight="1">
      <c r="A185" s="75"/>
      <c r="B185" s="75"/>
      <c r="C185" s="75"/>
      <c r="D185" s="78"/>
      <c r="E185" s="78"/>
      <c r="F185" s="78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" customHeight="1">
      <c r="A186" s="75"/>
      <c r="B186" s="75"/>
      <c r="C186" s="75"/>
      <c r="D186" s="78"/>
      <c r="E186" s="78"/>
      <c r="F186" s="78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" customHeight="1">
      <c r="A187" s="75"/>
      <c r="B187" s="75"/>
      <c r="C187" s="75"/>
      <c r="D187" s="78"/>
      <c r="E187" s="78"/>
      <c r="F187" s="78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" customHeight="1">
      <c r="A188" s="75"/>
      <c r="B188" s="75"/>
      <c r="C188" s="75"/>
      <c r="D188" s="78"/>
      <c r="E188" s="78"/>
      <c r="F188" s="78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" customHeight="1">
      <c r="A189" s="75"/>
      <c r="B189" s="75"/>
      <c r="C189" s="75"/>
      <c r="D189" s="78"/>
      <c r="E189" s="78"/>
      <c r="F189" s="78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" customHeight="1">
      <c r="A190" s="75"/>
      <c r="B190" s="75"/>
      <c r="C190" s="75"/>
      <c r="D190" s="78"/>
      <c r="E190" s="78"/>
      <c r="F190" s="78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" customHeight="1">
      <c r="A191" s="75"/>
      <c r="B191" s="75"/>
      <c r="C191" s="75"/>
      <c r="D191" s="78"/>
      <c r="E191" s="78"/>
      <c r="F191" s="78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" customHeight="1">
      <c r="A192" s="75"/>
      <c r="B192" s="75"/>
      <c r="C192" s="75"/>
      <c r="D192" s="78"/>
      <c r="E192" s="78"/>
      <c r="F192" s="78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" customHeight="1">
      <c r="A193" s="75"/>
      <c r="B193" s="75"/>
      <c r="C193" s="75"/>
      <c r="D193" s="78"/>
      <c r="E193" s="78"/>
      <c r="F193" s="78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" customHeight="1">
      <c r="A194" s="75"/>
      <c r="B194" s="75"/>
      <c r="C194" s="75"/>
      <c r="D194" s="78"/>
      <c r="E194" s="78"/>
      <c r="F194" s="78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" customHeight="1">
      <c r="A195" s="75"/>
      <c r="B195" s="75"/>
      <c r="C195" s="75"/>
      <c r="D195" s="78"/>
      <c r="E195" s="78"/>
      <c r="F195" s="78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" customHeight="1">
      <c r="A196" s="75"/>
      <c r="B196" s="75"/>
      <c r="C196" s="75"/>
      <c r="D196" s="78"/>
      <c r="E196" s="78"/>
      <c r="F196" s="78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" customHeight="1">
      <c r="A197" s="75"/>
      <c r="B197" s="75"/>
      <c r="C197" s="75"/>
      <c r="D197" s="78"/>
      <c r="E197" s="78"/>
      <c r="F197" s="78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" customHeight="1">
      <c r="A198" s="75"/>
      <c r="B198" s="75"/>
      <c r="C198" s="75"/>
      <c r="D198" s="78"/>
      <c r="E198" s="78"/>
      <c r="F198" s="78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" customHeight="1">
      <c r="A199" s="75"/>
      <c r="B199" s="75"/>
      <c r="C199" s="75"/>
      <c r="D199" s="78"/>
      <c r="E199" s="78"/>
      <c r="F199" s="78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" customHeight="1">
      <c r="A200" s="75"/>
      <c r="B200" s="75"/>
      <c r="C200" s="75"/>
      <c r="D200" s="78"/>
      <c r="E200" s="78"/>
      <c r="F200" s="78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" customHeight="1">
      <c r="A201" s="75"/>
      <c r="B201" s="75"/>
      <c r="C201" s="75"/>
      <c r="D201" s="78"/>
      <c r="E201" s="78"/>
      <c r="F201" s="78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" customHeight="1">
      <c r="A202" s="75"/>
      <c r="B202" s="75"/>
      <c r="C202" s="75"/>
      <c r="D202" s="78"/>
      <c r="E202" s="78"/>
      <c r="F202" s="78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" customHeight="1">
      <c r="A203" s="75"/>
      <c r="B203" s="75"/>
      <c r="C203" s="75"/>
      <c r="D203" s="78"/>
      <c r="E203" s="78"/>
      <c r="F203" s="78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" customHeight="1">
      <c r="A204" s="75"/>
      <c r="B204" s="75"/>
      <c r="C204" s="75"/>
      <c r="D204" s="78"/>
      <c r="E204" s="78"/>
      <c r="F204" s="78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" customHeight="1">
      <c r="A205" s="75"/>
      <c r="B205" s="75"/>
      <c r="C205" s="75"/>
      <c r="D205" s="78"/>
      <c r="E205" s="78"/>
      <c r="F205" s="78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" customHeight="1">
      <c r="A206" s="75"/>
      <c r="B206" s="75"/>
      <c r="C206" s="75"/>
      <c r="D206" s="78"/>
      <c r="E206" s="78"/>
      <c r="F206" s="78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" customHeight="1">
      <c r="A207" s="75"/>
      <c r="B207" s="75"/>
      <c r="C207" s="75"/>
      <c r="D207" s="78"/>
      <c r="E207" s="78"/>
      <c r="F207" s="78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" customHeight="1">
      <c r="A208" s="75"/>
      <c r="B208" s="75"/>
      <c r="C208" s="75"/>
      <c r="D208" s="78"/>
      <c r="E208" s="78"/>
      <c r="F208" s="78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" customHeight="1">
      <c r="A209" s="75"/>
      <c r="B209" s="75"/>
      <c r="C209" s="75"/>
      <c r="D209" s="78"/>
      <c r="E209" s="78"/>
      <c r="F209" s="78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" customHeight="1">
      <c r="A210" s="75"/>
      <c r="B210" s="75"/>
      <c r="C210" s="75"/>
      <c r="D210" s="78"/>
      <c r="E210" s="78"/>
      <c r="F210" s="78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" customHeight="1">
      <c r="A211" s="75"/>
      <c r="B211" s="75"/>
      <c r="C211" s="75"/>
      <c r="D211" s="78"/>
      <c r="E211" s="78"/>
      <c r="F211" s="78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" customHeight="1">
      <c r="A212" s="75"/>
      <c r="B212" s="75"/>
      <c r="C212" s="75"/>
      <c r="D212" s="78"/>
      <c r="E212" s="78"/>
      <c r="F212" s="78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" customHeight="1">
      <c r="A213" s="75"/>
      <c r="B213" s="75"/>
      <c r="C213" s="75"/>
      <c r="D213" s="78"/>
      <c r="E213" s="78"/>
      <c r="F213" s="78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" customHeight="1">
      <c r="A214" s="75"/>
      <c r="B214" s="75"/>
      <c r="C214" s="75"/>
      <c r="D214" s="78"/>
      <c r="E214" s="78"/>
      <c r="F214" s="78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" customHeight="1">
      <c r="A215" s="75"/>
      <c r="B215" s="75"/>
      <c r="C215" s="75"/>
      <c r="D215" s="78"/>
      <c r="E215" s="78"/>
      <c r="F215" s="78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" customHeight="1">
      <c r="A216" s="75"/>
      <c r="B216" s="75"/>
      <c r="C216" s="75"/>
      <c r="D216" s="78"/>
      <c r="E216" s="78"/>
      <c r="F216" s="78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" customHeight="1">
      <c r="A217" s="75"/>
      <c r="B217" s="75"/>
      <c r="C217" s="75"/>
      <c r="D217" s="78"/>
      <c r="E217" s="78"/>
      <c r="F217" s="78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" customHeight="1">
      <c r="A218" s="75"/>
      <c r="B218" s="75"/>
      <c r="C218" s="75"/>
      <c r="D218" s="78"/>
      <c r="E218" s="78"/>
      <c r="F218" s="78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" customHeight="1">
      <c r="A219" s="75"/>
      <c r="B219" s="75"/>
      <c r="C219" s="75"/>
      <c r="D219" s="78"/>
      <c r="E219" s="78"/>
      <c r="F219" s="78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" customHeight="1">
      <c r="A220" s="75"/>
      <c r="B220" s="75"/>
      <c r="C220" s="75"/>
      <c r="D220" s="78"/>
      <c r="E220" s="78"/>
      <c r="F220" s="78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" customHeight="1">
      <c r="A221" s="75"/>
      <c r="B221" s="75"/>
      <c r="C221" s="75"/>
      <c r="D221" s="78"/>
      <c r="E221" s="78"/>
      <c r="F221" s="78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" customHeight="1">
      <c r="A222" s="75"/>
      <c r="B222" s="75"/>
      <c r="C222" s="75"/>
      <c r="D222" s="78"/>
      <c r="E222" s="78"/>
      <c r="F222" s="78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" customHeight="1">
      <c r="A223" s="75"/>
      <c r="B223" s="75"/>
      <c r="C223" s="75"/>
      <c r="D223" s="78"/>
      <c r="E223" s="78"/>
      <c r="F223" s="78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" customHeight="1">
      <c r="A224" s="75"/>
      <c r="B224" s="75"/>
      <c r="C224" s="75"/>
      <c r="D224" s="78"/>
      <c r="E224" s="78"/>
      <c r="F224" s="78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" customHeight="1">
      <c r="A225" s="75"/>
      <c r="B225" s="75"/>
      <c r="C225" s="75"/>
      <c r="D225" s="78"/>
      <c r="E225" s="78"/>
      <c r="F225" s="78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" customHeight="1">
      <c r="A226" s="75"/>
      <c r="B226" s="75"/>
      <c r="C226" s="75"/>
      <c r="D226" s="78"/>
      <c r="E226" s="78"/>
      <c r="F226" s="78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" customHeight="1">
      <c r="A227" s="75"/>
      <c r="B227" s="75"/>
      <c r="C227" s="75"/>
      <c r="D227" s="78"/>
      <c r="E227" s="78"/>
      <c r="F227" s="78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" customHeight="1">
      <c r="A228" s="75"/>
      <c r="B228" s="75"/>
      <c r="C228" s="75"/>
      <c r="D228" s="78"/>
      <c r="E228" s="78"/>
      <c r="F228" s="78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" customHeight="1">
      <c r="A229" s="75"/>
      <c r="B229" s="75"/>
      <c r="C229" s="75"/>
      <c r="D229" s="78"/>
      <c r="E229" s="78"/>
      <c r="F229" s="78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2" customHeight="1">
      <c r="A230" s="75"/>
      <c r="B230" s="75"/>
      <c r="C230" s="75"/>
      <c r="D230" s="78"/>
      <c r="E230" s="78"/>
      <c r="F230" s="78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2" customHeight="1">
      <c r="A231" s="75"/>
      <c r="B231" s="75"/>
      <c r="C231" s="75"/>
      <c r="D231" s="78"/>
      <c r="E231" s="78"/>
      <c r="F231" s="78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2" customHeight="1">
      <c r="A232" s="75"/>
      <c r="B232" s="75"/>
      <c r="C232" s="75"/>
      <c r="D232" s="78"/>
      <c r="E232" s="78"/>
      <c r="F232" s="78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2" customHeight="1">
      <c r="A233" s="75"/>
      <c r="B233" s="75"/>
      <c r="C233" s="75"/>
      <c r="D233" s="78"/>
      <c r="E233" s="78"/>
      <c r="F233" s="78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2" customHeight="1">
      <c r="A234" s="75"/>
      <c r="B234" s="75"/>
      <c r="C234" s="75"/>
      <c r="D234" s="78"/>
      <c r="E234" s="78"/>
      <c r="F234" s="78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2" customHeight="1">
      <c r="A235" s="75"/>
      <c r="B235" s="75"/>
      <c r="C235" s="75"/>
      <c r="D235" s="78"/>
      <c r="E235" s="78"/>
      <c r="F235" s="78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2" customHeight="1">
      <c r="A236" s="75"/>
      <c r="B236" s="75"/>
      <c r="C236" s="75"/>
      <c r="D236" s="78"/>
      <c r="E236" s="78"/>
      <c r="F236" s="78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2" customHeight="1">
      <c r="A237" s="75"/>
      <c r="B237" s="75"/>
      <c r="C237" s="75"/>
      <c r="D237" s="78"/>
      <c r="E237" s="78"/>
      <c r="F237" s="78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2" customHeight="1">
      <c r="A238" s="75"/>
      <c r="B238" s="75"/>
      <c r="C238" s="75"/>
      <c r="D238" s="78"/>
      <c r="E238" s="78"/>
      <c r="F238" s="78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2" customHeight="1">
      <c r="A239" s="75"/>
      <c r="B239" s="75"/>
      <c r="C239" s="75"/>
      <c r="D239" s="78"/>
      <c r="E239" s="78"/>
      <c r="F239" s="78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2" customHeight="1">
      <c r="A240" s="75"/>
      <c r="B240" s="75"/>
      <c r="C240" s="75"/>
      <c r="D240" s="78"/>
      <c r="E240" s="78"/>
      <c r="F240" s="78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2" customHeight="1">
      <c r="A241" s="75"/>
      <c r="B241" s="75"/>
      <c r="C241" s="75"/>
      <c r="D241" s="78"/>
      <c r="E241" s="78"/>
      <c r="F241" s="78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2" customHeight="1">
      <c r="A242" s="75"/>
      <c r="B242" s="75"/>
      <c r="C242" s="75"/>
      <c r="D242" s="78"/>
      <c r="E242" s="78"/>
      <c r="F242" s="78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2" customHeight="1">
      <c r="A243" s="75"/>
      <c r="B243" s="75"/>
      <c r="C243" s="75"/>
      <c r="D243" s="78"/>
      <c r="E243" s="78"/>
      <c r="F243" s="78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2" customHeight="1">
      <c r="A244" s="75"/>
      <c r="B244" s="75"/>
      <c r="C244" s="75"/>
      <c r="D244" s="78"/>
      <c r="E244" s="78"/>
      <c r="F244" s="78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2" customHeight="1">
      <c r="A245" s="75"/>
      <c r="B245" s="75"/>
      <c r="C245" s="75"/>
      <c r="D245" s="78"/>
      <c r="E245" s="78"/>
      <c r="F245" s="78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2" customHeight="1">
      <c r="A246" s="75"/>
      <c r="B246" s="75"/>
      <c r="C246" s="75"/>
      <c r="D246" s="78"/>
      <c r="E246" s="78"/>
      <c r="F246" s="78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2" customHeight="1">
      <c r="A247" s="75"/>
      <c r="B247" s="75"/>
      <c r="C247" s="75"/>
      <c r="D247" s="78"/>
      <c r="E247" s="78"/>
      <c r="F247" s="78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2" customHeight="1">
      <c r="A248" s="75"/>
      <c r="B248" s="75"/>
      <c r="C248" s="75"/>
      <c r="D248" s="78"/>
      <c r="E248" s="78"/>
      <c r="F248" s="78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2" customHeight="1">
      <c r="A249" s="75"/>
      <c r="B249" s="75"/>
      <c r="C249" s="75"/>
      <c r="D249" s="78"/>
      <c r="E249" s="78"/>
      <c r="F249" s="78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2" customHeight="1">
      <c r="A250" s="75"/>
      <c r="B250" s="75"/>
      <c r="C250" s="75"/>
      <c r="D250" s="78"/>
      <c r="E250" s="78"/>
      <c r="F250" s="78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2" customHeight="1">
      <c r="A251" s="75"/>
      <c r="B251" s="75"/>
      <c r="C251" s="75"/>
      <c r="D251" s="78"/>
      <c r="E251" s="78"/>
      <c r="F251" s="78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2" customHeight="1">
      <c r="A252" s="75"/>
      <c r="B252" s="75"/>
      <c r="C252" s="75"/>
      <c r="D252" s="78"/>
      <c r="E252" s="78"/>
      <c r="F252" s="78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2" customHeight="1">
      <c r="A253" s="75"/>
      <c r="B253" s="75"/>
      <c r="C253" s="75"/>
      <c r="D253" s="78"/>
      <c r="E253" s="78"/>
      <c r="F253" s="78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2" customHeight="1">
      <c r="A254" s="75"/>
      <c r="B254" s="75"/>
      <c r="C254" s="75"/>
      <c r="D254" s="78"/>
      <c r="E254" s="78"/>
      <c r="F254" s="78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2" customHeight="1">
      <c r="A255" s="75"/>
      <c r="B255" s="75"/>
      <c r="C255" s="75"/>
      <c r="D255" s="78"/>
      <c r="E255" s="78"/>
      <c r="F255" s="78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2" customHeight="1">
      <c r="A256" s="75"/>
      <c r="B256" s="75"/>
      <c r="C256" s="75"/>
      <c r="D256" s="78"/>
      <c r="E256" s="78"/>
      <c r="F256" s="78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2" customHeight="1">
      <c r="A257" s="75"/>
      <c r="B257" s="75"/>
      <c r="C257" s="75"/>
      <c r="D257" s="78"/>
      <c r="E257" s="78"/>
      <c r="F257" s="78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2" customHeight="1">
      <c r="A258" s="75"/>
      <c r="B258" s="75"/>
      <c r="C258" s="75"/>
      <c r="D258" s="78"/>
      <c r="E258" s="78"/>
      <c r="F258" s="78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2" customHeight="1">
      <c r="A259" s="75"/>
      <c r="B259" s="75"/>
      <c r="C259" s="75"/>
      <c r="D259" s="78"/>
      <c r="E259" s="78"/>
      <c r="F259" s="78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2" customHeight="1">
      <c r="A260" s="75"/>
      <c r="B260" s="75"/>
      <c r="C260" s="75"/>
      <c r="D260" s="78"/>
      <c r="E260" s="78"/>
      <c r="F260" s="78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2" customHeight="1">
      <c r="A261" s="75"/>
      <c r="B261" s="75"/>
      <c r="C261" s="75"/>
      <c r="D261" s="78"/>
      <c r="E261" s="78"/>
      <c r="F261" s="78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2" customHeight="1">
      <c r="A262" s="75"/>
      <c r="B262" s="75"/>
      <c r="C262" s="75"/>
      <c r="D262" s="78"/>
      <c r="E262" s="78"/>
      <c r="F262" s="78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2" customHeight="1">
      <c r="A263" s="75"/>
      <c r="B263" s="75"/>
      <c r="C263" s="75"/>
      <c r="D263" s="78"/>
      <c r="E263" s="78"/>
      <c r="F263" s="78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2" customHeight="1">
      <c r="A264" s="75"/>
      <c r="B264" s="75"/>
      <c r="C264" s="75"/>
      <c r="D264" s="78"/>
      <c r="E264" s="78"/>
      <c r="F264" s="78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2" customHeight="1">
      <c r="A265" s="75"/>
      <c r="B265" s="75"/>
      <c r="C265" s="75"/>
      <c r="D265" s="78"/>
      <c r="E265" s="78"/>
      <c r="F265" s="78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2" customHeight="1">
      <c r="A266" s="75"/>
      <c r="B266" s="75"/>
      <c r="C266" s="75"/>
      <c r="D266" s="78"/>
      <c r="E266" s="78"/>
      <c r="F266" s="78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2" customHeight="1">
      <c r="A267" s="75"/>
      <c r="B267" s="75"/>
      <c r="C267" s="75"/>
      <c r="D267" s="78"/>
      <c r="E267" s="78"/>
      <c r="F267" s="78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2" customHeight="1">
      <c r="A268" s="75"/>
      <c r="B268" s="75"/>
      <c r="C268" s="75"/>
      <c r="D268" s="78"/>
      <c r="E268" s="78"/>
      <c r="F268" s="78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2" customHeight="1">
      <c r="A269" s="75"/>
      <c r="B269" s="75"/>
      <c r="C269" s="75"/>
      <c r="D269" s="78"/>
      <c r="E269" s="78"/>
      <c r="F269" s="78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2" customHeight="1">
      <c r="A270" s="75"/>
      <c r="B270" s="75"/>
      <c r="C270" s="75"/>
      <c r="D270" s="78"/>
      <c r="E270" s="78"/>
      <c r="F270" s="78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2" customHeight="1">
      <c r="A271" s="75"/>
      <c r="B271" s="75"/>
      <c r="C271" s="75"/>
      <c r="D271" s="78"/>
      <c r="E271" s="78"/>
      <c r="F271" s="78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2" customHeight="1">
      <c r="A272" s="75"/>
      <c r="B272" s="75"/>
      <c r="C272" s="75"/>
      <c r="D272" s="78"/>
      <c r="E272" s="78"/>
      <c r="F272" s="78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2" customHeight="1">
      <c r="A273" s="75"/>
      <c r="B273" s="75"/>
      <c r="C273" s="75"/>
      <c r="D273" s="78"/>
      <c r="E273" s="78"/>
      <c r="F273" s="78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2" customHeight="1">
      <c r="A274" s="75"/>
      <c r="B274" s="75"/>
      <c r="C274" s="75"/>
      <c r="D274" s="78"/>
      <c r="E274" s="78"/>
      <c r="F274" s="78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2" customHeight="1">
      <c r="A275" s="75"/>
      <c r="B275" s="75"/>
      <c r="C275" s="75"/>
      <c r="D275" s="78"/>
      <c r="E275" s="78"/>
      <c r="F275" s="78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2" customHeight="1">
      <c r="A276" s="75"/>
      <c r="B276" s="75"/>
      <c r="C276" s="75"/>
      <c r="D276" s="78"/>
      <c r="E276" s="78"/>
      <c r="F276" s="78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2" customHeight="1">
      <c r="A277" s="75"/>
      <c r="B277" s="75"/>
      <c r="C277" s="75"/>
      <c r="D277" s="78"/>
      <c r="E277" s="78"/>
      <c r="F277" s="78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2" customHeight="1">
      <c r="A278" s="75"/>
      <c r="B278" s="75"/>
      <c r="C278" s="75"/>
      <c r="D278" s="78"/>
      <c r="E278" s="78"/>
      <c r="F278" s="78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2" customHeight="1">
      <c r="A279" s="75"/>
      <c r="B279" s="75"/>
      <c r="C279" s="75"/>
      <c r="D279" s="78"/>
      <c r="E279" s="78"/>
      <c r="F279" s="78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2" customHeight="1">
      <c r="A280" s="75"/>
      <c r="B280" s="75"/>
      <c r="C280" s="75"/>
      <c r="D280" s="78"/>
      <c r="E280" s="78"/>
      <c r="F280" s="78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2" customHeight="1">
      <c r="A281" s="75"/>
      <c r="B281" s="75"/>
      <c r="C281" s="75"/>
      <c r="D281" s="78"/>
      <c r="E281" s="78"/>
      <c r="F281" s="78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2" customHeight="1">
      <c r="A282" s="75"/>
      <c r="B282" s="75"/>
      <c r="C282" s="75"/>
      <c r="D282" s="78"/>
      <c r="E282" s="78"/>
      <c r="F282" s="78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2" customHeight="1">
      <c r="A283" s="75"/>
      <c r="B283" s="75"/>
      <c r="C283" s="75"/>
      <c r="D283" s="78"/>
      <c r="E283" s="78"/>
      <c r="F283" s="78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2" customHeight="1">
      <c r="A284" s="75"/>
      <c r="B284" s="75"/>
      <c r="C284" s="75"/>
      <c r="D284" s="78"/>
      <c r="E284" s="78"/>
      <c r="F284" s="78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2" customHeight="1">
      <c r="A285" s="75"/>
      <c r="B285" s="75"/>
      <c r="C285" s="75"/>
      <c r="D285" s="78"/>
      <c r="E285" s="78"/>
      <c r="F285" s="78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2" customHeight="1">
      <c r="A286" s="75"/>
      <c r="B286" s="75"/>
      <c r="C286" s="75"/>
      <c r="D286" s="78"/>
      <c r="E286" s="78"/>
      <c r="F286" s="78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2" customHeight="1">
      <c r="A287" s="75"/>
      <c r="B287" s="75"/>
      <c r="C287" s="75"/>
      <c r="D287" s="78"/>
      <c r="E287" s="78"/>
      <c r="F287" s="78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2" customHeight="1">
      <c r="A288" s="75"/>
      <c r="B288" s="75"/>
      <c r="C288" s="75"/>
      <c r="D288" s="78"/>
      <c r="E288" s="78"/>
      <c r="F288" s="78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2" customHeight="1">
      <c r="A289" s="75"/>
      <c r="B289" s="75"/>
      <c r="C289" s="75"/>
      <c r="D289" s="78"/>
      <c r="E289" s="78"/>
      <c r="F289" s="78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2" customHeight="1">
      <c r="A290" s="75"/>
      <c r="B290" s="75"/>
      <c r="C290" s="75"/>
      <c r="D290" s="78"/>
      <c r="E290" s="78"/>
      <c r="F290" s="78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2" customHeight="1">
      <c r="A291" s="75"/>
      <c r="B291" s="75"/>
      <c r="C291" s="75"/>
      <c r="D291" s="78"/>
      <c r="E291" s="78"/>
      <c r="F291" s="78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2" customHeight="1">
      <c r="A292" s="75"/>
      <c r="B292" s="75"/>
      <c r="C292" s="75"/>
      <c r="D292" s="78"/>
      <c r="E292" s="78"/>
      <c r="F292" s="78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2" customHeight="1">
      <c r="A293" s="75"/>
      <c r="B293" s="75"/>
      <c r="C293" s="75"/>
      <c r="D293" s="78"/>
      <c r="E293" s="78"/>
      <c r="F293" s="78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2" customHeight="1">
      <c r="A294" s="75"/>
      <c r="B294" s="75"/>
      <c r="C294" s="75"/>
      <c r="D294" s="78"/>
      <c r="E294" s="78"/>
      <c r="F294" s="78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2" customHeight="1">
      <c r="A295" s="75"/>
      <c r="B295" s="75"/>
      <c r="C295" s="75"/>
      <c r="D295" s="78"/>
      <c r="E295" s="78"/>
      <c r="F295" s="78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2" customHeight="1">
      <c r="A296" s="75"/>
      <c r="B296" s="75"/>
      <c r="C296" s="75"/>
      <c r="D296" s="78"/>
      <c r="E296" s="78"/>
      <c r="F296" s="78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2" customHeight="1">
      <c r="A297" s="75"/>
      <c r="B297" s="75"/>
      <c r="C297" s="75"/>
      <c r="D297" s="78"/>
      <c r="E297" s="78"/>
      <c r="F297" s="78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2" customHeight="1">
      <c r="A298" s="75"/>
      <c r="B298" s="75"/>
      <c r="C298" s="75"/>
      <c r="D298" s="78"/>
      <c r="E298" s="78"/>
      <c r="F298" s="78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2" customHeight="1">
      <c r="A299" s="75"/>
      <c r="B299" s="75"/>
      <c r="C299" s="75"/>
      <c r="D299" s="78"/>
      <c r="E299" s="78"/>
      <c r="F299" s="78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2" customHeight="1">
      <c r="A300" s="75"/>
      <c r="B300" s="75"/>
      <c r="C300" s="75"/>
      <c r="D300" s="78"/>
      <c r="E300" s="78"/>
      <c r="F300" s="78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2" customHeight="1">
      <c r="A301" s="75"/>
      <c r="B301" s="75"/>
      <c r="C301" s="75"/>
      <c r="D301" s="78"/>
      <c r="E301" s="78"/>
      <c r="F301" s="78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2" customHeight="1">
      <c r="A302" s="75"/>
      <c r="B302" s="75"/>
      <c r="C302" s="75"/>
      <c r="D302" s="78"/>
      <c r="E302" s="78"/>
      <c r="F302" s="78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2" customHeight="1">
      <c r="A303" s="75"/>
      <c r="B303" s="75"/>
      <c r="C303" s="75"/>
      <c r="D303" s="78"/>
      <c r="E303" s="78"/>
      <c r="F303" s="78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2" customHeight="1">
      <c r="A304" s="75"/>
      <c r="B304" s="75"/>
      <c r="C304" s="75"/>
      <c r="D304" s="78"/>
      <c r="E304" s="78"/>
      <c r="F304" s="78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2" customHeight="1">
      <c r="A305" s="75"/>
      <c r="B305" s="75"/>
      <c r="C305" s="75"/>
      <c r="D305" s="78"/>
      <c r="E305" s="78"/>
      <c r="F305" s="78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2" customHeight="1">
      <c r="A306" s="75"/>
      <c r="B306" s="75"/>
      <c r="C306" s="75"/>
      <c r="D306" s="78"/>
      <c r="E306" s="78"/>
      <c r="F306" s="78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2" customHeight="1">
      <c r="A307" s="75"/>
      <c r="B307" s="75"/>
      <c r="C307" s="75"/>
      <c r="D307" s="78"/>
      <c r="E307" s="78"/>
      <c r="F307" s="78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2" customHeight="1">
      <c r="A308" s="75"/>
      <c r="B308" s="75"/>
      <c r="C308" s="75"/>
      <c r="D308" s="78"/>
      <c r="E308" s="78"/>
      <c r="F308" s="78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2" customHeight="1">
      <c r="A309" s="75"/>
      <c r="B309" s="75"/>
      <c r="C309" s="75"/>
      <c r="D309" s="78"/>
      <c r="E309" s="78"/>
      <c r="F309" s="78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2" customHeight="1">
      <c r="A310" s="75"/>
      <c r="B310" s="75"/>
      <c r="C310" s="75"/>
      <c r="D310" s="78"/>
      <c r="E310" s="78"/>
      <c r="F310" s="78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2" customHeight="1">
      <c r="A311" s="75"/>
      <c r="B311" s="75"/>
      <c r="C311" s="75"/>
      <c r="D311" s="78"/>
      <c r="E311" s="78"/>
      <c r="F311" s="78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2" customHeight="1">
      <c r="A312" s="75"/>
      <c r="B312" s="75"/>
      <c r="C312" s="75"/>
      <c r="D312" s="78"/>
      <c r="E312" s="78"/>
      <c r="F312" s="78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2" customHeight="1">
      <c r="A313" s="75"/>
      <c r="B313" s="75"/>
      <c r="C313" s="75"/>
      <c r="D313" s="78"/>
      <c r="E313" s="78"/>
      <c r="F313" s="78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2" customHeight="1">
      <c r="A314" s="75"/>
      <c r="B314" s="75"/>
      <c r="C314" s="75"/>
      <c r="D314" s="78"/>
      <c r="E314" s="78"/>
      <c r="F314" s="78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2" customHeight="1">
      <c r="A315" s="75"/>
      <c r="B315" s="75"/>
      <c r="C315" s="75"/>
      <c r="D315" s="78"/>
      <c r="E315" s="78"/>
      <c r="F315" s="78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2" customHeight="1">
      <c r="A316" s="75"/>
      <c r="B316" s="75"/>
      <c r="C316" s="75"/>
      <c r="D316" s="78"/>
      <c r="E316" s="78"/>
      <c r="F316" s="78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2" customHeight="1">
      <c r="A317" s="75"/>
      <c r="B317" s="75"/>
      <c r="C317" s="75"/>
      <c r="D317" s="78"/>
      <c r="E317" s="78"/>
      <c r="F317" s="78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2" customHeight="1">
      <c r="A318" s="75"/>
      <c r="B318" s="75"/>
      <c r="C318" s="75"/>
      <c r="D318" s="78"/>
      <c r="E318" s="78"/>
      <c r="F318" s="78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2" customHeight="1">
      <c r="A319" s="75"/>
      <c r="B319" s="75"/>
      <c r="C319" s="75"/>
      <c r="D319" s="78"/>
      <c r="E319" s="78"/>
      <c r="F319" s="78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2" customHeight="1">
      <c r="A320" s="75"/>
      <c r="B320" s="75"/>
      <c r="C320" s="75"/>
      <c r="D320" s="78"/>
      <c r="E320" s="78"/>
      <c r="F320" s="78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2" customHeight="1">
      <c r="A321" s="75"/>
      <c r="B321" s="75"/>
      <c r="C321" s="75"/>
      <c r="D321" s="78"/>
      <c r="E321" s="78"/>
      <c r="F321" s="78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2" customHeight="1">
      <c r="A322" s="75"/>
      <c r="B322" s="75"/>
      <c r="C322" s="75"/>
      <c r="D322" s="78"/>
      <c r="E322" s="78"/>
      <c r="F322" s="78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2" customHeight="1">
      <c r="A323" s="75"/>
      <c r="B323" s="75"/>
      <c r="C323" s="75"/>
      <c r="D323" s="78"/>
      <c r="E323" s="78"/>
      <c r="F323" s="78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2" customHeight="1">
      <c r="A324" s="75"/>
      <c r="B324" s="75"/>
      <c r="C324" s="75"/>
      <c r="D324" s="78"/>
      <c r="E324" s="78"/>
      <c r="F324" s="78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2" customHeight="1">
      <c r="A325" s="75"/>
      <c r="B325" s="75"/>
      <c r="C325" s="75"/>
      <c r="D325" s="78"/>
      <c r="E325" s="78"/>
      <c r="F325" s="78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2" customHeight="1">
      <c r="A326" s="75"/>
      <c r="B326" s="75"/>
      <c r="C326" s="75"/>
      <c r="D326" s="78"/>
      <c r="E326" s="78"/>
      <c r="F326" s="78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2" customHeight="1">
      <c r="A327" s="75"/>
      <c r="B327" s="75"/>
      <c r="C327" s="75"/>
      <c r="D327" s="78"/>
      <c r="E327" s="78"/>
      <c r="F327" s="78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2" customHeight="1">
      <c r="A328" s="75"/>
      <c r="B328" s="75"/>
      <c r="C328" s="75"/>
      <c r="D328" s="78"/>
      <c r="E328" s="78"/>
      <c r="F328" s="78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2" customHeight="1">
      <c r="A329" s="75"/>
      <c r="B329" s="75"/>
      <c r="C329" s="75"/>
      <c r="D329" s="78"/>
      <c r="E329" s="78"/>
      <c r="F329" s="78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2" customHeight="1">
      <c r="A330" s="75"/>
      <c r="B330" s="75"/>
      <c r="C330" s="75"/>
      <c r="D330" s="78"/>
      <c r="E330" s="78"/>
      <c r="F330" s="78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2" customHeight="1">
      <c r="A331" s="75"/>
      <c r="B331" s="75"/>
      <c r="C331" s="75"/>
      <c r="D331" s="78"/>
      <c r="E331" s="78"/>
      <c r="F331" s="78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2" customHeight="1">
      <c r="A332" s="75"/>
      <c r="B332" s="75"/>
      <c r="C332" s="75"/>
      <c r="D332" s="78"/>
      <c r="E332" s="78"/>
      <c r="F332" s="78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2" customHeight="1">
      <c r="A333" s="75"/>
      <c r="B333" s="75"/>
      <c r="C333" s="75"/>
      <c r="D333" s="78"/>
      <c r="E333" s="78"/>
      <c r="F333" s="78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2" customHeight="1">
      <c r="A334" s="75"/>
      <c r="B334" s="75"/>
      <c r="C334" s="75"/>
      <c r="D334" s="78"/>
      <c r="E334" s="78"/>
      <c r="F334" s="78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2" customHeight="1">
      <c r="A335" s="75"/>
      <c r="B335" s="75"/>
      <c r="C335" s="75"/>
      <c r="D335" s="78"/>
      <c r="E335" s="78"/>
      <c r="F335" s="78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2" customHeight="1">
      <c r="A336" s="75"/>
      <c r="B336" s="75"/>
      <c r="C336" s="75"/>
      <c r="D336" s="78"/>
      <c r="E336" s="78"/>
      <c r="F336" s="78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2" customHeight="1">
      <c r="A337" s="75"/>
      <c r="B337" s="75"/>
      <c r="C337" s="75"/>
      <c r="D337" s="78"/>
      <c r="E337" s="78"/>
      <c r="F337" s="78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2" customHeight="1">
      <c r="A338" s="75"/>
      <c r="B338" s="75"/>
      <c r="C338" s="75"/>
      <c r="D338" s="78"/>
      <c r="E338" s="78"/>
      <c r="F338" s="78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2" customHeight="1">
      <c r="A339" s="75"/>
      <c r="B339" s="75"/>
      <c r="C339" s="75"/>
      <c r="D339" s="78"/>
      <c r="E339" s="78"/>
      <c r="F339" s="78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2" customHeight="1">
      <c r="A340" s="75"/>
      <c r="B340" s="75"/>
      <c r="C340" s="75"/>
      <c r="D340" s="78"/>
      <c r="E340" s="78"/>
      <c r="F340" s="78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2" customHeight="1">
      <c r="A341" s="75"/>
      <c r="B341" s="75"/>
      <c r="C341" s="75"/>
      <c r="D341" s="78"/>
      <c r="E341" s="78"/>
      <c r="F341" s="78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2" customHeight="1">
      <c r="A342" s="75"/>
      <c r="B342" s="75"/>
      <c r="C342" s="75"/>
      <c r="D342" s="78"/>
      <c r="E342" s="78"/>
      <c r="F342" s="78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2" customHeight="1">
      <c r="A343" s="75"/>
      <c r="B343" s="75"/>
      <c r="C343" s="75"/>
      <c r="D343" s="78"/>
      <c r="E343" s="78"/>
      <c r="F343" s="78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2" customHeight="1">
      <c r="A344" s="75"/>
      <c r="B344" s="75"/>
      <c r="C344" s="75"/>
      <c r="D344" s="78"/>
      <c r="E344" s="78"/>
      <c r="F344" s="78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2" customHeight="1">
      <c r="A345" s="75"/>
      <c r="B345" s="75"/>
      <c r="C345" s="75"/>
      <c r="D345" s="78"/>
      <c r="E345" s="78"/>
      <c r="F345" s="78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2" customHeight="1">
      <c r="A346" s="75"/>
      <c r="B346" s="75"/>
      <c r="C346" s="75"/>
      <c r="D346" s="78"/>
      <c r="E346" s="78"/>
      <c r="F346" s="78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2" customHeight="1">
      <c r="A347" s="75"/>
      <c r="B347" s="75"/>
      <c r="C347" s="75"/>
      <c r="D347" s="78"/>
      <c r="E347" s="78"/>
      <c r="F347" s="78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2" customHeight="1">
      <c r="A348" s="75"/>
      <c r="B348" s="75"/>
      <c r="C348" s="75"/>
      <c r="D348" s="78"/>
      <c r="E348" s="78"/>
      <c r="F348" s="78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2" customHeight="1">
      <c r="A349" s="75"/>
      <c r="B349" s="75"/>
      <c r="C349" s="75"/>
      <c r="D349" s="78"/>
      <c r="E349" s="78"/>
      <c r="F349" s="78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2" customHeight="1">
      <c r="A350" s="75"/>
      <c r="B350" s="75"/>
      <c r="C350" s="75"/>
      <c r="D350" s="78"/>
      <c r="E350" s="78"/>
      <c r="F350" s="78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2" customHeight="1">
      <c r="A351" s="75"/>
      <c r="B351" s="75"/>
      <c r="C351" s="75"/>
      <c r="D351" s="78"/>
      <c r="E351" s="78"/>
      <c r="F351" s="78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2" customHeight="1">
      <c r="A352" s="75"/>
      <c r="B352" s="75"/>
      <c r="C352" s="75"/>
      <c r="D352" s="78"/>
      <c r="E352" s="78"/>
      <c r="F352" s="78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2" customHeight="1">
      <c r="A353" s="75"/>
      <c r="B353" s="75"/>
      <c r="C353" s="75"/>
      <c r="D353" s="78"/>
      <c r="E353" s="78"/>
      <c r="F353" s="78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2" customHeight="1">
      <c r="A354" s="75"/>
      <c r="B354" s="75"/>
      <c r="C354" s="75"/>
      <c r="D354" s="78"/>
      <c r="E354" s="78"/>
      <c r="F354" s="78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2" customHeight="1">
      <c r="A355" s="75"/>
      <c r="B355" s="75"/>
      <c r="C355" s="75"/>
      <c r="D355" s="78"/>
      <c r="E355" s="78"/>
      <c r="F355" s="78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2" customHeight="1">
      <c r="A356" s="75"/>
      <c r="B356" s="75"/>
      <c r="C356" s="75"/>
      <c r="D356" s="78"/>
      <c r="E356" s="78"/>
      <c r="F356" s="78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2" customHeight="1">
      <c r="A357" s="75"/>
      <c r="B357" s="75"/>
      <c r="C357" s="75"/>
      <c r="D357" s="78"/>
      <c r="E357" s="78"/>
      <c r="F357" s="78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2" customHeight="1">
      <c r="A358" s="75"/>
      <c r="B358" s="75"/>
      <c r="C358" s="75"/>
      <c r="D358" s="78"/>
      <c r="E358" s="78"/>
      <c r="F358" s="78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2" customHeight="1">
      <c r="A359" s="75"/>
      <c r="B359" s="75"/>
      <c r="C359" s="75"/>
      <c r="D359" s="78"/>
      <c r="E359" s="78"/>
      <c r="F359" s="78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2" customHeight="1">
      <c r="A360" s="75"/>
      <c r="B360" s="75"/>
      <c r="C360" s="75"/>
      <c r="D360" s="78"/>
      <c r="E360" s="78"/>
      <c r="F360" s="78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2" customHeight="1">
      <c r="A361" s="75"/>
      <c r="B361" s="75"/>
      <c r="C361" s="75"/>
      <c r="D361" s="78"/>
      <c r="E361" s="78"/>
      <c r="F361" s="78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2" customHeight="1">
      <c r="A362" s="75"/>
      <c r="B362" s="75"/>
      <c r="C362" s="75"/>
      <c r="D362" s="78"/>
      <c r="E362" s="78"/>
      <c r="F362" s="78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2" customHeight="1">
      <c r="A363" s="75"/>
      <c r="B363" s="75"/>
      <c r="C363" s="75"/>
      <c r="D363" s="78"/>
      <c r="E363" s="78"/>
      <c r="F363" s="78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2" customHeight="1">
      <c r="A364" s="75"/>
      <c r="B364" s="75"/>
      <c r="C364" s="75"/>
      <c r="D364" s="78"/>
      <c r="E364" s="78"/>
      <c r="F364" s="78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2" customHeight="1">
      <c r="A365" s="75"/>
      <c r="B365" s="75"/>
      <c r="C365" s="75"/>
      <c r="D365" s="78"/>
      <c r="E365" s="78"/>
      <c r="F365" s="78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2" customHeight="1">
      <c r="A366" s="75"/>
      <c r="B366" s="75"/>
      <c r="C366" s="75"/>
      <c r="D366" s="78"/>
      <c r="E366" s="78"/>
      <c r="F366" s="78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2" customHeight="1">
      <c r="A367" s="75"/>
      <c r="B367" s="75"/>
      <c r="C367" s="75"/>
      <c r="D367" s="78"/>
      <c r="E367" s="78"/>
      <c r="F367" s="78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2" customHeight="1">
      <c r="A368" s="75"/>
      <c r="B368" s="75"/>
      <c r="C368" s="75"/>
      <c r="D368" s="78"/>
      <c r="E368" s="78"/>
      <c r="F368" s="78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2" customHeight="1">
      <c r="A369" s="75"/>
      <c r="B369" s="75"/>
      <c r="C369" s="75"/>
      <c r="D369" s="78"/>
      <c r="E369" s="78"/>
      <c r="F369" s="78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2" customHeight="1">
      <c r="A370" s="75"/>
      <c r="B370" s="75"/>
      <c r="C370" s="75"/>
      <c r="D370" s="78"/>
      <c r="E370" s="78"/>
      <c r="F370" s="78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2" customHeight="1">
      <c r="A371" s="75"/>
      <c r="B371" s="75"/>
      <c r="C371" s="75"/>
      <c r="D371" s="78"/>
      <c r="E371" s="78"/>
      <c r="F371" s="78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2" customHeight="1">
      <c r="A372" s="75"/>
      <c r="B372" s="75"/>
      <c r="C372" s="75"/>
      <c r="D372" s="78"/>
      <c r="E372" s="78"/>
      <c r="F372" s="78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2" customHeight="1">
      <c r="A373" s="75"/>
      <c r="B373" s="75"/>
      <c r="C373" s="75"/>
      <c r="D373" s="78"/>
      <c r="E373" s="78"/>
      <c r="F373" s="78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2" customHeight="1">
      <c r="A374" s="75"/>
      <c r="B374" s="75"/>
      <c r="C374" s="75"/>
      <c r="D374" s="78"/>
      <c r="E374" s="78"/>
      <c r="F374" s="78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2" customHeight="1">
      <c r="A375" s="75"/>
      <c r="B375" s="75"/>
      <c r="C375" s="75"/>
      <c r="D375" s="78"/>
      <c r="E375" s="78"/>
      <c r="F375" s="78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2" customHeight="1">
      <c r="A376" s="75"/>
      <c r="B376" s="75"/>
      <c r="C376" s="75"/>
      <c r="D376" s="78"/>
      <c r="E376" s="78"/>
      <c r="F376" s="78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2" customHeight="1">
      <c r="A377" s="75"/>
      <c r="B377" s="75"/>
      <c r="C377" s="75"/>
      <c r="D377" s="78"/>
      <c r="E377" s="78"/>
      <c r="F377" s="78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2" customHeight="1">
      <c r="A378" s="75"/>
      <c r="B378" s="75"/>
      <c r="C378" s="75"/>
      <c r="D378" s="78"/>
      <c r="E378" s="78"/>
      <c r="F378" s="78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2" customHeight="1">
      <c r="A379" s="75"/>
      <c r="B379" s="75"/>
      <c r="C379" s="75"/>
      <c r="D379" s="78"/>
      <c r="E379" s="78"/>
      <c r="F379" s="78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2" customHeight="1">
      <c r="A380" s="75"/>
      <c r="B380" s="75"/>
      <c r="C380" s="75"/>
      <c r="D380" s="78"/>
      <c r="E380" s="78"/>
      <c r="F380" s="78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2" customHeight="1">
      <c r="A381" s="75"/>
      <c r="B381" s="75"/>
      <c r="C381" s="75"/>
      <c r="D381" s="78"/>
      <c r="E381" s="78"/>
      <c r="F381" s="78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2" customHeight="1">
      <c r="A382" s="75"/>
      <c r="B382" s="75"/>
      <c r="C382" s="75"/>
      <c r="D382" s="78"/>
      <c r="E382" s="78"/>
      <c r="F382" s="78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2" customHeight="1">
      <c r="A383" s="75"/>
      <c r="B383" s="75"/>
      <c r="C383" s="75"/>
      <c r="D383" s="78"/>
      <c r="E383" s="78"/>
      <c r="F383" s="78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2" customHeight="1">
      <c r="A384" s="75"/>
      <c r="B384" s="75"/>
      <c r="C384" s="75"/>
      <c r="D384" s="78"/>
      <c r="E384" s="78"/>
      <c r="F384" s="78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2" customHeight="1">
      <c r="A385" s="75"/>
      <c r="B385" s="75"/>
      <c r="C385" s="75"/>
      <c r="D385" s="78"/>
      <c r="E385" s="78"/>
      <c r="F385" s="78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2" customHeight="1">
      <c r="A386" s="75"/>
      <c r="B386" s="75"/>
      <c r="C386" s="75"/>
      <c r="D386" s="78"/>
      <c r="E386" s="78"/>
      <c r="F386" s="78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2" customHeight="1">
      <c r="A387" s="75"/>
      <c r="B387" s="75"/>
      <c r="C387" s="75"/>
      <c r="D387" s="78"/>
      <c r="E387" s="78"/>
      <c r="F387" s="78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2" customHeight="1">
      <c r="A388" s="75"/>
      <c r="B388" s="75"/>
      <c r="C388" s="75"/>
      <c r="D388" s="78"/>
      <c r="E388" s="78"/>
      <c r="F388" s="78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2" customHeight="1">
      <c r="A389" s="75"/>
      <c r="B389" s="75"/>
      <c r="C389" s="75"/>
      <c r="D389" s="78"/>
      <c r="E389" s="78"/>
      <c r="F389" s="78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2" customHeight="1">
      <c r="A390" s="75"/>
      <c r="B390" s="75"/>
      <c r="C390" s="75"/>
      <c r="D390" s="78"/>
      <c r="E390" s="78"/>
      <c r="F390" s="78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2" customHeight="1">
      <c r="A391" s="75"/>
      <c r="B391" s="75"/>
      <c r="C391" s="75"/>
      <c r="D391" s="78"/>
      <c r="E391" s="78"/>
      <c r="F391" s="78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2" customHeight="1">
      <c r="A392" s="75"/>
      <c r="B392" s="75"/>
      <c r="C392" s="75"/>
      <c r="D392" s="78"/>
      <c r="E392" s="78"/>
      <c r="F392" s="78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2" customHeight="1">
      <c r="A393" s="75"/>
      <c r="B393" s="75"/>
      <c r="C393" s="75"/>
      <c r="D393" s="78"/>
      <c r="E393" s="78"/>
      <c r="F393" s="78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2" customHeight="1">
      <c r="A394" s="75"/>
      <c r="B394" s="75"/>
      <c r="C394" s="75"/>
      <c r="D394" s="78"/>
      <c r="E394" s="78"/>
      <c r="F394" s="78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2" customHeight="1">
      <c r="A395" s="75"/>
      <c r="B395" s="75"/>
      <c r="C395" s="75"/>
      <c r="D395" s="78"/>
      <c r="E395" s="78"/>
      <c r="F395" s="78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2" customHeight="1">
      <c r="A396" s="75"/>
      <c r="B396" s="75"/>
      <c r="C396" s="75"/>
      <c r="D396" s="78"/>
      <c r="E396" s="78"/>
      <c r="F396" s="78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2" customHeight="1">
      <c r="A397" s="75"/>
      <c r="B397" s="75"/>
      <c r="C397" s="75"/>
      <c r="D397" s="78"/>
      <c r="E397" s="78"/>
      <c r="F397" s="78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2" customHeight="1">
      <c r="A398" s="75"/>
      <c r="B398" s="75"/>
      <c r="C398" s="75"/>
      <c r="D398" s="78"/>
      <c r="E398" s="78"/>
      <c r="F398" s="78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2" customHeight="1">
      <c r="A399" s="75"/>
      <c r="B399" s="75"/>
      <c r="C399" s="75"/>
      <c r="D399" s="78"/>
      <c r="E399" s="78"/>
      <c r="F399" s="78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2" customHeight="1">
      <c r="A400" s="75"/>
      <c r="B400" s="75"/>
      <c r="C400" s="75"/>
      <c r="D400" s="78"/>
      <c r="E400" s="78"/>
      <c r="F400" s="78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2" customHeight="1">
      <c r="A401" s="75"/>
      <c r="B401" s="75"/>
      <c r="C401" s="75"/>
      <c r="D401" s="78"/>
      <c r="E401" s="78"/>
      <c r="F401" s="78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2" customHeight="1">
      <c r="A402" s="75"/>
      <c r="B402" s="75"/>
      <c r="C402" s="75"/>
      <c r="D402" s="78"/>
      <c r="E402" s="78"/>
      <c r="F402" s="78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2" customHeight="1">
      <c r="A403" s="75"/>
      <c r="B403" s="75"/>
      <c r="C403" s="75"/>
      <c r="D403" s="78"/>
      <c r="E403" s="78"/>
      <c r="F403" s="78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2" customHeight="1">
      <c r="A404" s="75"/>
      <c r="B404" s="75"/>
      <c r="C404" s="75"/>
      <c r="D404" s="78"/>
      <c r="E404" s="78"/>
      <c r="F404" s="78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2" customHeight="1">
      <c r="A405" s="75"/>
      <c r="B405" s="75"/>
      <c r="C405" s="75"/>
      <c r="D405" s="78"/>
      <c r="E405" s="78"/>
      <c r="F405" s="78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2" customHeight="1">
      <c r="A406" s="75"/>
      <c r="B406" s="75"/>
      <c r="C406" s="75"/>
      <c r="D406" s="78"/>
      <c r="E406" s="78"/>
      <c r="F406" s="78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2" customHeight="1">
      <c r="A407" s="75"/>
      <c r="B407" s="75"/>
      <c r="C407" s="75"/>
      <c r="D407" s="78"/>
      <c r="E407" s="78"/>
      <c r="F407" s="78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2" customHeight="1">
      <c r="A408" s="75"/>
      <c r="B408" s="75"/>
      <c r="C408" s="75"/>
      <c r="D408" s="78"/>
      <c r="E408" s="78"/>
      <c r="F408" s="78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2" customHeight="1">
      <c r="A409" s="75"/>
      <c r="B409" s="75"/>
      <c r="C409" s="75"/>
      <c r="D409" s="78"/>
      <c r="E409" s="78"/>
      <c r="F409" s="78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2" customHeight="1">
      <c r="A410" s="75"/>
      <c r="B410" s="75"/>
      <c r="C410" s="75"/>
      <c r="D410" s="78"/>
      <c r="E410" s="78"/>
      <c r="F410" s="78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2" customHeight="1">
      <c r="A411" s="75"/>
      <c r="B411" s="75"/>
      <c r="C411" s="75"/>
      <c r="D411" s="78"/>
      <c r="E411" s="78"/>
      <c r="F411" s="78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2" customHeight="1">
      <c r="A412" s="75"/>
      <c r="B412" s="75"/>
      <c r="C412" s="75"/>
      <c r="D412" s="78"/>
      <c r="E412" s="78"/>
      <c r="F412" s="78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2" customHeight="1">
      <c r="A413" s="75"/>
      <c r="B413" s="75"/>
      <c r="C413" s="75"/>
      <c r="D413" s="78"/>
      <c r="E413" s="78"/>
      <c r="F413" s="78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2" customHeight="1">
      <c r="A414" s="75"/>
      <c r="B414" s="75"/>
      <c r="C414" s="75"/>
      <c r="D414" s="78"/>
      <c r="E414" s="78"/>
      <c r="F414" s="78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2" customHeight="1">
      <c r="A415" s="75"/>
      <c r="B415" s="75"/>
      <c r="C415" s="75"/>
      <c r="D415" s="78"/>
      <c r="E415" s="78"/>
      <c r="F415" s="78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2" customHeight="1">
      <c r="A416" s="75"/>
      <c r="B416" s="75"/>
      <c r="C416" s="75"/>
      <c r="D416" s="78"/>
      <c r="E416" s="78"/>
      <c r="F416" s="78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2" customHeight="1">
      <c r="A417" s="75"/>
      <c r="B417" s="75"/>
      <c r="C417" s="75"/>
      <c r="D417" s="78"/>
      <c r="E417" s="78"/>
      <c r="F417" s="78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2" customHeight="1">
      <c r="A418" s="75"/>
      <c r="B418" s="75"/>
      <c r="C418" s="75"/>
      <c r="D418" s="78"/>
      <c r="E418" s="78"/>
      <c r="F418" s="78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2" customHeight="1">
      <c r="A419" s="75"/>
      <c r="B419" s="75"/>
      <c r="C419" s="75"/>
      <c r="D419" s="78"/>
      <c r="E419" s="78"/>
      <c r="F419" s="78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2" customHeight="1">
      <c r="A420" s="75"/>
      <c r="B420" s="75"/>
      <c r="C420" s="75"/>
      <c r="D420" s="78"/>
      <c r="E420" s="78"/>
      <c r="F420" s="78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2" customHeight="1">
      <c r="A421" s="75"/>
      <c r="B421" s="75"/>
      <c r="C421" s="75"/>
      <c r="D421" s="78"/>
      <c r="E421" s="78"/>
      <c r="F421" s="78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2" customHeight="1">
      <c r="A422" s="75"/>
      <c r="B422" s="75"/>
      <c r="C422" s="75"/>
      <c r="D422" s="78"/>
      <c r="E422" s="78"/>
      <c r="F422" s="78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2" customHeight="1">
      <c r="A423" s="75"/>
      <c r="B423" s="75"/>
      <c r="C423" s="75"/>
      <c r="D423" s="78"/>
      <c r="E423" s="78"/>
      <c r="F423" s="78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2" customHeight="1">
      <c r="A424" s="75"/>
      <c r="B424" s="75"/>
      <c r="C424" s="75"/>
      <c r="D424" s="78"/>
      <c r="E424" s="78"/>
      <c r="F424" s="78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2" customHeight="1">
      <c r="A425" s="75"/>
      <c r="B425" s="75"/>
      <c r="C425" s="75"/>
      <c r="D425" s="78"/>
      <c r="E425" s="78"/>
      <c r="F425" s="78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2" customHeight="1">
      <c r="A426" s="75"/>
      <c r="B426" s="75"/>
      <c r="C426" s="75"/>
      <c r="D426" s="78"/>
      <c r="E426" s="78"/>
      <c r="F426" s="78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2" customHeight="1">
      <c r="A427" s="75"/>
      <c r="B427" s="75"/>
      <c r="C427" s="75"/>
      <c r="D427" s="78"/>
      <c r="E427" s="78"/>
      <c r="F427" s="78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2" customHeight="1">
      <c r="A428" s="75"/>
      <c r="B428" s="75"/>
      <c r="C428" s="75"/>
      <c r="D428" s="78"/>
      <c r="E428" s="78"/>
      <c r="F428" s="78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2" customHeight="1">
      <c r="A429" s="75"/>
      <c r="B429" s="75"/>
      <c r="C429" s="75"/>
      <c r="D429" s="78"/>
      <c r="E429" s="78"/>
      <c r="F429" s="78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2" customHeight="1">
      <c r="A430" s="75"/>
      <c r="B430" s="75"/>
      <c r="C430" s="75"/>
      <c r="D430" s="78"/>
      <c r="E430" s="78"/>
      <c r="F430" s="78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2" customHeight="1">
      <c r="A431" s="75"/>
      <c r="B431" s="75"/>
      <c r="C431" s="75"/>
      <c r="D431" s="78"/>
      <c r="E431" s="78"/>
      <c r="F431" s="78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2" customHeight="1">
      <c r="A432" s="75"/>
      <c r="B432" s="75"/>
      <c r="C432" s="75"/>
      <c r="D432" s="78"/>
      <c r="E432" s="78"/>
      <c r="F432" s="78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2" customHeight="1">
      <c r="A433" s="75"/>
      <c r="B433" s="75"/>
      <c r="C433" s="75"/>
      <c r="D433" s="78"/>
      <c r="E433" s="78"/>
      <c r="F433" s="78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2" customHeight="1">
      <c r="A434" s="75"/>
      <c r="B434" s="75"/>
      <c r="C434" s="75"/>
      <c r="D434" s="78"/>
      <c r="E434" s="78"/>
      <c r="F434" s="78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2" customHeight="1">
      <c r="A435" s="75"/>
      <c r="B435" s="75"/>
      <c r="C435" s="75"/>
      <c r="D435" s="78"/>
      <c r="E435" s="78"/>
      <c r="F435" s="78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2" customHeight="1">
      <c r="A436" s="75"/>
      <c r="B436" s="75"/>
      <c r="C436" s="75"/>
      <c r="D436" s="78"/>
      <c r="E436" s="78"/>
      <c r="F436" s="78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2" customHeight="1">
      <c r="A437" s="75"/>
      <c r="B437" s="75"/>
      <c r="C437" s="75"/>
      <c r="D437" s="78"/>
      <c r="E437" s="78"/>
      <c r="F437" s="78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2" customHeight="1">
      <c r="A438" s="75"/>
      <c r="B438" s="75"/>
      <c r="C438" s="75"/>
      <c r="D438" s="78"/>
      <c r="E438" s="78"/>
      <c r="F438" s="78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2" customHeight="1">
      <c r="A439" s="75"/>
      <c r="B439" s="75"/>
      <c r="C439" s="75"/>
      <c r="D439" s="78"/>
      <c r="E439" s="78"/>
      <c r="F439" s="78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2" customHeight="1">
      <c r="A440" s="75"/>
      <c r="B440" s="75"/>
      <c r="C440" s="75"/>
      <c r="D440" s="78"/>
      <c r="E440" s="78"/>
      <c r="F440" s="78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2" customHeight="1">
      <c r="A441" s="75"/>
      <c r="B441" s="75"/>
      <c r="C441" s="75"/>
      <c r="D441" s="78"/>
      <c r="E441" s="78"/>
      <c r="F441" s="78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2" customHeight="1">
      <c r="A442" s="75"/>
      <c r="B442" s="75"/>
      <c r="C442" s="75"/>
      <c r="D442" s="78"/>
      <c r="E442" s="78"/>
      <c r="F442" s="78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2" customHeight="1">
      <c r="A443" s="75"/>
      <c r="B443" s="75"/>
      <c r="C443" s="75"/>
      <c r="D443" s="78"/>
      <c r="E443" s="78"/>
      <c r="F443" s="78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2" customHeight="1">
      <c r="A444" s="75"/>
      <c r="B444" s="75"/>
      <c r="C444" s="75"/>
      <c r="D444" s="78"/>
      <c r="E444" s="78"/>
      <c r="F444" s="78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2" customHeight="1">
      <c r="A445" s="75"/>
      <c r="B445" s="75"/>
      <c r="C445" s="75"/>
      <c r="D445" s="78"/>
      <c r="E445" s="78"/>
      <c r="F445" s="78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2" customHeight="1">
      <c r="A446" s="75"/>
      <c r="B446" s="75"/>
      <c r="C446" s="75"/>
      <c r="D446" s="78"/>
      <c r="E446" s="78"/>
      <c r="F446" s="78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2" customHeight="1">
      <c r="A447" s="75"/>
      <c r="B447" s="75"/>
      <c r="C447" s="75"/>
      <c r="D447" s="78"/>
      <c r="E447" s="78"/>
      <c r="F447" s="78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2" customHeight="1">
      <c r="A448" s="75"/>
      <c r="B448" s="75"/>
      <c r="C448" s="75"/>
      <c r="D448" s="78"/>
      <c r="E448" s="78"/>
      <c r="F448" s="78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2" customHeight="1">
      <c r="A449" s="75"/>
      <c r="B449" s="75"/>
      <c r="C449" s="75"/>
      <c r="D449" s="78"/>
      <c r="E449" s="78"/>
      <c r="F449" s="78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2" customHeight="1">
      <c r="A450" s="75"/>
      <c r="B450" s="75"/>
      <c r="C450" s="75"/>
      <c r="D450" s="78"/>
      <c r="E450" s="78"/>
      <c r="F450" s="78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2" customHeight="1">
      <c r="A451" s="75"/>
      <c r="B451" s="75"/>
      <c r="C451" s="75"/>
      <c r="D451" s="78"/>
      <c r="E451" s="78"/>
      <c r="F451" s="78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2" customHeight="1">
      <c r="A452" s="75"/>
      <c r="B452" s="75"/>
      <c r="C452" s="75"/>
      <c r="D452" s="78"/>
      <c r="E452" s="78"/>
      <c r="F452" s="78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2" customHeight="1">
      <c r="A453" s="75"/>
      <c r="B453" s="75"/>
      <c r="C453" s="75"/>
      <c r="D453" s="78"/>
      <c r="E453" s="78"/>
      <c r="F453" s="78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2" customHeight="1">
      <c r="A454" s="75"/>
      <c r="B454" s="75"/>
      <c r="C454" s="75"/>
      <c r="D454" s="78"/>
      <c r="E454" s="78"/>
      <c r="F454" s="78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2" customHeight="1">
      <c r="A455" s="75"/>
      <c r="B455" s="75"/>
      <c r="C455" s="75"/>
      <c r="D455" s="78"/>
      <c r="E455" s="78"/>
      <c r="F455" s="78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2" customHeight="1">
      <c r="A456" s="75"/>
      <c r="B456" s="75"/>
      <c r="C456" s="75"/>
      <c r="D456" s="78"/>
      <c r="E456" s="78"/>
      <c r="F456" s="78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2" customHeight="1">
      <c r="A457" s="75"/>
      <c r="B457" s="75"/>
      <c r="C457" s="75"/>
      <c r="D457" s="78"/>
      <c r="E457" s="78"/>
      <c r="F457" s="78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2" customHeight="1">
      <c r="A458" s="75"/>
      <c r="B458" s="75"/>
      <c r="C458" s="75"/>
      <c r="D458" s="78"/>
      <c r="E458" s="78"/>
      <c r="F458" s="78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2" customHeight="1">
      <c r="A459" s="75"/>
      <c r="B459" s="75"/>
      <c r="C459" s="75"/>
      <c r="D459" s="78"/>
      <c r="E459" s="78"/>
      <c r="F459" s="78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2" customHeight="1">
      <c r="A460" s="75"/>
      <c r="B460" s="75"/>
      <c r="C460" s="75"/>
      <c r="D460" s="78"/>
      <c r="E460" s="78"/>
      <c r="F460" s="78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2" customHeight="1">
      <c r="A461" s="75"/>
      <c r="B461" s="75"/>
      <c r="C461" s="75"/>
      <c r="D461" s="78"/>
      <c r="E461" s="78"/>
      <c r="F461" s="78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2" customHeight="1">
      <c r="A462" s="75"/>
      <c r="B462" s="75"/>
      <c r="C462" s="75"/>
      <c r="D462" s="78"/>
      <c r="E462" s="78"/>
      <c r="F462" s="78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2" customHeight="1">
      <c r="A463" s="75"/>
      <c r="B463" s="75"/>
      <c r="C463" s="75"/>
      <c r="D463" s="78"/>
      <c r="E463" s="78"/>
      <c r="F463" s="78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2" customHeight="1">
      <c r="A464" s="75"/>
      <c r="B464" s="75"/>
      <c r="C464" s="75"/>
      <c r="D464" s="78"/>
      <c r="E464" s="78"/>
      <c r="F464" s="78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2" customHeight="1">
      <c r="A465" s="75"/>
      <c r="B465" s="75"/>
      <c r="C465" s="75"/>
      <c r="D465" s="78"/>
      <c r="E465" s="78"/>
      <c r="F465" s="78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2" customHeight="1">
      <c r="A466" s="75"/>
      <c r="B466" s="75"/>
      <c r="C466" s="75"/>
      <c r="D466" s="78"/>
      <c r="E466" s="78"/>
      <c r="F466" s="78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2" customHeight="1">
      <c r="A467" s="75"/>
      <c r="B467" s="75"/>
      <c r="C467" s="75"/>
      <c r="D467" s="78"/>
      <c r="E467" s="78"/>
      <c r="F467" s="78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2" customHeight="1">
      <c r="A468" s="75"/>
      <c r="B468" s="75"/>
      <c r="C468" s="75"/>
      <c r="D468" s="78"/>
      <c r="E468" s="78"/>
      <c r="F468" s="78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2" customHeight="1">
      <c r="A469" s="75"/>
      <c r="B469" s="75"/>
      <c r="C469" s="75"/>
      <c r="D469" s="78"/>
      <c r="E469" s="78"/>
      <c r="F469" s="78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2" customHeight="1">
      <c r="A470" s="75"/>
      <c r="B470" s="75"/>
      <c r="C470" s="75"/>
      <c r="D470" s="78"/>
      <c r="E470" s="78"/>
      <c r="F470" s="78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2" customHeight="1">
      <c r="A471" s="75"/>
      <c r="B471" s="75"/>
      <c r="C471" s="75"/>
      <c r="D471" s="78"/>
      <c r="E471" s="78"/>
      <c r="F471" s="78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2" customHeight="1">
      <c r="A472" s="75"/>
      <c r="B472" s="75"/>
      <c r="C472" s="75"/>
      <c r="D472" s="78"/>
      <c r="E472" s="78"/>
      <c r="F472" s="78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2" customHeight="1">
      <c r="A473" s="75"/>
      <c r="B473" s="75"/>
      <c r="C473" s="75"/>
      <c r="D473" s="78"/>
      <c r="E473" s="78"/>
      <c r="F473" s="78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2" customHeight="1">
      <c r="A474" s="75"/>
      <c r="B474" s="75"/>
      <c r="C474" s="75"/>
      <c r="D474" s="78"/>
      <c r="E474" s="78"/>
      <c r="F474" s="78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2" customHeight="1">
      <c r="A475" s="75"/>
      <c r="B475" s="75"/>
      <c r="C475" s="75"/>
      <c r="D475" s="78"/>
      <c r="E475" s="78"/>
      <c r="F475" s="78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2" customHeight="1">
      <c r="A476" s="75"/>
      <c r="B476" s="75"/>
      <c r="C476" s="75"/>
      <c r="D476" s="78"/>
      <c r="E476" s="78"/>
      <c r="F476" s="78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2" customHeight="1">
      <c r="A477" s="75"/>
      <c r="B477" s="75"/>
      <c r="C477" s="75"/>
      <c r="D477" s="78"/>
      <c r="E477" s="78"/>
      <c r="F477" s="78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2" customHeight="1">
      <c r="A478" s="75"/>
      <c r="B478" s="75"/>
      <c r="C478" s="75"/>
      <c r="D478" s="78"/>
      <c r="E478" s="78"/>
      <c r="F478" s="78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2" customHeight="1">
      <c r="A479" s="75"/>
      <c r="B479" s="75"/>
      <c r="C479" s="75"/>
      <c r="D479" s="78"/>
      <c r="E479" s="78"/>
      <c r="F479" s="78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2" customHeight="1">
      <c r="A480" s="75"/>
      <c r="B480" s="75"/>
      <c r="C480" s="75"/>
      <c r="D480" s="78"/>
      <c r="E480" s="78"/>
      <c r="F480" s="78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2" customHeight="1">
      <c r="A481" s="75"/>
      <c r="B481" s="75"/>
      <c r="C481" s="75"/>
      <c r="D481" s="78"/>
      <c r="E481" s="78"/>
      <c r="F481" s="78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2" customHeight="1">
      <c r="A482" s="75"/>
      <c r="B482" s="75"/>
      <c r="C482" s="75"/>
      <c r="D482" s="78"/>
      <c r="E482" s="78"/>
      <c r="F482" s="78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2" customHeight="1">
      <c r="A483" s="75"/>
      <c r="B483" s="75"/>
      <c r="C483" s="75"/>
      <c r="D483" s="78"/>
      <c r="E483" s="78"/>
      <c r="F483" s="78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2" customHeight="1">
      <c r="A484" s="75"/>
      <c r="B484" s="75"/>
      <c r="C484" s="75"/>
      <c r="D484" s="78"/>
      <c r="E484" s="78"/>
      <c r="F484" s="78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2" customHeight="1">
      <c r="A485" s="75"/>
      <c r="B485" s="75"/>
      <c r="C485" s="75"/>
      <c r="D485" s="78"/>
      <c r="E485" s="78"/>
      <c r="F485" s="78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2" customHeight="1">
      <c r="A486" s="75"/>
      <c r="B486" s="75"/>
      <c r="C486" s="75"/>
      <c r="D486" s="78"/>
      <c r="E486" s="78"/>
      <c r="F486" s="78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2" customHeight="1">
      <c r="A487" s="75"/>
      <c r="B487" s="75"/>
      <c r="C487" s="75"/>
      <c r="D487" s="78"/>
      <c r="E487" s="78"/>
      <c r="F487" s="78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2" customHeight="1">
      <c r="A488" s="75"/>
      <c r="B488" s="75"/>
      <c r="C488" s="75"/>
      <c r="D488" s="78"/>
      <c r="E488" s="78"/>
      <c r="F488" s="78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2" customHeight="1">
      <c r="A489" s="75"/>
      <c r="B489" s="75"/>
      <c r="C489" s="75"/>
      <c r="D489" s="78"/>
      <c r="E489" s="78"/>
      <c r="F489" s="78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2" customHeight="1">
      <c r="A490" s="75"/>
      <c r="B490" s="75"/>
      <c r="C490" s="75"/>
      <c r="D490" s="78"/>
      <c r="E490" s="78"/>
      <c r="F490" s="78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2" customHeight="1">
      <c r="A491" s="75"/>
      <c r="B491" s="75"/>
      <c r="C491" s="75"/>
      <c r="D491" s="78"/>
      <c r="E491" s="78"/>
      <c r="F491" s="78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2" customHeight="1">
      <c r="A492" s="75"/>
      <c r="B492" s="75"/>
      <c r="C492" s="75"/>
      <c r="D492" s="78"/>
      <c r="E492" s="78"/>
      <c r="F492" s="78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2" customHeight="1">
      <c r="A493" s="75"/>
      <c r="B493" s="75"/>
      <c r="C493" s="75"/>
      <c r="D493" s="78"/>
      <c r="E493" s="78"/>
      <c r="F493" s="78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2" customHeight="1">
      <c r="A494" s="75"/>
      <c r="B494" s="75"/>
      <c r="C494" s="75"/>
      <c r="D494" s="78"/>
      <c r="E494" s="78"/>
      <c r="F494" s="78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2" customHeight="1">
      <c r="A495" s="75"/>
      <c r="B495" s="75"/>
      <c r="C495" s="75"/>
      <c r="D495" s="78"/>
      <c r="E495" s="78"/>
      <c r="F495" s="78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2" customHeight="1">
      <c r="A496" s="75"/>
      <c r="B496" s="75"/>
      <c r="C496" s="75"/>
      <c r="D496" s="78"/>
      <c r="E496" s="78"/>
      <c r="F496" s="78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2" customHeight="1">
      <c r="A497" s="75"/>
      <c r="B497" s="75"/>
      <c r="C497" s="75"/>
      <c r="D497" s="78"/>
      <c r="E497" s="78"/>
      <c r="F497" s="78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2" customHeight="1">
      <c r="A498" s="75"/>
      <c r="B498" s="75"/>
      <c r="C498" s="75"/>
      <c r="D498" s="78"/>
      <c r="E498" s="78"/>
      <c r="F498" s="78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2" customHeight="1">
      <c r="A499" s="75"/>
      <c r="B499" s="75"/>
      <c r="C499" s="75"/>
      <c r="D499" s="78"/>
      <c r="E499" s="78"/>
      <c r="F499" s="78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2" customHeight="1">
      <c r="A500" s="75"/>
      <c r="B500" s="75"/>
      <c r="C500" s="75"/>
      <c r="D500" s="78"/>
      <c r="E500" s="78"/>
      <c r="F500" s="78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2" customHeight="1">
      <c r="A501" s="75"/>
      <c r="B501" s="75"/>
      <c r="C501" s="75"/>
      <c r="D501" s="78"/>
      <c r="E501" s="78"/>
      <c r="F501" s="78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2" customHeight="1">
      <c r="A502" s="75"/>
      <c r="B502" s="75"/>
      <c r="C502" s="75"/>
      <c r="D502" s="78"/>
      <c r="E502" s="78"/>
      <c r="F502" s="78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2" customHeight="1">
      <c r="A503" s="75"/>
      <c r="B503" s="75"/>
      <c r="C503" s="75"/>
      <c r="D503" s="78"/>
      <c r="E503" s="78"/>
      <c r="F503" s="78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2" customHeight="1">
      <c r="A504" s="75"/>
      <c r="B504" s="75"/>
      <c r="C504" s="75"/>
      <c r="D504" s="78"/>
      <c r="E504" s="78"/>
      <c r="F504" s="78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2" customHeight="1">
      <c r="A505" s="75"/>
      <c r="B505" s="75"/>
      <c r="C505" s="75"/>
      <c r="D505" s="78"/>
      <c r="E505" s="78"/>
      <c r="F505" s="78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2" customHeight="1">
      <c r="A506" s="75"/>
      <c r="B506" s="75"/>
      <c r="C506" s="75"/>
      <c r="D506" s="78"/>
      <c r="E506" s="78"/>
      <c r="F506" s="78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2" customHeight="1">
      <c r="A507" s="75"/>
      <c r="B507" s="75"/>
      <c r="C507" s="75"/>
      <c r="D507" s="78"/>
      <c r="E507" s="78"/>
      <c r="F507" s="78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2" customHeight="1">
      <c r="A508" s="75"/>
      <c r="B508" s="75"/>
      <c r="C508" s="75"/>
      <c r="D508" s="78"/>
      <c r="E508" s="78"/>
      <c r="F508" s="78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2" customHeight="1">
      <c r="A509" s="75"/>
      <c r="B509" s="75"/>
      <c r="C509" s="75"/>
      <c r="D509" s="78"/>
      <c r="E509" s="78"/>
      <c r="F509" s="78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2" customHeight="1">
      <c r="A510" s="75"/>
      <c r="B510" s="75"/>
      <c r="C510" s="75"/>
      <c r="D510" s="78"/>
      <c r="E510" s="78"/>
      <c r="F510" s="78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2" customHeight="1">
      <c r="A511" s="75"/>
      <c r="B511" s="75"/>
      <c r="C511" s="75"/>
      <c r="D511" s="78"/>
      <c r="E511" s="78"/>
      <c r="F511" s="78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2" customHeight="1">
      <c r="A512" s="75"/>
      <c r="B512" s="75"/>
      <c r="C512" s="75"/>
      <c r="D512" s="78"/>
      <c r="E512" s="78"/>
      <c r="F512" s="78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2" customHeight="1">
      <c r="A513" s="75"/>
      <c r="B513" s="75"/>
      <c r="C513" s="75"/>
      <c r="D513" s="78"/>
      <c r="E513" s="78"/>
      <c r="F513" s="78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2" customHeight="1">
      <c r="A514" s="75"/>
      <c r="B514" s="75"/>
      <c r="C514" s="75"/>
      <c r="D514" s="78"/>
      <c r="E514" s="78"/>
      <c r="F514" s="78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2" customHeight="1">
      <c r="A515" s="75"/>
      <c r="B515" s="75"/>
      <c r="C515" s="75"/>
      <c r="D515" s="78"/>
      <c r="E515" s="78"/>
      <c r="F515" s="78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2" customHeight="1">
      <c r="A516" s="75"/>
      <c r="B516" s="75"/>
      <c r="C516" s="75"/>
      <c r="D516" s="78"/>
      <c r="E516" s="78"/>
      <c r="F516" s="78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2" customHeight="1">
      <c r="A517" s="75"/>
      <c r="B517" s="75"/>
      <c r="C517" s="75"/>
      <c r="D517" s="78"/>
      <c r="E517" s="78"/>
      <c r="F517" s="78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2" customHeight="1">
      <c r="A518" s="75"/>
      <c r="B518" s="75"/>
      <c r="C518" s="75"/>
      <c r="D518" s="78"/>
      <c r="E518" s="78"/>
      <c r="F518" s="78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2" customHeight="1">
      <c r="A519" s="75"/>
      <c r="B519" s="75"/>
      <c r="C519" s="75"/>
      <c r="D519" s="78"/>
      <c r="E519" s="78"/>
      <c r="F519" s="78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2" customHeight="1">
      <c r="A520" s="75"/>
      <c r="B520" s="75"/>
      <c r="C520" s="75"/>
      <c r="D520" s="78"/>
      <c r="E520" s="78"/>
      <c r="F520" s="78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2" customHeight="1">
      <c r="A521" s="75"/>
      <c r="B521" s="75"/>
      <c r="C521" s="75"/>
      <c r="D521" s="78"/>
      <c r="E521" s="78"/>
      <c r="F521" s="78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2" customHeight="1">
      <c r="A522" s="75"/>
      <c r="B522" s="75"/>
      <c r="C522" s="75"/>
      <c r="D522" s="78"/>
      <c r="E522" s="78"/>
      <c r="F522" s="78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2" customHeight="1">
      <c r="A523" s="75"/>
      <c r="B523" s="75"/>
      <c r="C523" s="75"/>
      <c r="D523" s="78"/>
      <c r="E523" s="78"/>
      <c r="F523" s="78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2" customHeight="1">
      <c r="A524" s="75"/>
      <c r="B524" s="75"/>
      <c r="C524" s="75"/>
      <c r="D524" s="78"/>
      <c r="E524" s="78"/>
      <c r="F524" s="78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2" customHeight="1">
      <c r="A525" s="75"/>
      <c r="B525" s="75"/>
      <c r="C525" s="75"/>
      <c r="D525" s="78"/>
      <c r="E525" s="78"/>
      <c r="F525" s="78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2" customHeight="1">
      <c r="A526" s="75"/>
      <c r="B526" s="75"/>
      <c r="C526" s="75"/>
      <c r="D526" s="78"/>
      <c r="E526" s="78"/>
      <c r="F526" s="78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2" customHeight="1">
      <c r="A527" s="75"/>
      <c r="B527" s="75"/>
      <c r="C527" s="75"/>
      <c r="D527" s="78"/>
      <c r="E527" s="78"/>
      <c r="F527" s="78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2" customHeight="1">
      <c r="A528" s="75"/>
      <c r="B528" s="75"/>
      <c r="C528" s="75"/>
      <c r="D528" s="78"/>
      <c r="E528" s="78"/>
      <c r="F528" s="78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2" customHeight="1">
      <c r="A529" s="75"/>
      <c r="B529" s="75"/>
      <c r="C529" s="75"/>
      <c r="D529" s="78"/>
      <c r="E529" s="78"/>
      <c r="F529" s="78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2" customHeight="1">
      <c r="A530" s="75"/>
      <c r="B530" s="75"/>
      <c r="C530" s="75"/>
      <c r="D530" s="78"/>
      <c r="E530" s="78"/>
      <c r="F530" s="78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2" customHeight="1">
      <c r="A531" s="75"/>
      <c r="B531" s="75"/>
      <c r="C531" s="75"/>
      <c r="D531" s="78"/>
      <c r="E531" s="78"/>
      <c r="F531" s="78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2" customHeight="1">
      <c r="A532" s="75"/>
      <c r="B532" s="75"/>
      <c r="C532" s="75"/>
      <c r="D532" s="78"/>
      <c r="E532" s="78"/>
      <c r="F532" s="78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2" customHeight="1">
      <c r="A533" s="75"/>
      <c r="B533" s="75"/>
      <c r="C533" s="75"/>
      <c r="D533" s="78"/>
      <c r="E533" s="78"/>
      <c r="F533" s="78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2" customHeight="1">
      <c r="A534" s="75"/>
      <c r="B534" s="75"/>
      <c r="C534" s="75"/>
      <c r="D534" s="78"/>
      <c r="E534" s="78"/>
      <c r="F534" s="78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2" customHeight="1">
      <c r="A535" s="75"/>
      <c r="B535" s="75"/>
      <c r="C535" s="75"/>
      <c r="D535" s="78"/>
      <c r="E535" s="78"/>
      <c r="F535" s="78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2" customHeight="1">
      <c r="A536" s="75"/>
      <c r="B536" s="75"/>
      <c r="C536" s="75"/>
      <c r="D536" s="78"/>
      <c r="E536" s="78"/>
      <c r="F536" s="78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2" customHeight="1">
      <c r="A537" s="75"/>
      <c r="B537" s="75"/>
      <c r="C537" s="75"/>
      <c r="D537" s="78"/>
      <c r="E537" s="78"/>
      <c r="F537" s="78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2" customHeight="1">
      <c r="A538" s="75"/>
      <c r="B538" s="75"/>
      <c r="C538" s="75"/>
      <c r="D538" s="78"/>
      <c r="E538" s="78"/>
      <c r="F538" s="78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2" customHeight="1">
      <c r="A539" s="75"/>
      <c r="B539" s="75"/>
      <c r="C539" s="75"/>
      <c r="D539" s="78"/>
      <c r="E539" s="78"/>
      <c r="F539" s="78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2" customHeight="1">
      <c r="A540" s="75"/>
      <c r="B540" s="75"/>
      <c r="C540" s="75"/>
      <c r="D540" s="78"/>
      <c r="E540" s="78"/>
      <c r="F540" s="78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2" customHeight="1">
      <c r="A541" s="75"/>
      <c r="B541" s="75"/>
      <c r="C541" s="75"/>
      <c r="D541" s="78"/>
      <c r="E541" s="78"/>
      <c r="F541" s="78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2" customHeight="1">
      <c r="A542" s="75"/>
      <c r="B542" s="75"/>
      <c r="C542" s="75"/>
      <c r="D542" s="78"/>
      <c r="E542" s="78"/>
      <c r="F542" s="78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2" customHeight="1">
      <c r="A543" s="75"/>
      <c r="B543" s="75"/>
      <c r="C543" s="75"/>
      <c r="D543" s="78"/>
      <c r="E543" s="78"/>
      <c r="F543" s="78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2" customHeight="1">
      <c r="A544" s="75"/>
      <c r="B544" s="75"/>
      <c r="C544" s="75"/>
      <c r="D544" s="78"/>
      <c r="E544" s="78"/>
      <c r="F544" s="78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2" customHeight="1">
      <c r="A545" s="75"/>
      <c r="B545" s="75"/>
      <c r="C545" s="75"/>
      <c r="D545" s="78"/>
      <c r="E545" s="78"/>
      <c r="F545" s="78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2" customHeight="1">
      <c r="A546" s="75"/>
      <c r="B546" s="75"/>
      <c r="C546" s="75"/>
      <c r="D546" s="78"/>
      <c r="E546" s="78"/>
      <c r="F546" s="78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2" customHeight="1">
      <c r="A547" s="75"/>
      <c r="B547" s="75"/>
      <c r="C547" s="75"/>
      <c r="D547" s="78"/>
      <c r="E547" s="78"/>
      <c r="F547" s="78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2" customHeight="1">
      <c r="A548" s="75"/>
      <c r="B548" s="75"/>
      <c r="C548" s="75"/>
      <c r="D548" s="78"/>
      <c r="E548" s="78"/>
      <c r="F548" s="78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2" customHeight="1">
      <c r="A549" s="75"/>
      <c r="B549" s="75"/>
      <c r="C549" s="75"/>
      <c r="D549" s="78"/>
      <c r="E549" s="78"/>
      <c r="F549" s="78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2" customHeight="1">
      <c r="A550" s="75"/>
      <c r="B550" s="75"/>
      <c r="C550" s="75"/>
      <c r="D550" s="78"/>
      <c r="E550" s="78"/>
      <c r="F550" s="78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2" customHeight="1">
      <c r="A551" s="75"/>
      <c r="B551" s="75"/>
      <c r="C551" s="75"/>
      <c r="D551" s="78"/>
      <c r="E551" s="78"/>
      <c r="F551" s="78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2" customHeight="1">
      <c r="A552" s="75"/>
      <c r="B552" s="75"/>
      <c r="C552" s="75"/>
      <c r="D552" s="78"/>
      <c r="E552" s="78"/>
      <c r="F552" s="78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2" customHeight="1">
      <c r="A553" s="75"/>
      <c r="B553" s="75"/>
      <c r="C553" s="75"/>
      <c r="D553" s="78"/>
      <c r="E553" s="78"/>
      <c r="F553" s="78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2" customHeight="1">
      <c r="A554" s="75"/>
      <c r="B554" s="75"/>
      <c r="C554" s="75"/>
      <c r="D554" s="78"/>
      <c r="E554" s="78"/>
      <c r="F554" s="78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2" customHeight="1">
      <c r="A555" s="75"/>
      <c r="B555" s="75"/>
      <c r="C555" s="75"/>
      <c r="D555" s="78"/>
      <c r="E555" s="78"/>
      <c r="F555" s="78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2" customHeight="1">
      <c r="A556" s="75"/>
      <c r="B556" s="75"/>
      <c r="C556" s="75"/>
      <c r="D556" s="78"/>
      <c r="E556" s="78"/>
      <c r="F556" s="78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2" customHeight="1">
      <c r="A557" s="75"/>
      <c r="B557" s="75"/>
      <c r="C557" s="75"/>
      <c r="D557" s="78"/>
      <c r="E557" s="78"/>
      <c r="F557" s="78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2" customHeight="1">
      <c r="A558" s="75"/>
      <c r="B558" s="75"/>
      <c r="C558" s="75"/>
      <c r="D558" s="78"/>
      <c r="E558" s="78"/>
      <c r="F558" s="78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2" customHeight="1">
      <c r="A559" s="75"/>
      <c r="B559" s="75"/>
      <c r="C559" s="75"/>
      <c r="D559" s="78"/>
      <c r="E559" s="78"/>
      <c r="F559" s="78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2" customHeight="1">
      <c r="A560" s="75"/>
      <c r="B560" s="75"/>
      <c r="C560" s="75"/>
      <c r="D560" s="78"/>
      <c r="E560" s="78"/>
      <c r="F560" s="78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2" customHeight="1">
      <c r="A561" s="75"/>
      <c r="B561" s="75"/>
      <c r="C561" s="75"/>
      <c r="D561" s="78"/>
      <c r="E561" s="78"/>
      <c r="F561" s="78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2" customHeight="1">
      <c r="A562" s="75"/>
      <c r="B562" s="75"/>
      <c r="C562" s="75"/>
      <c r="D562" s="78"/>
      <c r="E562" s="78"/>
      <c r="F562" s="78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2" customHeight="1">
      <c r="A563" s="75"/>
      <c r="B563" s="75"/>
      <c r="C563" s="75"/>
      <c r="D563" s="78"/>
      <c r="E563" s="78"/>
      <c r="F563" s="78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2" customHeight="1">
      <c r="A564" s="75"/>
      <c r="B564" s="75"/>
      <c r="C564" s="75"/>
      <c r="D564" s="78"/>
      <c r="E564" s="78"/>
      <c r="F564" s="78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2" customHeight="1">
      <c r="A565" s="75"/>
      <c r="B565" s="75"/>
      <c r="C565" s="75"/>
      <c r="D565" s="78"/>
      <c r="E565" s="78"/>
      <c r="F565" s="78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2" customHeight="1">
      <c r="A566" s="75"/>
      <c r="B566" s="75"/>
      <c r="C566" s="75"/>
      <c r="D566" s="78"/>
      <c r="E566" s="78"/>
      <c r="F566" s="78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2" customHeight="1">
      <c r="A567" s="75"/>
      <c r="B567" s="75"/>
      <c r="C567" s="75"/>
      <c r="D567" s="78"/>
      <c r="E567" s="78"/>
      <c r="F567" s="78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2" customHeight="1">
      <c r="A568" s="75"/>
      <c r="B568" s="75"/>
      <c r="C568" s="75"/>
      <c r="D568" s="78"/>
      <c r="E568" s="78"/>
      <c r="F568" s="78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2" customHeight="1">
      <c r="A569" s="75"/>
      <c r="B569" s="75"/>
      <c r="C569" s="75"/>
      <c r="D569" s="78"/>
      <c r="E569" s="78"/>
      <c r="F569" s="78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2" customHeight="1">
      <c r="A570" s="75"/>
      <c r="B570" s="75"/>
      <c r="C570" s="75"/>
      <c r="D570" s="78"/>
      <c r="E570" s="78"/>
      <c r="F570" s="78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2" customHeight="1">
      <c r="A571" s="75"/>
      <c r="B571" s="75"/>
      <c r="C571" s="75"/>
      <c r="D571" s="78"/>
      <c r="E571" s="78"/>
      <c r="F571" s="78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2" customHeight="1">
      <c r="A572" s="75"/>
      <c r="B572" s="75"/>
      <c r="C572" s="75"/>
      <c r="D572" s="78"/>
      <c r="E572" s="78"/>
      <c r="F572" s="78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2" customHeight="1">
      <c r="A573" s="75"/>
      <c r="B573" s="75"/>
      <c r="C573" s="75"/>
      <c r="D573" s="78"/>
      <c r="E573" s="78"/>
      <c r="F573" s="78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2" customHeight="1">
      <c r="A574" s="75"/>
      <c r="B574" s="75"/>
      <c r="C574" s="75"/>
      <c r="D574" s="78"/>
      <c r="E574" s="78"/>
      <c r="F574" s="78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2" customHeight="1">
      <c r="A575" s="75"/>
      <c r="B575" s="75"/>
      <c r="C575" s="75"/>
      <c r="D575" s="78"/>
      <c r="E575" s="78"/>
      <c r="F575" s="78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2" customHeight="1">
      <c r="A576" s="75"/>
      <c r="B576" s="75"/>
      <c r="C576" s="75"/>
      <c r="D576" s="78"/>
      <c r="E576" s="78"/>
      <c r="F576" s="78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2" customHeight="1">
      <c r="A577" s="75"/>
      <c r="B577" s="75"/>
      <c r="C577" s="75"/>
      <c r="D577" s="78"/>
      <c r="E577" s="78"/>
      <c r="F577" s="78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2" customHeight="1">
      <c r="A578" s="75"/>
      <c r="B578" s="75"/>
      <c r="C578" s="75"/>
      <c r="D578" s="78"/>
      <c r="E578" s="78"/>
      <c r="F578" s="78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2" customHeight="1">
      <c r="A579" s="75"/>
      <c r="B579" s="75"/>
      <c r="C579" s="75"/>
      <c r="D579" s="78"/>
      <c r="E579" s="78"/>
      <c r="F579" s="78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2" customHeight="1">
      <c r="A580" s="75"/>
      <c r="B580" s="75"/>
      <c r="C580" s="75"/>
      <c r="D580" s="78"/>
      <c r="E580" s="78"/>
      <c r="F580" s="78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2" customHeight="1">
      <c r="A581" s="75"/>
      <c r="B581" s="75"/>
      <c r="C581" s="75"/>
      <c r="D581" s="78"/>
      <c r="E581" s="78"/>
      <c r="F581" s="78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2" customHeight="1">
      <c r="A582" s="75"/>
      <c r="B582" s="75"/>
      <c r="C582" s="75"/>
      <c r="D582" s="78"/>
      <c r="E582" s="78"/>
      <c r="F582" s="78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2" customHeight="1">
      <c r="A583" s="75"/>
      <c r="B583" s="75"/>
      <c r="C583" s="75"/>
      <c r="D583" s="78"/>
      <c r="E583" s="78"/>
      <c r="F583" s="78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2" customHeight="1">
      <c r="A584" s="75"/>
      <c r="B584" s="75"/>
      <c r="C584" s="75"/>
      <c r="D584" s="78"/>
      <c r="E584" s="78"/>
      <c r="F584" s="78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2" customHeight="1">
      <c r="A585" s="75"/>
      <c r="B585" s="75"/>
      <c r="C585" s="75"/>
      <c r="D585" s="78"/>
      <c r="E585" s="78"/>
      <c r="F585" s="78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2" customHeight="1">
      <c r="A586" s="75"/>
      <c r="B586" s="75"/>
      <c r="C586" s="75"/>
      <c r="D586" s="78"/>
      <c r="E586" s="78"/>
      <c r="F586" s="78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2" customHeight="1">
      <c r="A587" s="75"/>
      <c r="B587" s="75"/>
      <c r="C587" s="75"/>
      <c r="D587" s="78"/>
      <c r="E587" s="78"/>
      <c r="F587" s="78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2" customHeight="1">
      <c r="A588" s="75"/>
      <c r="B588" s="75"/>
      <c r="C588" s="75"/>
      <c r="D588" s="78"/>
      <c r="E588" s="78"/>
      <c r="F588" s="78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2" customHeight="1">
      <c r="A589" s="75"/>
      <c r="B589" s="75"/>
      <c r="C589" s="75"/>
      <c r="D589" s="78"/>
      <c r="E589" s="78"/>
      <c r="F589" s="78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2" customHeight="1">
      <c r="A590" s="75"/>
      <c r="B590" s="75"/>
      <c r="C590" s="75"/>
      <c r="D590" s="78"/>
      <c r="E590" s="78"/>
      <c r="F590" s="78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2" customHeight="1">
      <c r="A591" s="75"/>
      <c r="B591" s="75"/>
      <c r="C591" s="75"/>
      <c r="D591" s="78"/>
      <c r="E591" s="78"/>
      <c r="F591" s="78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2" customHeight="1">
      <c r="A592" s="75"/>
      <c r="B592" s="75"/>
      <c r="C592" s="75"/>
      <c r="D592" s="78"/>
      <c r="E592" s="78"/>
      <c r="F592" s="78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2" customHeight="1">
      <c r="A593" s="75"/>
      <c r="B593" s="75"/>
      <c r="C593" s="75"/>
      <c r="D593" s="78"/>
      <c r="E593" s="78"/>
      <c r="F593" s="78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2" customHeight="1">
      <c r="A594" s="75"/>
      <c r="B594" s="75"/>
      <c r="C594" s="75"/>
      <c r="D594" s="78"/>
      <c r="E594" s="78"/>
      <c r="F594" s="78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2" customHeight="1">
      <c r="A595" s="75"/>
      <c r="B595" s="75"/>
      <c r="C595" s="75"/>
      <c r="D595" s="78"/>
      <c r="E595" s="78"/>
      <c r="F595" s="78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2" customHeight="1">
      <c r="A596" s="75"/>
      <c r="B596" s="75"/>
      <c r="C596" s="75"/>
      <c r="D596" s="78"/>
      <c r="E596" s="78"/>
      <c r="F596" s="78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2" customHeight="1">
      <c r="A597" s="75"/>
      <c r="B597" s="75"/>
      <c r="C597" s="75"/>
      <c r="D597" s="78"/>
      <c r="E597" s="78"/>
      <c r="F597" s="78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2" customHeight="1">
      <c r="A598" s="75"/>
      <c r="B598" s="75"/>
      <c r="C598" s="75"/>
      <c r="D598" s="78"/>
      <c r="E598" s="78"/>
      <c r="F598" s="78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2" customHeight="1">
      <c r="A599" s="75"/>
      <c r="B599" s="75"/>
      <c r="C599" s="75"/>
      <c r="D599" s="78"/>
      <c r="E599" s="78"/>
      <c r="F599" s="78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2" customHeight="1">
      <c r="A600" s="75"/>
      <c r="B600" s="75"/>
      <c r="C600" s="75"/>
      <c r="D600" s="78"/>
      <c r="E600" s="78"/>
      <c r="F600" s="78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2" customHeight="1">
      <c r="A601" s="75"/>
      <c r="B601" s="75"/>
      <c r="C601" s="75"/>
      <c r="D601" s="78"/>
      <c r="E601" s="78"/>
      <c r="F601" s="78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2" customHeight="1">
      <c r="A602" s="75"/>
      <c r="B602" s="75"/>
      <c r="C602" s="75"/>
      <c r="D602" s="78"/>
      <c r="E602" s="78"/>
      <c r="F602" s="78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2" customHeight="1">
      <c r="A603" s="75"/>
      <c r="B603" s="75"/>
      <c r="C603" s="75"/>
      <c r="D603" s="78"/>
      <c r="E603" s="78"/>
      <c r="F603" s="78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2" customHeight="1">
      <c r="A604" s="75"/>
      <c r="B604" s="75"/>
      <c r="C604" s="75"/>
      <c r="D604" s="78"/>
      <c r="E604" s="78"/>
      <c r="F604" s="78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2" customHeight="1">
      <c r="A605" s="75"/>
      <c r="B605" s="75"/>
      <c r="C605" s="75"/>
      <c r="D605" s="78"/>
      <c r="E605" s="78"/>
      <c r="F605" s="78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2" customHeight="1">
      <c r="A606" s="75"/>
      <c r="B606" s="75"/>
      <c r="C606" s="75"/>
      <c r="D606" s="78"/>
      <c r="E606" s="78"/>
      <c r="F606" s="78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2" customHeight="1">
      <c r="A607" s="75"/>
      <c r="B607" s="75"/>
      <c r="C607" s="75"/>
      <c r="D607" s="78"/>
      <c r="E607" s="78"/>
      <c r="F607" s="78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2" customHeight="1">
      <c r="A608" s="75"/>
      <c r="B608" s="75"/>
      <c r="C608" s="75"/>
      <c r="D608" s="78"/>
      <c r="E608" s="78"/>
      <c r="F608" s="78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2" customHeight="1">
      <c r="A609" s="75"/>
      <c r="B609" s="75"/>
      <c r="C609" s="75"/>
      <c r="D609" s="78"/>
      <c r="E609" s="78"/>
      <c r="F609" s="78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2" customHeight="1">
      <c r="A610" s="75"/>
      <c r="B610" s="75"/>
      <c r="C610" s="75"/>
      <c r="D610" s="78"/>
      <c r="E610" s="78"/>
      <c r="F610" s="78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2" customHeight="1">
      <c r="A611" s="75"/>
      <c r="B611" s="75"/>
      <c r="C611" s="75"/>
      <c r="D611" s="78"/>
      <c r="E611" s="78"/>
      <c r="F611" s="78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2" customHeight="1">
      <c r="A612" s="75"/>
      <c r="B612" s="75"/>
      <c r="C612" s="75"/>
      <c r="D612" s="78"/>
      <c r="E612" s="78"/>
      <c r="F612" s="78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2" customHeight="1">
      <c r="A613" s="75"/>
      <c r="B613" s="75"/>
      <c r="C613" s="75"/>
      <c r="D613" s="78"/>
      <c r="E613" s="78"/>
      <c r="F613" s="78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2" customHeight="1">
      <c r="A614" s="75"/>
      <c r="B614" s="75"/>
      <c r="C614" s="75"/>
      <c r="D614" s="78"/>
      <c r="E614" s="78"/>
      <c r="F614" s="78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2" customHeight="1">
      <c r="A615" s="75"/>
      <c r="B615" s="75"/>
      <c r="C615" s="75"/>
      <c r="D615" s="78"/>
      <c r="E615" s="78"/>
      <c r="F615" s="78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2" customHeight="1">
      <c r="A616" s="75"/>
      <c r="B616" s="75"/>
      <c r="C616" s="75"/>
      <c r="D616" s="78"/>
      <c r="E616" s="78"/>
      <c r="F616" s="78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2" customHeight="1">
      <c r="A617" s="75"/>
      <c r="B617" s="75"/>
      <c r="C617" s="75"/>
      <c r="D617" s="78"/>
      <c r="E617" s="78"/>
      <c r="F617" s="78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2" customHeight="1">
      <c r="A618" s="75"/>
      <c r="B618" s="75"/>
      <c r="C618" s="75"/>
      <c r="D618" s="78"/>
      <c r="E618" s="78"/>
      <c r="F618" s="78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2" customHeight="1">
      <c r="A619" s="75"/>
      <c r="B619" s="75"/>
      <c r="C619" s="75"/>
      <c r="D619" s="78"/>
      <c r="E619" s="78"/>
      <c r="F619" s="78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2" customHeight="1">
      <c r="A620" s="75"/>
      <c r="B620" s="75"/>
      <c r="C620" s="75"/>
      <c r="D620" s="78"/>
      <c r="E620" s="78"/>
      <c r="F620" s="78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2" customHeight="1">
      <c r="A621" s="75"/>
      <c r="B621" s="75"/>
      <c r="C621" s="75"/>
      <c r="D621" s="78"/>
      <c r="E621" s="78"/>
      <c r="F621" s="78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2" customHeight="1">
      <c r="A622" s="75"/>
      <c r="B622" s="75"/>
      <c r="C622" s="75"/>
      <c r="D622" s="78"/>
      <c r="E622" s="78"/>
      <c r="F622" s="78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2" customHeight="1">
      <c r="A623" s="75"/>
      <c r="B623" s="75"/>
      <c r="C623" s="75"/>
      <c r="D623" s="78"/>
      <c r="E623" s="78"/>
      <c r="F623" s="78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2" customHeight="1">
      <c r="A624" s="75"/>
      <c r="B624" s="75"/>
      <c r="C624" s="75"/>
      <c r="D624" s="78"/>
      <c r="E624" s="78"/>
      <c r="F624" s="78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2" customHeight="1">
      <c r="A625" s="75"/>
      <c r="B625" s="75"/>
      <c r="C625" s="75"/>
      <c r="D625" s="78"/>
      <c r="E625" s="78"/>
      <c r="F625" s="78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2" customHeight="1">
      <c r="A626" s="75"/>
      <c r="B626" s="75"/>
      <c r="C626" s="75"/>
      <c r="D626" s="78"/>
      <c r="E626" s="78"/>
      <c r="F626" s="78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2" customHeight="1">
      <c r="A627" s="75"/>
      <c r="B627" s="75"/>
      <c r="C627" s="75"/>
      <c r="D627" s="78"/>
      <c r="E627" s="78"/>
      <c r="F627" s="78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2" customHeight="1">
      <c r="A628" s="75"/>
      <c r="B628" s="75"/>
      <c r="C628" s="75"/>
      <c r="D628" s="78"/>
      <c r="E628" s="78"/>
      <c r="F628" s="78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2" customHeight="1">
      <c r="A629" s="75"/>
      <c r="B629" s="75"/>
      <c r="C629" s="75"/>
      <c r="D629" s="78"/>
      <c r="E629" s="78"/>
      <c r="F629" s="78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2" customHeight="1">
      <c r="A630" s="75"/>
      <c r="B630" s="75"/>
      <c r="C630" s="75"/>
      <c r="D630" s="78"/>
      <c r="E630" s="78"/>
      <c r="F630" s="78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2" customHeight="1">
      <c r="A631" s="75"/>
      <c r="B631" s="75"/>
      <c r="C631" s="75"/>
      <c r="D631" s="78"/>
      <c r="E631" s="78"/>
      <c r="F631" s="78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2" customHeight="1">
      <c r="A632" s="75"/>
      <c r="B632" s="75"/>
      <c r="C632" s="75"/>
      <c r="D632" s="78"/>
      <c r="E632" s="78"/>
      <c r="F632" s="78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2" customHeight="1">
      <c r="A633" s="75"/>
      <c r="B633" s="75"/>
      <c r="C633" s="75"/>
      <c r="D633" s="78"/>
      <c r="E633" s="78"/>
      <c r="F633" s="78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2" customHeight="1">
      <c r="A634" s="75"/>
      <c r="B634" s="75"/>
      <c r="C634" s="75"/>
      <c r="D634" s="78"/>
      <c r="E634" s="78"/>
      <c r="F634" s="78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2" customHeight="1">
      <c r="A635" s="75"/>
      <c r="B635" s="75"/>
      <c r="C635" s="75"/>
      <c r="D635" s="78"/>
      <c r="E635" s="78"/>
      <c r="F635" s="78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2" customHeight="1">
      <c r="A636" s="75"/>
      <c r="B636" s="75"/>
      <c r="C636" s="75"/>
      <c r="D636" s="78"/>
      <c r="E636" s="78"/>
      <c r="F636" s="78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2" customHeight="1">
      <c r="A637" s="75"/>
      <c r="B637" s="75"/>
      <c r="C637" s="75"/>
      <c r="D637" s="78"/>
      <c r="E637" s="78"/>
      <c r="F637" s="78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2" customHeight="1">
      <c r="A638" s="75"/>
      <c r="B638" s="75"/>
      <c r="C638" s="75"/>
      <c r="D638" s="78"/>
      <c r="E638" s="78"/>
      <c r="F638" s="78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2" customHeight="1">
      <c r="A639" s="75"/>
      <c r="B639" s="75"/>
      <c r="C639" s="75"/>
      <c r="D639" s="78"/>
      <c r="E639" s="78"/>
      <c r="F639" s="78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2" customHeight="1">
      <c r="A640" s="75"/>
      <c r="B640" s="75"/>
      <c r="C640" s="75"/>
      <c r="D640" s="78"/>
      <c r="E640" s="78"/>
      <c r="F640" s="78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2" customHeight="1">
      <c r="A641" s="75"/>
      <c r="B641" s="75"/>
      <c r="C641" s="75"/>
      <c r="D641" s="78"/>
      <c r="E641" s="78"/>
      <c r="F641" s="78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2" customHeight="1">
      <c r="A642" s="75"/>
      <c r="B642" s="75"/>
      <c r="C642" s="75"/>
      <c r="D642" s="78"/>
      <c r="E642" s="78"/>
      <c r="F642" s="78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2" customHeight="1">
      <c r="A643" s="75"/>
      <c r="B643" s="75"/>
      <c r="C643" s="75"/>
      <c r="D643" s="78"/>
      <c r="E643" s="78"/>
      <c r="F643" s="78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2" customHeight="1">
      <c r="A644" s="75"/>
      <c r="B644" s="75"/>
      <c r="C644" s="75"/>
      <c r="D644" s="78"/>
      <c r="E644" s="78"/>
      <c r="F644" s="78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2" customHeight="1">
      <c r="A645" s="75"/>
      <c r="B645" s="75"/>
      <c r="C645" s="75"/>
      <c r="D645" s="78"/>
      <c r="E645" s="78"/>
      <c r="F645" s="78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2" customHeight="1">
      <c r="A646" s="75"/>
      <c r="B646" s="75"/>
      <c r="C646" s="75"/>
      <c r="D646" s="78"/>
      <c r="E646" s="78"/>
      <c r="F646" s="78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2" customHeight="1">
      <c r="A647" s="75"/>
      <c r="B647" s="75"/>
      <c r="C647" s="75"/>
      <c r="D647" s="78"/>
      <c r="E647" s="78"/>
      <c r="F647" s="78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2" customHeight="1">
      <c r="A648" s="75"/>
      <c r="B648" s="75"/>
      <c r="C648" s="75"/>
      <c r="D648" s="78"/>
      <c r="E648" s="78"/>
      <c r="F648" s="78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2" customHeight="1">
      <c r="A649" s="75"/>
      <c r="B649" s="75"/>
      <c r="C649" s="75"/>
      <c r="D649" s="78"/>
      <c r="E649" s="78"/>
      <c r="F649" s="78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2" customHeight="1">
      <c r="A650" s="75"/>
      <c r="B650" s="75"/>
      <c r="C650" s="75"/>
      <c r="D650" s="78"/>
      <c r="E650" s="78"/>
      <c r="F650" s="78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2" customHeight="1">
      <c r="A651" s="75"/>
      <c r="B651" s="75"/>
      <c r="C651" s="75"/>
      <c r="D651" s="78"/>
      <c r="E651" s="78"/>
      <c r="F651" s="78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2" customHeight="1">
      <c r="A652" s="75"/>
      <c r="B652" s="75"/>
      <c r="C652" s="75"/>
      <c r="D652" s="78"/>
      <c r="E652" s="78"/>
      <c r="F652" s="78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2" customHeight="1">
      <c r="A653" s="75"/>
      <c r="B653" s="75"/>
      <c r="C653" s="75"/>
      <c r="D653" s="78"/>
      <c r="E653" s="78"/>
      <c r="F653" s="78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2" customHeight="1">
      <c r="A654" s="75"/>
      <c r="B654" s="75"/>
      <c r="C654" s="75"/>
      <c r="D654" s="78"/>
      <c r="E654" s="78"/>
      <c r="F654" s="78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2" customHeight="1">
      <c r="A655" s="75"/>
      <c r="B655" s="75"/>
      <c r="C655" s="75"/>
      <c r="D655" s="78"/>
      <c r="E655" s="78"/>
      <c r="F655" s="78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2" customHeight="1">
      <c r="A656" s="75"/>
      <c r="B656" s="75"/>
      <c r="C656" s="75"/>
      <c r="D656" s="78"/>
      <c r="E656" s="78"/>
      <c r="F656" s="78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2" customHeight="1">
      <c r="A657" s="75"/>
      <c r="B657" s="75"/>
      <c r="C657" s="75"/>
      <c r="D657" s="78"/>
      <c r="E657" s="78"/>
      <c r="F657" s="78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2" customHeight="1">
      <c r="A658" s="75"/>
      <c r="B658" s="75"/>
      <c r="C658" s="75"/>
      <c r="D658" s="78"/>
      <c r="E658" s="78"/>
      <c r="F658" s="78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2" customHeight="1">
      <c r="A659" s="75"/>
      <c r="B659" s="75"/>
      <c r="C659" s="75"/>
      <c r="D659" s="78"/>
      <c r="E659" s="78"/>
      <c r="F659" s="78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2" customHeight="1">
      <c r="A660" s="75"/>
      <c r="B660" s="75"/>
      <c r="C660" s="75"/>
      <c r="D660" s="78"/>
      <c r="E660" s="78"/>
      <c r="F660" s="78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2" customHeight="1">
      <c r="A661" s="75"/>
      <c r="B661" s="75"/>
      <c r="C661" s="75"/>
      <c r="D661" s="78"/>
      <c r="E661" s="78"/>
      <c r="F661" s="78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2" customHeight="1">
      <c r="A662" s="75"/>
      <c r="B662" s="75"/>
      <c r="C662" s="75"/>
      <c r="D662" s="78"/>
      <c r="E662" s="78"/>
      <c r="F662" s="78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2" customHeight="1">
      <c r="A663" s="75"/>
      <c r="B663" s="75"/>
      <c r="C663" s="75"/>
      <c r="D663" s="78"/>
      <c r="E663" s="78"/>
      <c r="F663" s="78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2" customHeight="1">
      <c r="A664" s="75"/>
      <c r="B664" s="75"/>
      <c r="C664" s="75"/>
      <c r="D664" s="78"/>
      <c r="E664" s="78"/>
      <c r="F664" s="78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2" customHeight="1">
      <c r="A665" s="75"/>
      <c r="B665" s="75"/>
      <c r="C665" s="75"/>
      <c r="D665" s="78"/>
      <c r="E665" s="78"/>
      <c r="F665" s="78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2" customHeight="1">
      <c r="A666" s="75"/>
      <c r="B666" s="75"/>
      <c r="C666" s="75"/>
      <c r="D666" s="78"/>
      <c r="E666" s="78"/>
      <c r="F666" s="78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2" customHeight="1">
      <c r="A667" s="75"/>
      <c r="B667" s="75"/>
      <c r="C667" s="75"/>
      <c r="D667" s="78"/>
      <c r="E667" s="78"/>
      <c r="F667" s="78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2" customHeight="1">
      <c r="A668" s="75"/>
      <c r="B668" s="75"/>
      <c r="C668" s="75"/>
      <c r="D668" s="78"/>
      <c r="E668" s="78"/>
      <c r="F668" s="78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2" customHeight="1">
      <c r="A669" s="75"/>
      <c r="B669" s="75"/>
      <c r="C669" s="75"/>
      <c r="D669" s="78"/>
      <c r="E669" s="78"/>
      <c r="F669" s="78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2" customHeight="1">
      <c r="A670" s="75"/>
      <c r="B670" s="75"/>
      <c r="C670" s="75"/>
      <c r="D670" s="78"/>
      <c r="E670" s="78"/>
      <c r="F670" s="78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2" customHeight="1">
      <c r="A671" s="75"/>
      <c r="B671" s="75"/>
      <c r="C671" s="75"/>
      <c r="D671" s="78"/>
      <c r="E671" s="78"/>
      <c r="F671" s="78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2" customHeight="1">
      <c r="A672" s="75"/>
      <c r="B672" s="75"/>
      <c r="C672" s="75"/>
      <c r="D672" s="78"/>
      <c r="E672" s="78"/>
      <c r="F672" s="78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2" customHeight="1">
      <c r="A673" s="75"/>
      <c r="B673" s="75"/>
      <c r="C673" s="75"/>
      <c r="D673" s="78"/>
      <c r="E673" s="78"/>
      <c r="F673" s="78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2" customHeight="1">
      <c r="A674" s="75"/>
      <c r="B674" s="75"/>
      <c r="C674" s="75"/>
      <c r="D674" s="78"/>
      <c r="E674" s="78"/>
      <c r="F674" s="78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2" customHeight="1">
      <c r="A675" s="75"/>
      <c r="B675" s="75"/>
      <c r="C675" s="75"/>
      <c r="D675" s="78"/>
      <c r="E675" s="78"/>
      <c r="F675" s="78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2" customHeight="1">
      <c r="A676" s="75"/>
      <c r="B676" s="75"/>
      <c r="C676" s="75"/>
      <c r="D676" s="78"/>
      <c r="E676" s="78"/>
      <c r="F676" s="78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2" customHeight="1">
      <c r="A677" s="75"/>
      <c r="B677" s="75"/>
      <c r="C677" s="75"/>
      <c r="D677" s="78"/>
      <c r="E677" s="78"/>
      <c r="F677" s="78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2" customHeight="1">
      <c r="A678" s="75"/>
      <c r="B678" s="75"/>
      <c r="C678" s="75"/>
      <c r="D678" s="78"/>
      <c r="E678" s="78"/>
      <c r="F678" s="78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2" customHeight="1">
      <c r="A679" s="75"/>
      <c r="B679" s="75"/>
      <c r="C679" s="75"/>
      <c r="D679" s="78"/>
      <c r="E679" s="78"/>
      <c r="F679" s="78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2" customHeight="1">
      <c r="A680" s="75"/>
      <c r="B680" s="75"/>
      <c r="C680" s="75"/>
      <c r="D680" s="78"/>
      <c r="E680" s="78"/>
      <c r="F680" s="78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2" customHeight="1">
      <c r="A681" s="75"/>
      <c r="B681" s="75"/>
      <c r="C681" s="75"/>
      <c r="D681" s="78"/>
      <c r="E681" s="78"/>
      <c r="F681" s="78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2" customHeight="1">
      <c r="A682" s="75"/>
      <c r="B682" s="75"/>
      <c r="C682" s="75"/>
      <c r="D682" s="78"/>
      <c r="E682" s="78"/>
      <c r="F682" s="78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2" customHeight="1">
      <c r="A683" s="75"/>
      <c r="B683" s="75"/>
      <c r="C683" s="75"/>
      <c r="D683" s="78"/>
      <c r="E683" s="78"/>
      <c r="F683" s="78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2" customHeight="1">
      <c r="A684" s="75"/>
      <c r="B684" s="75"/>
      <c r="C684" s="75"/>
      <c r="D684" s="78"/>
      <c r="E684" s="78"/>
      <c r="F684" s="78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2" customHeight="1">
      <c r="A685" s="75"/>
      <c r="B685" s="75"/>
      <c r="C685" s="75"/>
      <c r="D685" s="78"/>
      <c r="E685" s="78"/>
      <c r="F685" s="78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2" customHeight="1">
      <c r="A686" s="75"/>
      <c r="B686" s="75"/>
      <c r="C686" s="75"/>
      <c r="D686" s="78"/>
      <c r="E686" s="78"/>
      <c r="F686" s="78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2" customHeight="1">
      <c r="A687" s="75"/>
      <c r="B687" s="75"/>
      <c r="C687" s="75"/>
      <c r="D687" s="78"/>
      <c r="E687" s="78"/>
      <c r="F687" s="78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2" customHeight="1">
      <c r="A688" s="75"/>
      <c r="B688" s="75"/>
      <c r="C688" s="75"/>
      <c r="D688" s="78"/>
      <c r="E688" s="78"/>
      <c r="F688" s="78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2" customHeight="1">
      <c r="A689" s="75"/>
      <c r="B689" s="75"/>
      <c r="C689" s="75"/>
      <c r="D689" s="78"/>
      <c r="E689" s="78"/>
      <c r="F689" s="78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2" customHeight="1">
      <c r="A690" s="75"/>
      <c r="B690" s="75"/>
      <c r="C690" s="75"/>
      <c r="D690" s="78"/>
      <c r="E690" s="78"/>
      <c r="F690" s="78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2" customHeight="1">
      <c r="A691" s="75"/>
      <c r="B691" s="75"/>
      <c r="C691" s="75"/>
      <c r="D691" s="78"/>
      <c r="E691" s="78"/>
      <c r="F691" s="78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2" customHeight="1">
      <c r="A692" s="75"/>
      <c r="B692" s="75"/>
      <c r="C692" s="75"/>
      <c r="D692" s="78"/>
      <c r="E692" s="78"/>
      <c r="F692" s="78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2" customHeight="1">
      <c r="A693" s="75"/>
      <c r="B693" s="75"/>
      <c r="C693" s="75"/>
      <c r="D693" s="78"/>
      <c r="E693" s="78"/>
      <c r="F693" s="78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2" customHeight="1">
      <c r="A694" s="75"/>
      <c r="B694" s="75"/>
      <c r="C694" s="75"/>
      <c r="D694" s="78"/>
      <c r="E694" s="78"/>
      <c r="F694" s="78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2" customHeight="1">
      <c r="A695" s="75"/>
      <c r="B695" s="75"/>
      <c r="C695" s="75"/>
      <c r="D695" s="78"/>
      <c r="E695" s="78"/>
      <c r="F695" s="78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2" customHeight="1">
      <c r="A696" s="75"/>
      <c r="B696" s="75"/>
      <c r="C696" s="75"/>
      <c r="D696" s="78"/>
      <c r="E696" s="78"/>
      <c r="F696" s="78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2" customHeight="1">
      <c r="A697" s="75"/>
      <c r="B697" s="75"/>
      <c r="C697" s="75"/>
      <c r="D697" s="78"/>
      <c r="E697" s="78"/>
      <c r="F697" s="78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2" customHeight="1">
      <c r="A698" s="75"/>
      <c r="B698" s="75"/>
      <c r="C698" s="75"/>
      <c r="D698" s="78"/>
      <c r="E698" s="78"/>
      <c r="F698" s="78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2" customHeight="1">
      <c r="A699" s="75"/>
      <c r="B699" s="75"/>
      <c r="C699" s="75"/>
      <c r="D699" s="78"/>
      <c r="E699" s="78"/>
      <c r="F699" s="78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2" customHeight="1">
      <c r="A700" s="75"/>
      <c r="B700" s="75"/>
      <c r="C700" s="75"/>
      <c r="D700" s="78"/>
      <c r="E700" s="78"/>
      <c r="F700" s="78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2" customHeight="1">
      <c r="A701" s="75"/>
      <c r="B701" s="75"/>
      <c r="C701" s="75"/>
      <c r="D701" s="78"/>
      <c r="E701" s="78"/>
      <c r="F701" s="78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2" customHeight="1">
      <c r="A702" s="75"/>
      <c r="B702" s="75"/>
      <c r="C702" s="75"/>
      <c r="D702" s="78"/>
      <c r="E702" s="78"/>
      <c r="F702" s="78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2" customHeight="1">
      <c r="A703" s="75"/>
      <c r="B703" s="75"/>
      <c r="C703" s="75"/>
      <c r="D703" s="78"/>
      <c r="E703" s="78"/>
      <c r="F703" s="78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2" customHeight="1">
      <c r="A704" s="75"/>
      <c r="B704" s="75"/>
      <c r="C704" s="75"/>
      <c r="D704" s="78"/>
      <c r="E704" s="78"/>
      <c r="F704" s="78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2" customHeight="1">
      <c r="A705" s="75"/>
      <c r="B705" s="75"/>
      <c r="C705" s="75"/>
      <c r="D705" s="78"/>
      <c r="E705" s="78"/>
      <c r="F705" s="78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2" customHeight="1">
      <c r="A706" s="75"/>
      <c r="B706" s="75"/>
      <c r="C706" s="75"/>
      <c r="D706" s="78"/>
      <c r="E706" s="78"/>
      <c r="F706" s="78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2" customHeight="1">
      <c r="A707" s="75"/>
      <c r="B707" s="75"/>
      <c r="C707" s="75"/>
      <c r="D707" s="78"/>
      <c r="E707" s="78"/>
      <c r="F707" s="78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2" customHeight="1">
      <c r="A708" s="75"/>
      <c r="B708" s="75"/>
      <c r="C708" s="75"/>
      <c r="D708" s="78"/>
      <c r="E708" s="78"/>
      <c r="F708" s="78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2" customHeight="1">
      <c r="A709" s="75"/>
      <c r="B709" s="75"/>
      <c r="C709" s="75"/>
      <c r="D709" s="78"/>
      <c r="E709" s="78"/>
      <c r="F709" s="78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2" customHeight="1">
      <c r="A710" s="75"/>
      <c r="B710" s="75"/>
      <c r="C710" s="75"/>
      <c r="D710" s="78"/>
      <c r="E710" s="78"/>
      <c r="F710" s="78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2" customHeight="1">
      <c r="A711" s="75"/>
      <c r="B711" s="75"/>
      <c r="C711" s="75"/>
      <c r="D711" s="78"/>
      <c r="E711" s="78"/>
      <c r="F711" s="78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2" customHeight="1">
      <c r="A712" s="75"/>
      <c r="B712" s="75"/>
      <c r="C712" s="75"/>
      <c r="D712" s="78"/>
      <c r="E712" s="78"/>
      <c r="F712" s="78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2" customHeight="1">
      <c r="A713" s="75"/>
      <c r="B713" s="75"/>
      <c r="C713" s="75"/>
      <c r="D713" s="78"/>
      <c r="E713" s="78"/>
      <c r="F713" s="78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2" customHeight="1">
      <c r="A714" s="75"/>
      <c r="B714" s="75"/>
      <c r="C714" s="75"/>
      <c r="D714" s="78"/>
      <c r="E714" s="78"/>
      <c r="F714" s="78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2" customHeight="1">
      <c r="A715" s="75"/>
      <c r="B715" s="75"/>
      <c r="C715" s="75"/>
      <c r="D715" s="78"/>
      <c r="E715" s="78"/>
      <c r="F715" s="78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2" customHeight="1">
      <c r="A716" s="75"/>
      <c r="B716" s="75"/>
      <c r="C716" s="75"/>
      <c r="D716" s="78"/>
      <c r="E716" s="78"/>
      <c r="F716" s="78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2" customHeight="1">
      <c r="A717" s="75"/>
      <c r="B717" s="75"/>
      <c r="C717" s="75"/>
      <c r="D717" s="78"/>
      <c r="E717" s="78"/>
      <c r="F717" s="78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2" customHeight="1">
      <c r="A718" s="75"/>
      <c r="B718" s="75"/>
      <c r="C718" s="75"/>
      <c r="D718" s="78"/>
      <c r="E718" s="78"/>
      <c r="F718" s="78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2" customHeight="1">
      <c r="A719" s="75"/>
      <c r="B719" s="75"/>
      <c r="C719" s="75"/>
      <c r="D719" s="78"/>
      <c r="E719" s="78"/>
      <c r="F719" s="78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2" customHeight="1">
      <c r="A720" s="75"/>
      <c r="B720" s="75"/>
      <c r="C720" s="75"/>
      <c r="D720" s="78"/>
      <c r="E720" s="78"/>
      <c r="F720" s="78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2" customHeight="1">
      <c r="A721" s="75"/>
      <c r="B721" s="75"/>
      <c r="C721" s="75"/>
      <c r="D721" s="78"/>
      <c r="E721" s="78"/>
      <c r="F721" s="78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2" customHeight="1">
      <c r="A722" s="75"/>
      <c r="B722" s="75"/>
      <c r="C722" s="75"/>
      <c r="D722" s="78"/>
      <c r="E722" s="78"/>
      <c r="F722" s="78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2" customHeight="1">
      <c r="A723" s="75"/>
      <c r="B723" s="75"/>
      <c r="C723" s="75"/>
      <c r="D723" s="78"/>
      <c r="E723" s="78"/>
      <c r="F723" s="78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2" customHeight="1">
      <c r="A724" s="75"/>
      <c r="B724" s="75"/>
      <c r="C724" s="75"/>
      <c r="D724" s="78"/>
      <c r="E724" s="78"/>
      <c r="F724" s="78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2" customHeight="1">
      <c r="A725" s="75"/>
      <c r="B725" s="75"/>
      <c r="C725" s="75"/>
      <c r="D725" s="78"/>
      <c r="E725" s="78"/>
      <c r="F725" s="78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2" customHeight="1">
      <c r="A726" s="75"/>
      <c r="B726" s="75"/>
      <c r="C726" s="75"/>
      <c r="D726" s="78"/>
      <c r="E726" s="78"/>
      <c r="F726" s="78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2" customHeight="1">
      <c r="A727" s="75"/>
      <c r="B727" s="75"/>
      <c r="C727" s="75"/>
      <c r="D727" s="78"/>
      <c r="E727" s="78"/>
      <c r="F727" s="78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2" customHeight="1">
      <c r="A728" s="75"/>
      <c r="B728" s="75"/>
      <c r="C728" s="75"/>
      <c r="D728" s="78"/>
      <c r="E728" s="78"/>
      <c r="F728" s="78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2" customHeight="1">
      <c r="A729" s="75"/>
      <c r="B729" s="75"/>
      <c r="C729" s="75"/>
      <c r="D729" s="78"/>
      <c r="E729" s="78"/>
      <c r="F729" s="78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2" customHeight="1">
      <c r="A730" s="75"/>
      <c r="B730" s="75"/>
      <c r="C730" s="75"/>
      <c r="D730" s="78"/>
      <c r="E730" s="78"/>
      <c r="F730" s="78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2" customHeight="1">
      <c r="A731" s="75"/>
      <c r="B731" s="75"/>
      <c r="C731" s="75"/>
      <c r="D731" s="78"/>
      <c r="E731" s="78"/>
      <c r="F731" s="78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2" customHeight="1">
      <c r="A732" s="75"/>
      <c r="B732" s="75"/>
      <c r="C732" s="75"/>
      <c r="D732" s="78"/>
      <c r="E732" s="78"/>
      <c r="F732" s="78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2" customHeight="1">
      <c r="A733" s="75"/>
      <c r="B733" s="75"/>
      <c r="C733" s="75"/>
      <c r="D733" s="78"/>
      <c r="E733" s="78"/>
      <c r="F733" s="78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2" customHeight="1">
      <c r="A734" s="75"/>
      <c r="B734" s="75"/>
      <c r="C734" s="75"/>
      <c r="D734" s="78"/>
      <c r="E734" s="78"/>
      <c r="F734" s="78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2" customHeight="1">
      <c r="A735" s="75"/>
      <c r="B735" s="75"/>
      <c r="C735" s="75"/>
      <c r="D735" s="78"/>
      <c r="E735" s="78"/>
      <c r="F735" s="78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2" customHeight="1">
      <c r="A736" s="75"/>
      <c r="B736" s="75"/>
      <c r="C736" s="75"/>
      <c r="D736" s="78"/>
      <c r="E736" s="78"/>
      <c r="F736" s="78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2" customHeight="1">
      <c r="A737" s="75"/>
      <c r="B737" s="75"/>
      <c r="C737" s="75"/>
      <c r="D737" s="78"/>
      <c r="E737" s="78"/>
      <c r="F737" s="78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2" customHeight="1">
      <c r="A738" s="75"/>
      <c r="B738" s="75"/>
      <c r="C738" s="75"/>
      <c r="D738" s="78"/>
      <c r="E738" s="78"/>
      <c r="F738" s="78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2" customHeight="1">
      <c r="A739" s="75"/>
      <c r="B739" s="75"/>
      <c r="C739" s="75"/>
      <c r="D739" s="78"/>
      <c r="E739" s="78"/>
      <c r="F739" s="78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2" customHeight="1">
      <c r="A740" s="75"/>
      <c r="B740" s="75"/>
      <c r="C740" s="75"/>
      <c r="D740" s="78"/>
      <c r="E740" s="78"/>
      <c r="F740" s="78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2" customHeight="1">
      <c r="A741" s="75"/>
      <c r="B741" s="75"/>
      <c r="C741" s="75"/>
      <c r="D741" s="78"/>
      <c r="E741" s="78"/>
      <c r="F741" s="78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2" customHeight="1">
      <c r="A742" s="75"/>
      <c r="B742" s="75"/>
      <c r="C742" s="75"/>
      <c r="D742" s="78"/>
      <c r="E742" s="78"/>
      <c r="F742" s="78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2" customHeight="1">
      <c r="A743" s="75"/>
      <c r="B743" s="75"/>
      <c r="C743" s="75"/>
      <c r="D743" s="78"/>
      <c r="E743" s="78"/>
      <c r="F743" s="78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2" customHeight="1">
      <c r="A744" s="75"/>
      <c r="B744" s="75"/>
      <c r="C744" s="75"/>
      <c r="D744" s="78"/>
      <c r="E744" s="78"/>
      <c r="F744" s="78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2" customHeight="1">
      <c r="A745" s="75"/>
      <c r="B745" s="75"/>
      <c r="C745" s="75"/>
      <c r="D745" s="78"/>
      <c r="E745" s="78"/>
      <c r="F745" s="78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2" customHeight="1">
      <c r="A746" s="75"/>
      <c r="B746" s="75"/>
      <c r="C746" s="75"/>
      <c r="D746" s="78"/>
      <c r="E746" s="78"/>
      <c r="F746" s="78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2" customHeight="1">
      <c r="A747" s="75"/>
      <c r="B747" s="75"/>
      <c r="C747" s="75"/>
      <c r="D747" s="78"/>
      <c r="E747" s="78"/>
      <c r="F747" s="78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2" customHeight="1">
      <c r="A748" s="75"/>
      <c r="B748" s="75"/>
      <c r="C748" s="75"/>
      <c r="D748" s="78"/>
      <c r="E748" s="78"/>
      <c r="F748" s="78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2" customHeight="1">
      <c r="A749" s="75"/>
      <c r="B749" s="75"/>
      <c r="C749" s="75"/>
      <c r="D749" s="78"/>
      <c r="E749" s="78"/>
      <c r="F749" s="78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2" customHeight="1">
      <c r="A750" s="75"/>
      <c r="B750" s="75"/>
      <c r="C750" s="75"/>
      <c r="D750" s="78"/>
      <c r="E750" s="78"/>
      <c r="F750" s="78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2" customHeight="1">
      <c r="A751" s="75"/>
      <c r="B751" s="75"/>
      <c r="C751" s="75"/>
      <c r="D751" s="78"/>
      <c r="E751" s="78"/>
      <c r="F751" s="78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2" customHeight="1">
      <c r="A752" s="75"/>
      <c r="B752" s="75"/>
      <c r="C752" s="75"/>
      <c r="D752" s="78"/>
      <c r="E752" s="78"/>
      <c r="F752" s="78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2" customHeight="1">
      <c r="A753" s="75"/>
      <c r="B753" s="75"/>
      <c r="C753" s="75"/>
      <c r="D753" s="78"/>
      <c r="E753" s="78"/>
      <c r="F753" s="78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2" customHeight="1">
      <c r="A754" s="75"/>
      <c r="B754" s="75"/>
      <c r="C754" s="75"/>
      <c r="D754" s="78"/>
      <c r="E754" s="78"/>
      <c r="F754" s="78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2" customHeight="1">
      <c r="A755" s="75"/>
      <c r="B755" s="75"/>
      <c r="C755" s="75"/>
      <c r="D755" s="78"/>
      <c r="E755" s="78"/>
      <c r="F755" s="78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2" customHeight="1">
      <c r="A756" s="75"/>
      <c r="B756" s="75"/>
      <c r="C756" s="75"/>
      <c r="D756" s="78"/>
      <c r="E756" s="78"/>
      <c r="F756" s="78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2" customHeight="1">
      <c r="A757" s="75"/>
      <c r="B757" s="75"/>
      <c r="C757" s="75"/>
      <c r="D757" s="78"/>
      <c r="E757" s="78"/>
      <c r="F757" s="78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2" customHeight="1">
      <c r="A758" s="75"/>
      <c r="B758" s="75"/>
      <c r="C758" s="75"/>
      <c r="D758" s="78"/>
      <c r="E758" s="78"/>
      <c r="F758" s="78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2" customHeight="1">
      <c r="A759" s="75"/>
      <c r="B759" s="75"/>
      <c r="C759" s="75"/>
      <c r="D759" s="78"/>
      <c r="E759" s="78"/>
      <c r="F759" s="78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2" customHeight="1">
      <c r="A760" s="75"/>
      <c r="B760" s="75"/>
      <c r="C760" s="75"/>
      <c r="D760" s="78"/>
      <c r="E760" s="78"/>
      <c r="F760" s="78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2" customHeight="1">
      <c r="A761" s="75"/>
      <c r="B761" s="75"/>
      <c r="C761" s="75"/>
      <c r="D761" s="78"/>
      <c r="E761" s="78"/>
      <c r="F761" s="78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2" customHeight="1">
      <c r="A762" s="75"/>
      <c r="B762" s="75"/>
      <c r="C762" s="75"/>
      <c r="D762" s="78"/>
      <c r="E762" s="78"/>
      <c r="F762" s="78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2" customHeight="1">
      <c r="A763" s="75"/>
      <c r="B763" s="75"/>
      <c r="C763" s="75"/>
      <c r="D763" s="78"/>
      <c r="E763" s="78"/>
      <c r="F763" s="78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2" customHeight="1">
      <c r="A764" s="75"/>
      <c r="B764" s="75"/>
      <c r="C764" s="75"/>
      <c r="D764" s="78"/>
      <c r="E764" s="78"/>
      <c r="F764" s="78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2" customHeight="1">
      <c r="A765" s="75"/>
      <c r="B765" s="75"/>
      <c r="C765" s="75"/>
      <c r="D765" s="78"/>
      <c r="E765" s="78"/>
      <c r="F765" s="78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2" customHeight="1">
      <c r="A766" s="75"/>
      <c r="B766" s="75"/>
      <c r="C766" s="75"/>
      <c r="D766" s="78"/>
      <c r="E766" s="78"/>
      <c r="F766" s="78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2" customHeight="1">
      <c r="A767" s="75"/>
      <c r="B767" s="75"/>
      <c r="C767" s="75"/>
      <c r="D767" s="78"/>
      <c r="E767" s="78"/>
      <c r="F767" s="78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2" customHeight="1">
      <c r="A768" s="75"/>
      <c r="B768" s="75"/>
      <c r="C768" s="75"/>
      <c r="D768" s="78"/>
      <c r="E768" s="78"/>
      <c r="F768" s="78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2" customHeight="1">
      <c r="A769" s="75"/>
      <c r="B769" s="75"/>
      <c r="C769" s="75"/>
      <c r="D769" s="78"/>
      <c r="E769" s="78"/>
      <c r="F769" s="78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2" customHeight="1">
      <c r="A770" s="75"/>
      <c r="B770" s="75"/>
      <c r="C770" s="75"/>
      <c r="D770" s="78"/>
      <c r="E770" s="78"/>
      <c r="F770" s="78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2" customHeight="1">
      <c r="A771" s="75"/>
      <c r="B771" s="75"/>
      <c r="C771" s="75"/>
      <c r="D771" s="78"/>
      <c r="E771" s="78"/>
      <c r="F771" s="78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2" customHeight="1">
      <c r="A772" s="75"/>
      <c r="B772" s="75"/>
      <c r="C772" s="75"/>
      <c r="D772" s="78"/>
      <c r="E772" s="78"/>
      <c r="F772" s="78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2" customHeight="1">
      <c r="A773" s="75"/>
      <c r="B773" s="75"/>
      <c r="C773" s="75"/>
      <c r="D773" s="78"/>
      <c r="E773" s="78"/>
      <c r="F773" s="78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2" customHeight="1">
      <c r="A774" s="75"/>
      <c r="B774" s="75"/>
      <c r="C774" s="75"/>
      <c r="D774" s="78"/>
      <c r="E774" s="78"/>
      <c r="F774" s="78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2" customHeight="1">
      <c r="A775" s="75"/>
      <c r="B775" s="75"/>
      <c r="C775" s="75"/>
      <c r="D775" s="78"/>
      <c r="E775" s="78"/>
      <c r="F775" s="78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2" customHeight="1">
      <c r="A776" s="75"/>
      <c r="B776" s="75"/>
      <c r="C776" s="75"/>
      <c r="D776" s="78"/>
      <c r="E776" s="78"/>
      <c r="F776" s="78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2" customHeight="1">
      <c r="A777" s="75"/>
      <c r="B777" s="75"/>
      <c r="C777" s="75"/>
      <c r="D777" s="78"/>
      <c r="E777" s="78"/>
      <c r="F777" s="78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2" customHeight="1">
      <c r="A778" s="75"/>
      <c r="B778" s="75"/>
      <c r="C778" s="75"/>
      <c r="D778" s="78"/>
      <c r="E778" s="78"/>
      <c r="F778" s="78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2" customHeight="1">
      <c r="A779" s="75"/>
      <c r="B779" s="75"/>
      <c r="C779" s="75"/>
      <c r="D779" s="78"/>
      <c r="E779" s="78"/>
      <c r="F779" s="78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2" customHeight="1">
      <c r="A780" s="75"/>
      <c r="B780" s="75"/>
      <c r="C780" s="75"/>
      <c r="D780" s="78"/>
      <c r="E780" s="78"/>
      <c r="F780" s="78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2" customHeight="1">
      <c r="A781" s="75"/>
      <c r="B781" s="75"/>
      <c r="C781" s="75"/>
      <c r="D781" s="78"/>
      <c r="E781" s="78"/>
      <c r="F781" s="78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2" customHeight="1">
      <c r="A782" s="75"/>
      <c r="B782" s="75"/>
      <c r="C782" s="75"/>
      <c r="D782" s="78"/>
      <c r="E782" s="78"/>
      <c r="F782" s="78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2" customHeight="1">
      <c r="A783" s="75"/>
      <c r="B783" s="75"/>
      <c r="C783" s="75"/>
      <c r="D783" s="78"/>
      <c r="E783" s="78"/>
      <c r="F783" s="78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2" customHeight="1">
      <c r="A784" s="75"/>
      <c r="B784" s="75"/>
      <c r="C784" s="75"/>
      <c r="D784" s="78"/>
      <c r="E784" s="78"/>
      <c r="F784" s="78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2" customHeight="1">
      <c r="A785" s="75"/>
      <c r="B785" s="75"/>
      <c r="C785" s="75"/>
      <c r="D785" s="78"/>
      <c r="E785" s="78"/>
      <c r="F785" s="78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2" customHeight="1">
      <c r="A786" s="75"/>
      <c r="B786" s="75"/>
      <c r="C786" s="75"/>
      <c r="D786" s="78"/>
      <c r="E786" s="78"/>
      <c r="F786" s="78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2" customHeight="1">
      <c r="A787" s="75"/>
      <c r="B787" s="75"/>
      <c r="C787" s="75"/>
      <c r="D787" s="78"/>
      <c r="E787" s="78"/>
      <c r="F787" s="78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2" customHeight="1">
      <c r="A788" s="75"/>
      <c r="B788" s="75"/>
      <c r="C788" s="75"/>
      <c r="D788" s="78"/>
      <c r="E788" s="78"/>
      <c r="F788" s="78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2" customHeight="1">
      <c r="A789" s="75"/>
      <c r="B789" s="75"/>
      <c r="C789" s="75"/>
      <c r="D789" s="78"/>
      <c r="E789" s="78"/>
      <c r="F789" s="78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2" customHeight="1">
      <c r="A790" s="75"/>
      <c r="B790" s="75"/>
      <c r="C790" s="75"/>
      <c r="D790" s="78"/>
      <c r="E790" s="78"/>
      <c r="F790" s="78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2" customHeight="1">
      <c r="A791" s="75"/>
      <c r="B791" s="75"/>
      <c r="C791" s="75"/>
      <c r="D791" s="78"/>
      <c r="E791" s="78"/>
      <c r="F791" s="78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2" customHeight="1">
      <c r="A792" s="75"/>
      <c r="B792" s="75"/>
      <c r="C792" s="75"/>
      <c r="D792" s="78"/>
      <c r="E792" s="78"/>
      <c r="F792" s="78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2" customHeight="1">
      <c r="A793" s="75"/>
      <c r="B793" s="75"/>
      <c r="C793" s="75"/>
      <c r="D793" s="78"/>
      <c r="E793" s="78"/>
      <c r="F793" s="78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2" customHeight="1">
      <c r="A794" s="75"/>
      <c r="B794" s="75"/>
      <c r="C794" s="75"/>
      <c r="D794" s="78"/>
      <c r="E794" s="78"/>
      <c r="F794" s="78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2" customHeight="1">
      <c r="A795" s="75"/>
      <c r="B795" s="75"/>
      <c r="C795" s="75"/>
      <c r="D795" s="78"/>
      <c r="E795" s="78"/>
      <c r="F795" s="78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2" customHeight="1">
      <c r="A796" s="75"/>
      <c r="B796" s="75"/>
      <c r="C796" s="75"/>
      <c r="D796" s="78"/>
      <c r="E796" s="78"/>
      <c r="F796" s="78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2" customHeight="1">
      <c r="A797" s="75"/>
      <c r="B797" s="75"/>
      <c r="C797" s="75"/>
      <c r="D797" s="78"/>
      <c r="E797" s="78"/>
      <c r="F797" s="78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2" customHeight="1">
      <c r="A798" s="75"/>
      <c r="B798" s="75"/>
      <c r="C798" s="75"/>
      <c r="D798" s="78"/>
      <c r="E798" s="78"/>
      <c r="F798" s="78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2" customHeight="1">
      <c r="A799" s="75"/>
      <c r="B799" s="75"/>
      <c r="C799" s="75"/>
      <c r="D799" s="78"/>
      <c r="E799" s="78"/>
      <c r="F799" s="78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2" customHeight="1">
      <c r="A800" s="75"/>
      <c r="B800" s="75"/>
      <c r="C800" s="75"/>
      <c r="D800" s="78"/>
      <c r="E800" s="78"/>
      <c r="F800" s="78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2" customHeight="1">
      <c r="A801" s="75"/>
      <c r="B801" s="75"/>
      <c r="C801" s="75"/>
      <c r="D801" s="78"/>
      <c r="E801" s="78"/>
      <c r="F801" s="78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2" customHeight="1">
      <c r="A802" s="75"/>
      <c r="B802" s="75"/>
      <c r="C802" s="75"/>
      <c r="D802" s="78"/>
      <c r="E802" s="78"/>
      <c r="F802" s="78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2" customHeight="1">
      <c r="A803" s="75"/>
      <c r="B803" s="75"/>
      <c r="C803" s="75"/>
      <c r="D803" s="78"/>
      <c r="E803" s="78"/>
      <c r="F803" s="78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2" customHeight="1">
      <c r="A804" s="75"/>
      <c r="B804" s="75"/>
      <c r="C804" s="75"/>
      <c r="D804" s="78"/>
      <c r="E804" s="78"/>
      <c r="F804" s="78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2" customHeight="1">
      <c r="A805" s="75"/>
      <c r="B805" s="75"/>
      <c r="C805" s="75"/>
      <c r="D805" s="78"/>
      <c r="E805" s="78"/>
      <c r="F805" s="78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2" customHeight="1">
      <c r="A806" s="75"/>
      <c r="B806" s="75"/>
      <c r="C806" s="75"/>
      <c r="D806" s="78"/>
      <c r="E806" s="78"/>
      <c r="F806" s="78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2" customHeight="1">
      <c r="A807" s="75"/>
      <c r="B807" s="75"/>
      <c r="C807" s="75"/>
      <c r="D807" s="78"/>
      <c r="E807" s="78"/>
      <c r="F807" s="78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2" customHeight="1">
      <c r="A808" s="75"/>
      <c r="B808" s="75"/>
      <c r="C808" s="75"/>
      <c r="D808" s="78"/>
      <c r="E808" s="78"/>
      <c r="F808" s="78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2" customHeight="1">
      <c r="A809" s="75"/>
      <c r="B809" s="75"/>
      <c r="C809" s="75"/>
      <c r="D809" s="78"/>
      <c r="E809" s="78"/>
      <c r="F809" s="78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2" customHeight="1">
      <c r="A810" s="75"/>
      <c r="B810" s="75"/>
      <c r="C810" s="75"/>
      <c r="D810" s="78"/>
      <c r="E810" s="78"/>
      <c r="F810" s="78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2" customHeight="1">
      <c r="A811" s="75"/>
      <c r="B811" s="75"/>
      <c r="C811" s="75"/>
      <c r="D811" s="78"/>
      <c r="E811" s="78"/>
      <c r="F811" s="78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2" customHeight="1">
      <c r="A812" s="75"/>
      <c r="B812" s="75"/>
      <c r="C812" s="75"/>
      <c r="D812" s="78"/>
      <c r="E812" s="78"/>
      <c r="F812" s="78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2" customHeight="1">
      <c r="A813" s="75"/>
      <c r="B813" s="75"/>
      <c r="C813" s="75"/>
      <c r="D813" s="78"/>
      <c r="E813" s="78"/>
      <c r="F813" s="78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2" customHeight="1">
      <c r="A814" s="75"/>
      <c r="B814" s="75"/>
      <c r="C814" s="75"/>
      <c r="D814" s="78"/>
      <c r="E814" s="78"/>
      <c r="F814" s="78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2" customHeight="1">
      <c r="A815" s="75"/>
      <c r="B815" s="75"/>
      <c r="C815" s="75"/>
      <c r="D815" s="78"/>
      <c r="E815" s="78"/>
      <c r="F815" s="78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2" customHeight="1">
      <c r="A816" s="75"/>
      <c r="B816" s="75"/>
      <c r="C816" s="75"/>
      <c r="D816" s="78"/>
      <c r="E816" s="78"/>
      <c r="F816" s="78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2" customHeight="1">
      <c r="A817" s="75"/>
      <c r="B817" s="75"/>
      <c r="C817" s="75"/>
      <c r="D817" s="78"/>
      <c r="E817" s="78"/>
      <c r="F817" s="78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2" customHeight="1">
      <c r="A818" s="75"/>
      <c r="B818" s="75"/>
      <c r="C818" s="75"/>
      <c r="D818" s="78"/>
      <c r="E818" s="78"/>
      <c r="F818" s="78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2" customHeight="1">
      <c r="A819" s="75"/>
      <c r="B819" s="75"/>
      <c r="C819" s="75"/>
      <c r="D819" s="78"/>
      <c r="E819" s="78"/>
      <c r="F819" s="78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2" customHeight="1">
      <c r="A820" s="75"/>
      <c r="B820" s="75"/>
      <c r="C820" s="75"/>
      <c r="D820" s="78"/>
      <c r="E820" s="78"/>
      <c r="F820" s="78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2" customHeight="1">
      <c r="A821" s="75"/>
      <c r="B821" s="75"/>
      <c r="C821" s="75"/>
      <c r="D821" s="78"/>
      <c r="E821" s="78"/>
      <c r="F821" s="78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2" customHeight="1">
      <c r="A822" s="75"/>
      <c r="B822" s="75"/>
      <c r="C822" s="75"/>
      <c r="D822" s="78"/>
      <c r="E822" s="78"/>
      <c r="F822" s="78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2" customHeight="1">
      <c r="A823" s="75"/>
      <c r="B823" s="75"/>
      <c r="C823" s="75"/>
      <c r="D823" s="78"/>
      <c r="E823" s="78"/>
      <c r="F823" s="78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2" customHeight="1">
      <c r="A824" s="75"/>
      <c r="B824" s="75"/>
      <c r="C824" s="75"/>
      <c r="D824" s="78"/>
      <c r="E824" s="78"/>
      <c r="F824" s="78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2" customHeight="1">
      <c r="A825" s="75"/>
      <c r="B825" s="75"/>
      <c r="C825" s="75"/>
      <c r="D825" s="78"/>
      <c r="E825" s="78"/>
      <c r="F825" s="78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2" customHeight="1">
      <c r="A826" s="75"/>
      <c r="B826" s="75"/>
      <c r="C826" s="75"/>
      <c r="D826" s="78"/>
      <c r="E826" s="78"/>
      <c r="F826" s="78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2" customHeight="1">
      <c r="A827" s="75"/>
      <c r="B827" s="75"/>
      <c r="C827" s="75"/>
      <c r="D827" s="78"/>
      <c r="E827" s="78"/>
      <c r="F827" s="78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2" customHeight="1">
      <c r="A828" s="75"/>
      <c r="B828" s="75"/>
      <c r="C828" s="75"/>
      <c r="D828" s="78"/>
      <c r="E828" s="78"/>
      <c r="F828" s="78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2" customHeight="1">
      <c r="A829" s="75"/>
      <c r="B829" s="75"/>
      <c r="C829" s="75"/>
      <c r="D829" s="78"/>
      <c r="E829" s="78"/>
      <c r="F829" s="78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2" customHeight="1">
      <c r="A830" s="75"/>
      <c r="B830" s="75"/>
      <c r="C830" s="75"/>
      <c r="D830" s="78"/>
      <c r="E830" s="78"/>
      <c r="F830" s="78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2" customHeight="1">
      <c r="A831" s="75"/>
      <c r="B831" s="75"/>
      <c r="C831" s="75"/>
      <c r="D831" s="78"/>
      <c r="E831" s="78"/>
      <c r="F831" s="78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2" customHeight="1">
      <c r="A832" s="75"/>
      <c r="B832" s="75"/>
      <c r="C832" s="75"/>
      <c r="D832" s="78"/>
      <c r="E832" s="78"/>
      <c r="F832" s="78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2" customHeight="1">
      <c r="A833" s="75"/>
      <c r="B833" s="75"/>
      <c r="C833" s="75"/>
      <c r="D833" s="78"/>
      <c r="E833" s="78"/>
      <c r="F833" s="78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2" customHeight="1">
      <c r="A834" s="75"/>
      <c r="B834" s="75"/>
      <c r="C834" s="75"/>
      <c r="D834" s="78"/>
      <c r="E834" s="78"/>
      <c r="F834" s="78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2" customHeight="1">
      <c r="A835" s="75"/>
      <c r="B835" s="75"/>
      <c r="C835" s="75"/>
      <c r="D835" s="78"/>
      <c r="E835" s="78"/>
      <c r="F835" s="78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2" customHeight="1">
      <c r="A836" s="75"/>
      <c r="B836" s="75"/>
      <c r="C836" s="75"/>
      <c r="D836" s="78"/>
      <c r="E836" s="78"/>
      <c r="F836" s="78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2" customHeight="1">
      <c r="A837" s="75"/>
      <c r="B837" s="75"/>
      <c r="C837" s="75"/>
      <c r="D837" s="78"/>
      <c r="E837" s="78"/>
      <c r="F837" s="78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2" customHeight="1">
      <c r="A838" s="75"/>
      <c r="B838" s="75"/>
      <c r="C838" s="75"/>
      <c r="D838" s="78"/>
      <c r="E838" s="78"/>
      <c r="F838" s="78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2" customHeight="1">
      <c r="A839" s="75"/>
      <c r="B839" s="75"/>
      <c r="C839" s="75"/>
      <c r="D839" s="78"/>
      <c r="E839" s="78"/>
      <c r="F839" s="78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2" customHeight="1">
      <c r="A840" s="75"/>
      <c r="B840" s="75"/>
      <c r="C840" s="75"/>
      <c r="D840" s="78"/>
      <c r="E840" s="78"/>
      <c r="F840" s="78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2" customHeight="1">
      <c r="A841" s="75"/>
      <c r="B841" s="75"/>
      <c r="C841" s="75"/>
      <c r="D841" s="78"/>
      <c r="E841" s="78"/>
      <c r="F841" s="78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2" customHeight="1">
      <c r="A842" s="75"/>
      <c r="B842" s="75"/>
      <c r="C842" s="75"/>
      <c r="D842" s="78"/>
      <c r="E842" s="78"/>
      <c r="F842" s="78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2" customHeight="1">
      <c r="A843" s="75"/>
      <c r="B843" s="75"/>
      <c r="C843" s="75"/>
      <c r="D843" s="78"/>
      <c r="E843" s="78"/>
      <c r="F843" s="78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2" customHeight="1">
      <c r="A844" s="75"/>
      <c r="B844" s="75"/>
      <c r="C844" s="75"/>
      <c r="D844" s="78"/>
      <c r="E844" s="78"/>
      <c r="F844" s="78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2" customHeight="1">
      <c r="A845" s="75"/>
      <c r="B845" s="75"/>
      <c r="C845" s="75"/>
      <c r="D845" s="78"/>
      <c r="E845" s="78"/>
      <c r="F845" s="78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2" customHeight="1">
      <c r="A846" s="75"/>
      <c r="B846" s="75"/>
      <c r="C846" s="75"/>
      <c r="D846" s="78"/>
      <c r="E846" s="78"/>
      <c r="F846" s="78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2" customHeight="1">
      <c r="A847" s="75"/>
      <c r="B847" s="75"/>
      <c r="C847" s="75"/>
      <c r="D847" s="78"/>
      <c r="E847" s="78"/>
      <c r="F847" s="78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2" customHeight="1">
      <c r="A848" s="75"/>
      <c r="B848" s="75"/>
      <c r="C848" s="75"/>
      <c r="D848" s="78"/>
      <c r="E848" s="78"/>
      <c r="F848" s="78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2" customHeight="1">
      <c r="A849" s="75"/>
      <c r="B849" s="75"/>
      <c r="C849" s="75"/>
      <c r="D849" s="78"/>
      <c r="E849" s="78"/>
      <c r="F849" s="78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2" customHeight="1">
      <c r="A850" s="75"/>
      <c r="B850" s="75"/>
      <c r="C850" s="75"/>
      <c r="D850" s="78"/>
      <c r="E850" s="78"/>
      <c r="F850" s="78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2" customHeight="1">
      <c r="A851" s="75"/>
      <c r="B851" s="75"/>
      <c r="C851" s="75"/>
      <c r="D851" s="78"/>
      <c r="E851" s="78"/>
      <c r="F851" s="78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2" customHeight="1">
      <c r="A852" s="75"/>
      <c r="B852" s="75"/>
      <c r="C852" s="75"/>
      <c r="D852" s="78"/>
      <c r="E852" s="78"/>
      <c r="F852" s="78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2" customHeight="1">
      <c r="A853" s="75"/>
      <c r="B853" s="75"/>
      <c r="C853" s="75"/>
      <c r="D853" s="78"/>
      <c r="E853" s="78"/>
      <c r="F853" s="78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2" customHeight="1">
      <c r="A854" s="75"/>
      <c r="B854" s="75"/>
      <c r="C854" s="75"/>
      <c r="D854" s="78"/>
      <c r="E854" s="78"/>
      <c r="F854" s="78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2" customHeight="1">
      <c r="A855" s="75"/>
      <c r="B855" s="75"/>
      <c r="C855" s="75"/>
      <c r="D855" s="78"/>
      <c r="E855" s="78"/>
      <c r="F855" s="78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2" customHeight="1">
      <c r="A856" s="75"/>
      <c r="B856" s="75"/>
      <c r="C856" s="75"/>
      <c r="D856" s="78"/>
      <c r="E856" s="78"/>
      <c r="F856" s="78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2" customHeight="1">
      <c r="A857" s="75"/>
      <c r="B857" s="75"/>
      <c r="C857" s="75"/>
      <c r="D857" s="78"/>
      <c r="E857" s="78"/>
      <c r="F857" s="78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2" customHeight="1">
      <c r="A858" s="75"/>
      <c r="B858" s="75"/>
      <c r="C858" s="75"/>
      <c r="D858" s="78"/>
      <c r="E858" s="78"/>
      <c r="F858" s="78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2" customHeight="1">
      <c r="A859" s="75"/>
      <c r="B859" s="75"/>
      <c r="C859" s="75"/>
      <c r="D859" s="78"/>
      <c r="E859" s="78"/>
      <c r="F859" s="78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2" customHeight="1">
      <c r="A860" s="75"/>
      <c r="B860" s="75"/>
      <c r="C860" s="75"/>
      <c r="D860" s="78"/>
      <c r="E860" s="78"/>
      <c r="F860" s="78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2" customHeight="1">
      <c r="A861" s="75"/>
      <c r="B861" s="75"/>
      <c r="C861" s="75"/>
      <c r="D861" s="78"/>
      <c r="E861" s="78"/>
      <c r="F861" s="78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2" customHeight="1">
      <c r="A862" s="75"/>
      <c r="B862" s="75"/>
      <c r="C862" s="75"/>
      <c r="D862" s="78"/>
      <c r="E862" s="78"/>
      <c r="F862" s="78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2" customHeight="1">
      <c r="A863" s="75"/>
      <c r="B863" s="75"/>
      <c r="C863" s="75"/>
      <c r="D863" s="78"/>
      <c r="E863" s="78"/>
      <c r="F863" s="78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2" customHeight="1">
      <c r="A864" s="75"/>
      <c r="B864" s="75"/>
      <c r="C864" s="75"/>
      <c r="D864" s="78"/>
      <c r="E864" s="78"/>
      <c r="F864" s="78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2" customHeight="1">
      <c r="A865" s="75"/>
      <c r="B865" s="75"/>
      <c r="C865" s="75"/>
      <c r="D865" s="78"/>
      <c r="E865" s="78"/>
      <c r="F865" s="78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2" customHeight="1">
      <c r="A866" s="75"/>
      <c r="B866" s="75"/>
      <c r="C866" s="75"/>
      <c r="D866" s="78"/>
      <c r="E866" s="78"/>
      <c r="F866" s="78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2" customHeight="1">
      <c r="A867" s="75"/>
      <c r="B867" s="75"/>
      <c r="C867" s="75"/>
      <c r="D867" s="78"/>
      <c r="E867" s="78"/>
      <c r="F867" s="78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2" customHeight="1">
      <c r="A868" s="75"/>
      <c r="B868" s="75"/>
      <c r="C868" s="75"/>
      <c r="D868" s="78"/>
      <c r="E868" s="78"/>
      <c r="F868" s="78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2" customHeight="1">
      <c r="A869" s="75"/>
      <c r="B869" s="75"/>
      <c r="C869" s="75"/>
      <c r="D869" s="78"/>
      <c r="E869" s="78"/>
      <c r="F869" s="78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2" customHeight="1">
      <c r="A870" s="75"/>
      <c r="B870" s="75"/>
      <c r="C870" s="75"/>
      <c r="D870" s="78"/>
      <c r="E870" s="78"/>
      <c r="F870" s="78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2" customHeight="1">
      <c r="A871" s="75"/>
      <c r="B871" s="75"/>
      <c r="C871" s="75"/>
      <c r="D871" s="78"/>
      <c r="E871" s="78"/>
      <c r="F871" s="78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2" customHeight="1">
      <c r="A872" s="75"/>
      <c r="B872" s="75"/>
      <c r="C872" s="75"/>
      <c r="D872" s="78"/>
      <c r="E872" s="78"/>
      <c r="F872" s="78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2" customHeight="1">
      <c r="A873" s="75"/>
      <c r="B873" s="75"/>
      <c r="C873" s="75"/>
      <c r="D873" s="78"/>
      <c r="E873" s="78"/>
      <c r="F873" s="78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2" customHeight="1">
      <c r="A874" s="75"/>
      <c r="B874" s="75"/>
      <c r="C874" s="75"/>
      <c r="D874" s="78"/>
      <c r="E874" s="78"/>
      <c r="F874" s="78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2" customHeight="1">
      <c r="A875" s="75"/>
      <c r="B875" s="75"/>
      <c r="C875" s="75"/>
      <c r="D875" s="78"/>
      <c r="E875" s="78"/>
      <c r="F875" s="78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2" customHeight="1">
      <c r="A876" s="75"/>
      <c r="B876" s="75"/>
      <c r="C876" s="75"/>
      <c r="D876" s="78"/>
      <c r="E876" s="78"/>
      <c r="F876" s="78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2" customHeight="1">
      <c r="A877" s="75"/>
      <c r="B877" s="75"/>
      <c r="C877" s="75"/>
      <c r="D877" s="78"/>
      <c r="E877" s="78"/>
      <c r="F877" s="78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2" customHeight="1">
      <c r="A878" s="75"/>
      <c r="B878" s="75"/>
      <c r="C878" s="75"/>
      <c r="D878" s="78"/>
      <c r="E878" s="78"/>
      <c r="F878" s="78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2" customHeight="1">
      <c r="A879" s="75"/>
      <c r="B879" s="75"/>
      <c r="C879" s="75"/>
      <c r="D879" s="78"/>
      <c r="E879" s="78"/>
      <c r="F879" s="78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2" customHeight="1">
      <c r="A880" s="75"/>
      <c r="B880" s="75"/>
      <c r="C880" s="75"/>
      <c r="D880" s="78"/>
      <c r="E880" s="78"/>
      <c r="F880" s="78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2" customHeight="1">
      <c r="A881" s="75"/>
      <c r="B881" s="75"/>
      <c r="C881" s="75"/>
      <c r="D881" s="78"/>
      <c r="E881" s="78"/>
      <c r="F881" s="78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2" customHeight="1">
      <c r="A882" s="75"/>
      <c r="B882" s="75"/>
      <c r="C882" s="75"/>
      <c r="D882" s="78"/>
      <c r="E882" s="78"/>
      <c r="F882" s="78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2" customHeight="1">
      <c r="A883" s="75"/>
      <c r="B883" s="75"/>
      <c r="C883" s="75"/>
      <c r="D883" s="78"/>
      <c r="E883" s="78"/>
      <c r="F883" s="78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2" customHeight="1">
      <c r="A884" s="75"/>
      <c r="B884" s="75"/>
      <c r="C884" s="75"/>
      <c r="D884" s="78"/>
      <c r="E884" s="78"/>
      <c r="F884" s="78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2" customHeight="1">
      <c r="A885" s="75"/>
      <c r="B885" s="75"/>
      <c r="C885" s="75"/>
      <c r="D885" s="78"/>
      <c r="E885" s="78"/>
      <c r="F885" s="78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2" customHeight="1">
      <c r="A886" s="75"/>
      <c r="B886" s="75"/>
      <c r="C886" s="75"/>
      <c r="D886" s="78"/>
      <c r="E886" s="78"/>
      <c r="F886" s="78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2" customHeight="1">
      <c r="A887" s="75"/>
      <c r="B887" s="75"/>
      <c r="C887" s="75"/>
      <c r="D887" s="78"/>
      <c r="E887" s="78"/>
      <c r="F887" s="78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2" customHeight="1">
      <c r="A888" s="75"/>
      <c r="B888" s="75"/>
      <c r="C888" s="75"/>
      <c r="D888" s="78"/>
      <c r="E888" s="78"/>
      <c r="F888" s="78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2" customHeight="1">
      <c r="A889" s="75"/>
      <c r="B889" s="75"/>
      <c r="C889" s="75"/>
      <c r="D889" s="78"/>
      <c r="E889" s="78"/>
      <c r="F889" s="78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2" customHeight="1">
      <c r="A890" s="75"/>
      <c r="B890" s="75"/>
      <c r="C890" s="75"/>
      <c r="D890" s="78"/>
      <c r="E890" s="78"/>
      <c r="F890" s="78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2" customHeight="1">
      <c r="A891" s="75"/>
      <c r="B891" s="75"/>
      <c r="C891" s="75"/>
      <c r="D891" s="78"/>
      <c r="E891" s="78"/>
      <c r="F891" s="78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2" customHeight="1">
      <c r="A892" s="75"/>
      <c r="B892" s="75"/>
      <c r="C892" s="75"/>
      <c r="D892" s="78"/>
      <c r="E892" s="78"/>
      <c r="F892" s="78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2" customHeight="1">
      <c r="A893" s="75"/>
      <c r="B893" s="75"/>
      <c r="C893" s="75"/>
      <c r="D893" s="78"/>
      <c r="E893" s="78"/>
      <c r="F893" s="78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2" customHeight="1">
      <c r="A894" s="75"/>
      <c r="B894" s="75"/>
      <c r="C894" s="75"/>
      <c r="D894" s="78"/>
      <c r="E894" s="78"/>
      <c r="F894" s="78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2" customHeight="1">
      <c r="A895" s="75"/>
      <c r="B895" s="75"/>
      <c r="C895" s="75"/>
      <c r="D895" s="78"/>
      <c r="E895" s="78"/>
      <c r="F895" s="78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2" customHeight="1">
      <c r="A896" s="75"/>
      <c r="B896" s="75"/>
      <c r="C896" s="75"/>
      <c r="D896" s="78"/>
      <c r="E896" s="78"/>
      <c r="F896" s="78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2" customHeight="1">
      <c r="A897" s="75"/>
      <c r="B897" s="75"/>
      <c r="C897" s="75"/>
      <c r="D897" s="78"/>
      <c r="E897" s="78"/>
      <c r="F897" s="78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2" customHeight="1">
      <c r="A898" s="75"/>
      <c r="B898" s="75"/>
      <c r="C898" s="75"/>
      <c r="D898" s="78"/>
      <c r="E898" s="78"/>
      <c r="F898" s="78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2" customHeight="1">
      <c r="A899" s="75"/>
      <c r="B899" s="75"/>
      <c r="C899" s="75"/>
      <c r="D899" s="78"/>
      <c r="E899" s="78"/>
      <c r="F899" s="78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2" customHeight="1">
      <c r="A900" s="75"/>
      <c r="B900" s="75"/>
      <c r="C900" s="75"/>
      <c r="D900" s="78"/>
      <c r="E900" s="78"/>
      <c r="F900" s="78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2" customHeight="1">
      <c r="A901" s="75"/>
      <c r="B901" s="75"/>
      <c r="C901" s="75"/>
      <c r="D901" s="78"/>
      <c r="E901" s="78"/>
      <c r="F901" s="78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2" customHeight="1">
      <c r="A902" s="75"/>
      <c r="B902" s="75"/>
      <c r="C902" s="75"/>
      <c r="D902" s="78"/>
      <c r="E902" s="78"/>
      <c r="F902" s="78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2" customHeight="1">
      <c r="A903" s="75"/>
      <c r="B903" s="75"/>
      <c r="C903" s="75"/>
      <c r="D903" s="78"/>
      <c r="E903" s="78"/>
      <c r="F903" s="78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2" customHeight="1">
      <c r="A904" s="75"/>
      <c r="B904" s="75"/>
      <c r="C904" s="75"/>
      <c r="D904" s="78"/>
      <c r="E904" s="78"/>
      <c r="F904" s="78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2" customHeight="1">
      <c r="A905" s="75"/>
      <c r="B905" s="75"/>
      <c r="C905" s="75"/>
      <c r="D905" s="78"/>
      <c r="E905" s="78"/>
      <c r="F905" s="78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2" customHeight="1">
      <c r="A906" s="75"/>
      <c r="B906" s="75"/>
      <c r="C906" s="75"/>
      <c r="D906" s="78"/>
      <c r="E906" s="78"/>
      <c r="F906" s="78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2" customHeight="1">
      <c r="A907" s="75"/>
      <c r="B907" s="75"/>
      <c r="C907" s="75"/>
      <c r="D907" s="78"/>
      <c r="E907" s="78"/>
      <c r="F907" s="78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2" customHeight="1">
      <c r="A908" s="75"/>
      <c r="B908" s="75"/>
      <c r="C908" s="75"/>
      <c r="D908" s="78"/>
      <c r="E908" s="78"/>
      <c r="F908" s="78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2" customHeight="1">
      <c r="A909" s="75"/>
      <c r="B909" s="75"/>
      <c r="C909" s="75"/>
      <c r="D909" s="78"/>
      <c r="E909" s="78"/>
      <c r="F909" s="78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2" customHeight="1">
      <c r="A910" s="75"/>
      <c r="B910" s="75"/>
      <c r="C910" s="75"/>
      <c r="D910" s="78"/>
      <c r="E910" s="78"/>
      <c r="F910" s="78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2" customHeight="1">
      <c r="A911" s="75"/>
      <c r="B911" s="75"/>
      <c r="C911" s="75"/>
      <c r="D911" s="78"/>
      <c r="E911" s="78"/>
      <c r="F911" s="78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2" customHeight="1">
      <c r="A912" s="75"/>
      <c r="B912" s="75"/>
      <c r="C912" s="75"/>
      <c r="D912" s="78"/>
      <c r="E912" s="78"/>
      <c r="F912" s="78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2" customHeight="1">
      <c r="A913" s="75"/>
      <c r="B913" s="75"/>
      <c r="C913" s="75"/>
      <c r="D913" s="78"/>
      <c r="E913" s="78"/>
      <c r="F913" s="78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2" customHeight="1">
      <c r="A914" s="75"/>
      <c r="B914" s="75"/>
      <c r="C914" s="75"/>
      <c r="D914" s="78"/>
      <c r="E914" s="78"/>
      <c r="F914" s="78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2" customHeight="1">
      <c r="A915" s="75"/>
      <c r="B915" s="75"/>
      <c r="C915" s="75"/>
      <c r="D915" s="78"/>
      <c r="E915" s="78"/>
      <c r="F915" s="78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2" customHeight="1">
      <c r="A916" s="75"/>
      <c r="B916" s="75"/>
      <c r="C916" s="75"/>
      <c r="D916" s="78"/>
      <c r="E916" s="78"/>
      <c r="F916" s="78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2" customHeight="1">
      <c r="A917" s="75"/>
      <c r="B917" s="75"/>
      <c r="C917" s="75"/>
      <c r="D917" s="78"/>
      <c r="E917" s="78"/>
      <c r="F917" s="78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2" customHeight="1">
      <c r="A918" s="75"/>
      <c r="B918" s="75"/>
      <c r="C918" s="75"/>
      <c r="D918" s="78"/>
      <c r="E918" s="78"/>
      <c r="F918" s="78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2" customHeight="1">
      <c r="A919" s="75"/>
      <c r="B919" s="75"/>
      <c r="C919" s="75"/>
      <c r="D919" s="78"/>
      <c r="E919" s="78"/>
      <c r="F919" s="78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2" customHeight="1">
      <c r="A920" s="75"/>
      <c r="B920" s="75"/>
      <c r="C920" s="75"/>
      <c r="D920" s="78"/>
      <c r="E920" s="78"/>
      <c r="F920" s="78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2" customHeight="1">
      <c r="A921" s="75"/>
      <c r="B921" s="75"/>
      <c r="C921" s="75"/>
      <c r="D921" s="78"/>
      <c r="E921" s="78"/>
      <c r="F921" s="78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2" customHeight="1">
      <c r="A922" s="75"/>
      <c r="B922" s="75"/>
      <c r="C922" s="75"/>
      <c r="D922" s="78"/>
      <c r="E922" s="78"/>
      <c r="F922" s="78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2" customHeight="1">
      <c r="A923" s="75"/>
      <c r="B923" s="75"/>
      <c r="C923" s="75"/>
      <c r="D923" s="78"/>
      <c r="E923" s="78"/>
      <c r="F923" s="78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2" customHeight="1">
      <c r="A924" s="75"/>
      <c r="B924" s="75"/>
      <c r="C924" s="75"/>
      <c r="D924" s="78"/>
      <c r="E924" s="78"/>
      <c r="F924" s="78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2" customHeight="1">
      <c r="A925" s="75"/>
      <c r="B925" s="75"/>
      <c r="C925" s="75"/>
      <c r="D925" s="78"/>
      <c r="E925" s="78"/>
      <c r="F925" s="78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2" customHeight="1">
      <c r="A926" s="75"/>
      <c r="B926" s="75"/>
      <c r="C926" s="75"/>
      <c r="D926" s="78"/>
      <c r="E926" s="78"/>
      <c r="F926" s="78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2" customHeight="1">
      <c r="A927" s="75"/>
      <c r="B927" s="75"/>
      <c r="C927" s="75"/>
      <c r="D927" s="78"/>
      <c r="E927" s="78"/>
      <c r="F927" s="78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2" customHeight="1">
      <c r="A928" s="75"/>
      <c r="B928" s="75"/>
      <c r="C928" s="75"/>
      <c r="D928" s="78"/>
      <c r="E928" s="78"/>
      <c r="F928" s="78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2" customHeight="1">
      <c r="A929" s="75"/>
      <c r="B929" s="75"/>
      <c r="C929" s="75"/>
      <c r="D929" s="78"/>
      <c r="E929" s="78"/>
      <c r="F929" s="78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2" customHeight="1">
      <c r="A930" s="75"/>
      <c r="B930" s="75"/>
      <c r="C930" s="75"/>
      <c r="D930" s="78"/>
      <c r="E930" s="78"/>
      <c r="F930" s="78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2" customHeight="1">
      <c r="A931" s="75"/>
      <c r="B931" s="75"/>
      <c r="C931" s="75"/>
      <c r="D931" s="78"/>
      <c r="E931" s="78"/>
      <c r="F931" s="78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2" customHeight="1">
      <c r="A932" s="75"/>
      <c r="B932" s="75"/>
      <c r="C932" s="75"/>
      <c r="D932" s="78"/>
      <c r="E932" s="78"/>
      <c r="F932" s="78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2" customHeight="1">
      <c r="A933" s="75"/>
      <c r="B933" s="75"/>
      <c r="C933" s="75"/>
      <c r="D933" s="78"/>
      <c r="E933" s="78"/>
      <c r="F933" s="78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2" customHeight="1">
      <c r="A934" s="75"/>
      <c r="B934" s="75"/>
      <c r="C934" s="75"/>
      <c r="D934" s="78"/>
      <c r="E934" s="78"/>
      <c r="F934" s="78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2" customHeight="1">
      <c r="A935" s="75"/>
      <c r="B935" s="75"/>
      <c r="C935" s="75"/>
      <c r="D935" s="78"/>
      <c r="E935" s="78"/>
      <c r="F935" s="78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2" customHeight="1">
      <c r="A936" s="75"/>
      <c r="B936" s="75"/>
      <c r="C936" s="75"/>
      <c r="D936" s="78"/>
      <c r="E936" s="78"/>
      <c r="F936" s="78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2" customHeight="1">
      <c r="A937" s="75"/>
      <c r="B937" s="75"/>
      <c r="C937" s="75"/>
      <c r="D937" s="78"/>
      <c r="E937" s="78"/>
      <c r="F937" s="78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2" customHeight="1">
      <c r="A938" s="75"/>
      <c r="B938" s="75"/>
      <c r="C938" s="75"/>
      <c r="D938" s="78"/>
      <c r="E938" s="78"/>
      <c r="F938" s="78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2" customHeight="1">
      <c r="A939" s="75"/>
      <c r="B939" s="75"/>
      <c r="C939" s="75"/>
      <c r="D939" s="78"/>
      <c r="E939" s="78"/>
      <c r="F939" s="78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2" customHeight="1">
      <c r="A940" s="75"/>
      <c r="B940" s="75"/>
      <c r="C940" s="75"/>
      <c r="D940" s="78"/>
      <c r="E940" s="78"/>
      <c r="F940" s="78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2" customHeight="1">
      <c r="A941" s="75"/>
      <c r="B941" s="75"/>
      <c r="C941" s="75"/>
      <c r="D941" s="78"/>
      <c r="E941" s="78"/>
      <c r="F941" s="78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2" customHeight="1">
      <c r="A942" s="75"/>
      <c r="B942" s="75"/>
      <c r="C942" s="75"/>
      <c r="D942" s="78"/>
      <c r="E942" s="78"/>
      <c r="F942" s="78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2" customHeight="1">
      <c r="A943" s="75"/>
      <c r="B943" s="75"/>
      <c r="C943" s="75"/>
      <c r="D943" s="78"/>
      <c r="E943" s="78"/>
      <c r="F943" s="78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2" customHeight="1">
      <c r="A944" s="75"/>
      <c r="B944" s="75"/>
      <c r="C944" s="75"/>
      <c r="D944" s="78"/>
      <c r="E944" s="78"/>
      <c r="F944" s="78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2" customHeight="1">
      <c r="A945" s="75"/>
      <c r="B945" s="75"/>
      <c r="C945" s="75"/>
      <c r="D945" s="78"/>
      <c r="E945" s="78"/>
      <c r="F945" s="78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2" customHeight="1">
      <c r="A946" s="75"/>
      <c r="B946" s="75"/>
      <c r="C946" s="75"/>
      <c r="D946" s="78"/>
      <c r="E946" s="78"/>
      <c r="F946" s="78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2" customHeight="1">
      <c r="A947" s="75"/>
      <c r="B947" s="75"/>
      <c r="C947" s="75"/>
      <c r="D947" s="78"/>
      <c r="E947" s="78"/>
      <c r="F947" s="78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2" customHeight="1">
      <c r="A948" s="75"/>
      <c r="B948" s="75"/>
      <c r="C948" s="75"/>
      <c r="D948" s="78"/>
      <c r="E948" s="78"/>
      <c r="F948" s="78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2" customHeight="1">
      <c r="A949" s="75"/>
      <c r="B949" s="75"/>
      <c r="C949" s="75"/>
      <c r="D949" s="78"/>
      <c r="E949" s="78"/>
      <c r="F949" s="78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2" customHeight="1">
      <c r="A950" s="75"/>
      <c r="B950" s="75"/>
      <c r="C950" s="75"/>
      <c r="D950" s="78"/>
      <c r="E950" s="78"/>
      <c r="F950" s="78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2" customHeight="1">
      <c r="A951" s="75"/>
      <c r="B951" s="75"/>
      <c r="C951" s="75"/>
      <c r="D951" s="78"/>
      <c r="E951" s="78"/>
      <c r="F951" s="78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2" customHeight="1">
      <c r="A952" s="75"/>
      <c r="B952" s="75"/>
      <c r="C952" s="75"/>
      <c r="D952" s="78"/>
      <c r="E952" s="78"/>
      <c r="F952" s="78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2" customHeight="1">
      <c r="A953" s="75"/>
      <c r="B953" s="75"/>
      <c r="C953" s="75"/>
      <c r="D953" s="78"/>
      <c r="E953" s="78"/>
      <c r="F953" s="78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2" customHeight="1">
      <c r="A954" s="75"/>
      <c r="B954" s="75"/>
      <c r="C954" s="75"/>
      <c r="D954" s="78"/>
      <c r="E954" s="78"/>
      <c r="F954" s="78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2" customHeight="1">
      <c r="A955" s="75"/>
      <c r="B955" s="75"/>
      <c r="C955" s="75"/>
      <c r="D955" s="78"/>
      <c r="E955" s="78"/>
      <c r="F955" s="78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2" customHeight="1">
      <c r="A956" s="75"/>
      <c r="B956" s="75"/>
      <c r="C956" s="75"/>
      <c r="D956" s="78"/>
      <c r="E956" s="78"/>
      <c r="F956" s="78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2" customHeight="1">
      <c r="A957" s="75"/>
      <c r="B957" s="75"/>
      <c r="C957" s="75"/>
      <c r="D957" s="78"/>
      <c r="E957" s="78"/>
      <c r="F957" s="78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2" customHeight="1">
      <c r="A958" s="75"/>
      <c r="B958" s="75"/>
      <c r="C958" s="75"/>
      <c r="D958" s="78"/>
      <c r="E958" s="78"/>
      <c r="F958" s="78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2" customHeight="1">
      <c r="A959" s="75"/>
      <c r="B959" s="75"/>
      <c r="C959" s="75"/>
      <c r="D959" s="78"/>
      <c r="E959" s="78"/>
      <c r="F959" s="78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2" customHeight="1">
      <c r="A960" s="75"/>
      <c r="B960" s="75"/>
      <c r="C960" s="75"/>
      <c r="D960" s="78"/>
      <c r="E960" s="78"/>
      <c r="F960" s="78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2" customHeight="1">
      <c r="A961" s="75"/>
      <c r="B961" s="75"/>
      <c r="C961" s="75"/>
      <c r="D961" s="78"/>
      <c r="E961" s="78"/>
      <c r="F961" s="78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2" customHeight="1">
      <c r="A962" s="75"/>
      <c r="B962" s="75"/>
      <c r="C962" s="75"/>
      <c r="D962" s="78"/>
      <c r="E962" s="78"/>
      <c r="F962" s="78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2" customHeight="1">
      <c r="A963" s="75"/>
      <c r="B963" s="75"/>
      <c r="C963" s="75"/>
      <c r="D963" s="78"/>
      <c r="E963" s="78"/>
      <c r="F963" s="78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2" customHeight="1">
      <c r="A964" s="75"/>
      <c r="B964" s="75"/>
      <c r="C964" s="75"/>
      <c r="D964" s="78"/>
      <c r="E964" s="78"/>
      <c r="F964" s="78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2" customHeight="1">
      <c r="A965" s="75"/>
      <c r="B965" s="75"/>
      <c r="C965" s="75"/>
      <c r="D965" s="78"/>
      <c r="E965" s="78"/>
      <c r="F965" s="78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2" customHeight="1">
      <c r="A966" s="75"/>
      <c r="B966" s="75"/>
      <c r="C966" s="75"/>
      <c r="D966" s="78"/>
      <c r="E966" s="78"/>
      <c r="F966" s="78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2" customHeight="1">
      <c r="A967" s="75"/>
      <c r="B967" s="75"/>
      <c r="C967" s="75"/>
      <c r="D967" s="78"/>
      <c r="E967" s="78"/>
      <c r="F967" s="78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2" customHeight="1">
      <c r="A968" s="75"/>
      <c r="B968" s="75"/>
      <c r="C968" s="75"/>
      <c r="D968" s="78"/>
      <c r="E968" s="78"/>
      <c r="F968" s="78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2" customHeight="1">
      <c r="A969" s="75"/>
      <c r="B969" s="75"/>
      <c r="C969" s="75"/>
      <c r="D969" s="78"/>
      <c r="E969" s="78"/>
      <c r="F969" s="78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2" customHeight="1">
      <c r="A970" s="75"/>
      <c r="B970" s="75"/>
      <c r="C970" s="75"/>
      <c r="D970" s="78"/>
      <c r="E970" s="78"/>
      <c r="F970" s="78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2" customHeight="1">
      <c r="A971" s="75"/>
      <c r="B971" s="75"/>
      <c r="C971" s="75"/>
      <c r="D971" s="78"/>
      <c r="E971" s="78"/>
      <c r="F971" s="78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2" customHeight="1">
      <c r="A972" s="75"/>
      <c r="B972" s="75"/>
      <c r="C972" s="75"/>
      <c r="D972" s="78"/>
      <c r="E972" s="78"/>
      <c r="F972" s="78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2" customHeight="1">
      <c r="A973" s="75"/>
      <c r="B973" s="75"/>
      <c r="C973" s="75"/>
      <c r="D973" s="78"/>
      <c r="E973" s="78"/>
      <c r="F973" s="78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2" customHeight="1">
      <c r="A974" s="75"/>
      <c r="B974" s="75"/>
      <c r="C974" s="75"/>
      <c r="D974" s="78"/>
      <c r="E974" s="78"/>
      <c r="F974" s="78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2" customHeight="1">
      <c r="A975" s="75"/>
      <c r="B975" s="75"/>
      <c r="C975" s="75"/>
      <c r="D975" s="78"/>
      <c r="E975" s="78"/>
      <c r="F975" s="78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2" customHeight="1">
      <c r="A976" s="75"/>
      <c r="B976" s="75"/>
      <c r="C976" s="75"/>
      <c r="D976" s="78"/>
      <c r="E976" s="78"/>
      <c r="F976" s="78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2" customHeight="1">
      <c r="A977" s="75"/>
      <c r="B977" s="75"/>
      <c r="C977" s="75"/>
      <c r="D977" s="78"/>
      <c r="E977" s="78"/>
      <c r="F977" s="78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2" customHeight="1">
      <c r="A978" s="75"/>
      <c r="B978" s="75"/>
      <c r="C978" s="75"/>
      <c r="D978" s="78"/>
      <c r="E978" s="78"/>
      <c r="F978" s="78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2" customHeight="1">
      <c r="A979" s="75"/>
      <c r="B979" s="75"/>
      <c r="C979" s="75"/>
      <c r="D979" s="78"/>
      <c r="E979" s="78"/>
      <c r="F979" s="78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2" customHeight="1">
      <c r="A980" s="75"/>
      <c r="B980" s="75"/>
      <c r="C980" s="75"/>
      <c r="D980" s="78"/>
      <c r="E980" s="78"/>
      <c r="F980" s="78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2" customHeight="1">
      <c r="A981" s="75"/>
      <c r="B981" s="75"/>
      <c r="C981" s="75"/>
      <c r="D981" s="78"/>
      <c r="E981" s="78"/>
      <c r="F981" s="78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2" customHeight="1">
      <c r="A982" s="75"/>
      <c r="B982" s="75"/>
      <c r="C982" s="75"/>
      <c r="D982" s="78"/>
      <c r="E982" s="78"/>
      <c r="F982" s="78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2" customHeight="1">
      <c r="A983" s="75"/>
      <c r="B983" s="75"/>
      <c r="C983" s="75"/>
      <c r="D983" s="78"/>
      <c r="E983" s="78"/>
      <c r="F983" s="78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2" customHeight="1">
      <c r="A984" s="75"/>
      <c r="B984" s="75"/>
      <c r="C984" s="75"/>
      <c r="D984" s="78"/>
      <c r="E984" s="78"/>
      <c r="F984" s="78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2" customHeight="1">
      <c r="A985" s="75"/>
      <c r="B985" s="75"/>
      <c r="C985" s="75"/>
      <c r="D985" s="78"/>
      <c r="E985" s="78"/>
      <c r="F985" s="78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2" customHeight="1">
      <c r="A986" s="75"/>
      <c r="B986" s="75"/>
      <c r="C986" s="75"/>
      <c r="D986" s="78"/>
      <c r="E986" s="78"/>
      <c r="F986" s="78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2" customHeight="1">
      <c r="A987" s="75"/>
      <c r="B987" s="75"/>
      <c r="C987" s="75"/>
      <c r="D987" s="78"/>
      <c r="E987" s="78"/>
      <c r="F987" s="78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2" customHeight="1">
      <c r="A988" s="75"/>
      <c r="B988" s="75"/>
      <c r="C988" s="75"/>
      <c r="D988" s="78"/>
      <c r="E988" s="78"/>
      <c r="F988" s="78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2" customHeight="1">
      <c r="A989" s="75"/>
      <c r="B989" s="75"/>
      <c r="C989" s="75"/>
      <c r="D989" s="78"/>
      <c r="E989" s="78"/>
      <c r="F989" s="78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2" customHeight="1">
      <c r="A990" s="75"/>
      <c r="B990" s="75"/>
      <c r="C990" s="75"/>
      <c r="D990" s="78"/>
      <c r="E990" s="78"/>
      <c r="F990" s="78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2" customHeight="1">
      <c r="A991" s="75"/>
      <c r="B991" s="75"/>
      <c r="C991" s="75"/>
      <c r="D991" s="78"/>
      <c r="E991" s="78"/>
      <c r="F991" s="78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2" customHeight="1">
      <c r="A992" s="75"/>
      <c r="B992" s="75"/>
      <c r="C992" s="75"/>
      <c r="D992" s="78"/>
      <c r="E992" s="78"/>
      <c r="F992" s="78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2" customHeight="1">
      <c r="A993" s="75"/>
      <c r="B993" s="75"/>
      <c r="C993" s="75"/>
      <c r="D993" s="78"/>
      <c r="E993" s="78"/>
      <c r="F993" s="78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2" customHeight="1">
      <c r="A994" s="75"/>
      <c r="B994" s="75"/>
      <c r="C994" s="75"/>
      <c r="D994" s="78"/>
      <c r="E994" s="78"/>
      <c r="F994" s="78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2" customHeight="1">
      <c r="A995" s="75"/>
      <c r="B995" s="75"/>
      <c r="C995" s="75"/>
      <c r="D995" s="78"/>
      <c r="E995" s="78"/>
      <c r="F995" s="78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2" customHeight="1">
      <c r="A996" s="75"/>
      <c r="B996" s="75"/>
      <c r="C996" s="75"/>
      <c r="D996" s="78"/>
      <c r="E996" s="78"/>
      <c r="F996" s="78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2" customHeight="1">
      <c r="A997" s="75"/>
      <c r="B997" s="75"/>
      <c r="C997" s="75"/>
      <c r="D997" s="78"/>
      <c r="E997" s="78"/>
      <c r="F997" s="78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2" customHeight="1">
      <c r="A998" s="75"/>
      <c r="B998" s="75"/>
      <c r="C998" s="75"/>
      <c r="D998" s="78"/>
      <c r="E998" s="78"/>
      <c r="F998" s="78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2" customHeight="1">
      <c r="A999" s="75"/>
      <c r="B999" s="75"/>
      <c r="C999" s="75"/>
      <c r="D999" s="78"/>
      <c r="E999" s="78"/>
      <c r="F999" s="78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2" customHeight="1">
      <c r="A1000" s="75"/>
      <c r="B1000" s="75"/>
      <c r="C1000" s="75"/>
      <c r="D1000" s="78"/>
      <c r="E1000" s="78"/>
      <c r="F1000" s="78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  <row r="1001" spans="1:26" ht="12" customHeight="1">
      <c r="A1001" s="75"/>
      <c r="B1001" s="75"/>
      <c r="C1001" s="75"/>
      <c r="D1001" s="78"/>
      <c r="E1001" s="78"/>
      <c r="F1001" s="78"/>
      <c r="G1001" s="75"/>
      <c r="H1001" s="75"/>
      <c r="I1001" s="75"/>
      <c r="J1001" s="75"/>
      <c r="K1001" s="75"/>
      <c r="L1001" s="75"/>
      <c r="M1001" s="75"/>
      <c r="N1001" s="75"/>
      <c r="O1001" s="75"/>
      <c r="P1001" s="75"/>
      <c r="Q1001" s="75"/>
      <c r="R1001" s="75"/>
      <c r="S1001" s="75"/>
      <c r="T1001" s="75"/>
      <c r="U1001" s="75"/>
      <c r="V1001" s="75"/>
      <c r="W1001" s="75"/>
      <c r="X1001" s="75"/>
      <c r="Y1001" s="75"/>
      <c r="Z1001" s="75"/>
    </row>
    <row r="1002" spans="1:26" ht="12" customHeight="1">
      <c r="A1002" s="75"/>
      <c r="B1002" s="75"/>
      <c r="C1002" s="75"/>
      <c r="D1002" s="78"/>
      <c r="E1002" s="78"/>
      <c r="F1002" s="78"/>
      <c r="G1002" s="75"/>
      <c r="H1002" s="75"/>
      <c r="I1002" s="75"/>
      <c r="J1002" s="75"/>
      <c r="K1002" s="75"/>
      <c r="L1002" s="75"/>
      <c r="M1002" s="75"/>
      <c r="N1002" s="75"/>
      <c r="O1002" s="75"/>
      <c r="P1002" s="75"/>
      <c r="Q1002" s="75"/>
      <c r="R1002" s="75"/>
      <c r="S1002" s="75"/>
      <c r="T1002" s="75"/>
      <c r="U1002" s="75"/>
      <c r="V1002" s="75"/>
      <c r="W1002" s="75"/>
      <c r="X1002" s="75"/>
      <c r="Y1002" s="75"/>
      <c r="Z1002" s="75"/>
    </row>
    <row r="1003" spans="1:26" ht="12" customHeight="1">
      <c r="A1003" s="75"/>
      <c r="B1003" s="75"/>
      <c r="C1003" s="75"/>
      <c r="D1003" s="78"/>
      <c r="E1003" s="78"/>
      <c r="F1003" s="78"/>
      <c r="G1003" s="75"/>
      <c r="H1003" s="75"/>
      <c r="I1003" s="75"/>
      <c r="J1003" s="75"/>
      <c r="K1003" s="75"/>
      <c r="L1003" s="75"/>
      <c r="M1003" s="75"/>
      <c r="N1003" s="75"/>
      <c r="O1003" s="75"/>
      <c r="P1003" s="75"/>
      <c r="Q1003" s="75"/>
      <c r="R1003" s="75"/>
      <c r="S1003" s="75"/>
      <c r="T1003" s="75"/>
      <c r="U1003" s="75"/>
      <c r="V1003" s="75"/>
      <c r="W1003" s="75"/>
      <c r="X1003" s="75"/>
      <c r="Y1003" s="75"/>
      <c r="Z1003" s="75"/>
    </row>
  </sheetData>
  <mergeCells count="17">
    <mergeCell ref="D20:D22"/>
    <mergeCell ref="E20:E22"/>
    <mergeCell ref="F20:F22"/>
    <mergeCell ref="D69:F69"/>
    <mergeCell ref="D70:F70"/>
    <mergeCell ref="D19:F19"/>
    <mergeCell ref="A1:G1"/>
    <mergeCell ref="A2:G2"/>
    <mergeCell ref="A3:G3"/>
    <mergeCell ref="D5:G5"/>
    <mergeCell ref="D6:G6"/>
    <mergeCell ref="D7:G7"/>
    <mergeCell ref="D8:G8"/>
    <mergeCell ref="C11:F11"/>
    <mergeCell ref="C12:F12"/>
    <mergeCell ref="C13:F13"/>
    <mergeCell ref="C14:F14"/>
  </mergeCells>
  <printOptions horizontalCentered="1" verticalCentered="1"/>
  <pageMargins left="0.51180993000874886" right="0.31496062992125984" top="0.354329615048119" bottom="0.354329615048119" header="0" footer="0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C16A4-2963-4CB8-83B6-1EE0869FB071}">
  <sheetPr codeName="Sheet39"/>
  <dimension ref="B2:K30"/>
  <sheetViews>
    <sheetView topLeftCell="B1" workbookViewId="0">
      <selection activeCell="I3" sqref="I3"/>
    </sheetView>
  </sheetViews>
  <sheetFormatPr defaultRowHeight="14.25"/>
  <cols>
    <col min="4" max="5" width="12.375" customWidth="1"/>
    <col min="6" max="7" width="20.625" customWidth="1"/>
    <col min="10" max="10" width="19.75" customWidth="1"/>
    <col min="11" max="11" width="24.5" customWidth="1"/>
  </cols>
  <sheetData>
    <row r="2" spans="2:11">
      <c r="B2" s="860" t="s">
        <v>1021</v>
      </c>
      <c r="C2" s="717" t="s">
        <v>1031</v>
      </c>
      <c r="D2" s="717" t="s">
        <v>1032</v>
      </c>
      <c r="E2" s="717"/>
      <c r="F2" s="862" t="s">
        <v>929</v>
      </c>
      <c r="G2" s="717"/>
    </row>
    <row r="3" spans="2:11" ht="18.75">
      <c r="B3" s="717" t="s">
        <v>1022</v>
      </c>
      <c r="C3" s="717" t="s">
        <v>1033</v>
      </c>
      <c r="D3" s="861" t="s">
        <v>1034</v>
      </c>
      <c r="E3" s="867" t="str">
        <f>IF(Description!$B$20=TRUE,D3,C3)</f>
        <v>camion</v>
      </c>
      <c r="F3" s="863" t="s">
        <v>1037</v>
      </c>
      <c r="G3" s="865">
        <f>'Our List'!C14</f>
        <v>30708</v>
      </c>
      <c r="H3" s="428" t="b">
        <f>ISNUMBER(G3)</f>
        <v>1</v>
      </c>
      <c r="I3" s="987" t="str">
        <f>TEXT(G3, "#,##0.00")</f>
        <v>30,708.00</v>
      </c>
      <c r="J3" s="428" t="str">
        <f>CONCATENATE(I3," Euro")</f>
        <v>30,708.00 Euro</v>
      </c>
      <c r="K3" s="868" t="str">
        <f>IF(H3=TRUE,J3,"N/A")</f>
        <v>30,708.00 Euro</v>
      </c>
    </row>
    <row r="4" spans="2:11" ht="18.75">
      <c r="B4" s="717" t="s">
        <v>1023</v>
      </c>
      <c r="C4" s="717" t="s">
        <v>1033</v>
      </c>
      <c r="D4" s="861" t="s">
        <v>1035</v>
      </c>
      <c r="E4" s="867" t="str">
        <f>IF(Description!$B$20=TRUE,D4,C4)</f>
        <v>camion</v>
      </c>
      <c r="F4" s="864" t="s">
        <v>1036</v>
      </c>
      <c r="G4" s="866">
        <f>'Our List'!C13</f>
        <v>36379.875</v>
      </c>
      <c r="H4" s="428" t="b">
        <f>ISNUMBER(G4)</f>
        <v>1</v>
      </c>
      <c r="I4" s="987" t="str">
        <f t="shared" ref="I4:I29" si="0">TEXT(G4, "#,##0.00")</f>
        <v>36,379.88</v>
      </c>
      <c r="J4" s="428" t="str">
        <f>CONCATENATE(I4," Euro")</f>
        <v>36,379.88 Euro</v>
      </c>
      <c r="K4" s="868" t="str">
        <f>IF(H4=TRUE,J4,"N/A")</f>
        <v>36,379.88 Euro</v>
      </c>
    </row>
    <row r="5" spans="2:11" ht="18.75">
      <c r="B5" s="717" t="s">
        <v>1024</v>
      </c>
      <c r="C5" s="717" t="s">
        <v>1033</v>
      </c>
      <c r="D5" s="861" t="s">
        <v>1035</v>
      </c>
      <c r="E5" s="867" t="str">
        <f>IF(Description!$B$20=TRUE,D5,C5)</f>
        <v>camion</v>
      </c>
      <c r="F5" s="864" t="s">
        <v>1006</v>
      </c>
      <c r="G5" s="866">
        <f>'Our List'!C12</f>
        <v>52165.5</v>
      </c>
      <c r="H5" s="428" t="b">
        <f>ISNUMBER(G5)</f>
        <v>1</v>
      </c>
      <c r="I5" s="987" t="str">
        <f t="shared" si="0"/>
        <v>52,165.50</v>
      </c>
      <c r="J5" s="428" t="str">
        <f>CONCATENATE(I5," Euro")</f>
        <v>52,165.50 Euro</v>
      </c>
      <c r="K5" s="868" t="str">
        <f>IF(H5=TRUE,J5,"N/A")</f>
        <v>52,165.50 Euro</v>
      </c>
    </row>
    <row r="6" spans="2:11" ht="18.75">
      <c r="B6" s="717" t="s">
        <v>1025</v>
      </c>
      <c r="C6" s="717" t="s">
        <v>1033</v>
      </c>
      <c r="D6" s="861" t="s">
        <v>1035</v>
      </c>
      <c r="E6" s="867" t="str">
        <f>IF(Description!$B$20=TRUE,D6,C6)</f>
        <v>camion</v>
      </c>
      <c r="F6" s="864" t="s">
        <v>1038</v>
      </c>
      <c r="G6" s="866">
        <f>'Our List'!C62</f>
        <v>7200</v>
      </c>
      <c r="H6" s="428" t="b">
        <f>ISNUMBER(G6)</f>
        <v>1</v>
      </c>
      <c r="I6" s="987" t="str">
        <f t="shared" si="0"/>
        <v>7,200.00</v>
      </c>
      <c r="J6" s="428" t="str">
        <f>CONCATENATE("+ ", I6," Euro")</f>
        <v>+ 7,200.00 Euro</v>
      </c>
      <c r="K6" s="868" t="str">
        <f>IF(H6=TRUE,J6,"N/A")</f>
        <v>+ 7,200.00 Euro</v>
      </c>
    </row>
    <row r="7" spans="2:11" ht="18.75">
      <c r="B7" s="717" t="s">
        <v>1026</v>
      </c>
      <c r="C7" s="717" t="s">
        <v>1033</v>
      </c>
      <c r="D7" s="861" t="str">
        <f>IF(Transport!E5&gt;1,"contenitori","contenitore")</f>
        <v>contenitori</v>
      </c>
      <c r="E7" s="867" t="str">
        <f>IF(Description!$B$20=TRUE,D7,C7)</f>
        <v>camion</v>
      </c>
      <c r="F7" s="864" t="s">
        <v>1039</v>
      </c>
      <c r="G7" s="866">
        <f>'Our List'!E62</f>
        <v>7200</v>
      </c>
      <c r="H7" s="428" t="b">
        <f>ISNUMBER(G7)</f>
        <v>1</v>
      </c>
      <c r="I7" s="987" t="str">
        <f t="shared" si="0"/>
        <v>7,200.00</v>
      </c>
      <c r="J7" s="428" t="str">
        <f>CONCATENATE("+ ", I7," Euro")</f>
        <v>+ 7,200.00 Euro</v>
      </c>
      <c r="K7" s="868" t="str">
        <f>IF(H7=TRUE,J7,"N/A")</f>
        <v>+ 7,200.00 Euro</v>
      </c>
    </row>
    <row r="8" spans="2:11" ht="15.75">
      <c r="B8" s="717" t="s">
        <v>1027</v>
      </c>
      <c r="C8" s="717" t="s">
        <v>1033</v>
      </c>
      <c r="D8" s="861" t="str">
        <f>IF(Transport!E7&gt;1,"contenitori","contenitore")</f>
        <v>contenitori</v>
      </c>
      <c r="E8" s="867" t="str">
        <f>IF(Description!$B$20=TRUE,D8,C8)</f>
        <v>camion</v>
      </c>
      <c r="F8" s="862"/>
      <c r="G8" s="717"/>
      <c r="I8" s="987"/>
    </row>
    <row r="9" spans="2:11" ht="15.75">
      <c r="B9" s="717" t="s">
        <v>1028</v>
      </c>
      <c r="C9" s="717" t="s">
        <v>1033</v>
      </c>
      <c r="D9" s="861" t="s">
        <v>1035</v>
      </c>
      <c r="E9" s="867" t="str">
        <f>IF(Description!$B$20=TRUE,D9,C9)</f>
        <v>camion</v>
      </c>
      <c r="F9" s="862"/>
      <c r="G9" s="717"/>
      <c r="I9" s="987"/>
    </row>
    <row r="10" spans="2:11" ht="15.75">
      <c r="B10" s="717" t="s">
        <v>1029</v>
      </c>
      <c r="C10" s="717" t="s">
        <v>1033</v>
      </c>
      <c r="D10" s="861" t="s">
        <v>1034</v>
      </c>
      <c r="E10" s="867" t="str">
        <f>IF(Description!$B$20=TRUE,D10,C10)</f>
        <v>camion</v>
      </c>
      <c r="F10" s="862"/>
      <c r="G10" s="717"/>
      <c r="I10" s="987"/>
    </row>
    <row r="11" spans="2:11" ht="15.75">
      <c r="B11" s="717" t="s">
        <v>1030</v>
      </c>
      <c r="C11" s="717" t="s">
        <v>1033</v>
      </c>
      <c r="D11" s="860" t="s">
        <v>1035</v>
      </c>
      <c r="E11" s="867" t="str">
        <f>IF(Description!$B$20=TRUE,D11,C11)</f>
        <v>camion</v>
      </c>
      <c r="F11" s="862"/>
      <c r="G11" s="717"/>
      <c r="I11" s="987"/>
    </row>
    <row r="12" spans="2:11">
      <c r="I12" s="987"/>
    </row>
    <row r="13" spans="2:11">
      <c r="I13" s="987"/>
    </row>
    <row r="14" spans="2:11">
      <c r="B14" s="860" t="s">
        <v>1047</v>
      </c>
      <c r="C14" s="717" t="s">
        <v>1031</v>
      </c>
      <c r="D14" s="717" t="s">
        <v>1032</v>
      </c>
      <c r="E14" s="717"/>
      <c r="F14" s="862" t="s">
        <v>929</v>
      </c>
      <c r="G14" s="717"/>
      <c r="I14" s="987"/>
    </row>
    <row r="15" spans="2:11" ht="18.75">
      <c r="B15" s="717" t="s">
        <v>1022</v>
      </c>
      <c r="C15" s="860" t="s">
        <v>1049</v>
      </c>
      <c r="D15" s="861" t="s">
        <v>1051</v>
      </c>
      <c r="E15" s="867" t="str">
        <f>IF(Description!$B$20=TRUE,D15,C15)</f>
        <v>truck</v>
      </c>
      <c r="F15" s="863" t="s">
        <v>1037</v>
      </c>
      <c r="G15" s="865">
        <f>'Our List'!C14</f>
        <v>30708</v>
      </c>
      <c r="H15" s="428" t="b">
        <f>ISNUMBER(G15)</f>
        <v>1</v>
      </c>
      <c r="I15" s="987" t="str">
        <f t="shared" si="0"/>
        <v>30,708.00</v>
      </c>
      <c r="J15" s="428" t="str">
        <f>CONCATENATE(I15," Euro")</f>
        <v>30,708.00 Euro</v>
      </c>
      <c r="K15" s="868" t="str">
        <f>IF(H15=TRUE,J15,"N/A")</f>
        <v>30,708.00 Euro</v>
      </c>
    </row>
    <row r="16" spans="2:11" ht="18.75">
      <c r="B16" s="717" t="s">
        <v>1023</v>
      </c>
      <c r="C16" s="860" t="s">
        <v>1048</v>
      </c>
      <c r="D16" s="861" t="s">
        <v>1050</v>
      </c>
      <c r="E16" s="867" t="str">
        <f>IF(Description!$B$20=TRUE,D16,C16)</f>
        <v>trucks</v>
      </c>
      <c r="F16" s="864" t="s">
        <v>1036</v>
      </c>
      <c r="G16" s="866">
        <f>'Our List'!C13</f>
        <v>36379.875</v>
      </c>
      <c r="H16" s="428" t="b">
        <f>ISNUMBER(G16)</f>
        <v>1</v>
      </c>
      <c r="I16" s="987" t="str">
        <f t="shared" si="0"/>
        <v>36,379.88</v>
      </c>
      <c r="J16" s="428" t="str">
        <f>CONCATENATE(I16," Euro")</f>
        <v>36,379.88 Euro</v>
      </c>
      <c r="K16" s="868" t="str">
        <f>IF(H16=TRUE,J16,"N/A")</f>
        <v>36,379.88 Euro</v>
      </c>
    </row>
    <row r="17" spans="2:11" ht="18.75">
      <c r="B17" s="717" t="s">
        <v>1024</v>
      </c>
      <c r="C17" s="860" t="s">
        <v>1048</v>
      </c>
      <c r="D17" s="861" t="s">
        <v>1050</v>
      </c>
      <c r="E17" s="867" t="str">
        <f>IF(Description!$B$20=TRUE,D17,C17)</f>
        <v>trucks</v>
      </c>
      <c r="F17" s="864" t="s">
        <v>1006</v>
      </c>
      <c r="G17" s="866">
        <f>'Our List'!C12</f>
        <v>52165.5</v>
      </c>
      <c r="H17" s="428" t="b">
        <f>ISNUMBER(G17)</f>
        <v>1</v>
      </c>
      <c r="I17" s="987" t="str">
        <f t="shared" si="0"/>
        <v>52,165.50</v>
      </c>
      <c r="J17" s="428" t="str">
        <f>CONCATENATE(I17," Euro")</f>
        <v>52,165.50 Euro</v>
      </c>
      <c r="K17" s="868" t="str">
        <f>IF(H17=TRUE,J17,"N/A")</f>
        <v>52,165.50 Euro</v>
      </c>
    </row>
    <row r="18" spans="2:11" ht="18.75">
      <c r="B18" s="717" t="s">
        <v>1025</v>
      </c>
      <c r="C18" s="860" t="s">
        <v>1048</v>
      </c>
      <c r="D18" s="861" t="s">
        <v>1050</v>
      </c>
      <c r="E18" s="867" t="str">
        <f>IF(Description!$B$20=TRUE,D18,C18)</f>
        <v>trucks</v>
      </c>
      <c r="F18" s="864" t="s">
        <v>1038</v>
      </c>
      <c r="G18" s="866">
        <f>'Our List'!C62</f>
        <v>7200</v>
      </c>
      <c r="H18" s="428" t="b">
        <f>ISNUMBER(G18)</f>
        <v>1</v>
      </c>
      <c r="I18" s="987" t="str">
        <f t="shared" si="0"/>
        <v>7,200.00</v>
      </c>
      <c r="J18" s="428" t="str">
        <f>CONCATENATE("+ ", I18," Euro")</f>
        <v>+ 7,200.00 Euro</v>
      </c>
      <c r="K18" s="868" t="str">
        <f>IF(H18=TRUE,J18,"N/A")</f>
        <v>+ 7,200.00 Euro</v>
      </c>
    </row>
    <row r="19" spans="2:11" ht="18.75">
      <c r="B19" s="717" t="s">
        <v>1026</v>
      </c>
      <c r="C19" s="860" t="s">
        <v>1048</v>
      </c>
      <c r="D19" s="861" t="s">
        <v>1050</v>
      </c>
      <c r="E19" s="867" t="str">
        <f>IF(Description!$B$20=TRUE,D19,C19)</f>
        <v>trucks</v>
      </c>
      <c r="F19" s="864" t="s">
        <v>1039</v>
      </c>
      <c r="G19" s="866">
        <f>'Our List'!E62</f>
        <v>7200</v>
      </c>
      <c r="H19" s="428" t="b">
        <f>ISNUMBER(G19)</f>
        <v>1</v>
      </c>
      <c r="I19" s="987" t="str">
        <f t="shared" si="0"/>
        <v>7,200.00</v>
      </c>
      <c r="J19" s="428" t="str">
        <f>CONCATENATE("+ ", I19," Euro")</f>
        <v>+ 7,200.00 Euro</v>
      </c>
      <c r="K19" s="868" t="str">
        <f>IF(H19=TRUE,J19,"N/A")</f>
        <v>+ 7,200.00 Euro</v>
      </c>
    </row>
    <row r="20" spans="2:11" ht="15.75">
      <c r="B20" s="717" t="s">
        <v>1027</v>
      </c>
      <c r="C20" s="860" t="s">
        <v>1048</v>
      </c>
      <c r="D20" s="861" t="s">
        <v>1050</v>
      </c>
      <c r="E20" s="867" t="str">
        <f>IF(Description!$B$20=TRUE,D20,C20)</f>
        <v>trucks</v>
      </c>
      <c r="F20" s="862"/>
      <c r="G20" s="717"/>
      <c r="I20" s="987"/>
    </row>
    <row r="21" spans="2:11" ht="15.75">
      <c r="B21" s="717" t="s">
        <v>1028</v>
      </c>
      <c r="C21" s="860" t="s">
        <v>1049</v>
      </c>
      <c r="D21" s="861" t="s">
        <v>1051</v>
      </c>
      <c r="E21" s="867" t="str">
        <f>IF(Description!$B$20=TRUE,D21,C21)</f>
        <v>truck</v>
      </c>
      <c r="F21" s="862"/>
      <c r="G21" s="717"/>
      <c r="I21" s="987"/>
    </row>
    <row r="22" spans="2:11">
      <c r="I22" s="987"/>
    </row>
    <row r="23" spans="2:11">
      <c r="I23" s="987"/>
    </row>
    <row r="24" spans="2:11">
      <c r="B24" s="860" t="s">
        <v>1054</v>
      </c>
      <c r="C24" s="717" t="s">
        <v>1031</v>
      </c>
      <c r="D24" s="717" t="s">
        <v>1032</v>
      </c>
      <c r="E24" s="717"/>
      <c r="F24" s="862" t="s">
        <v>929</v>
      </c>
      <c r="G24" s="717"/>
      <c r="I24" s="987"/>
    </row>
    <row r="25" spans="2:11" ht="18.75">
      <c r="B25" s="717" t="s">
        <v>1022</v>
      </c>
      <c r="C25" s="860" t="s">
        <v>1033</v>
      </c>
      <c r="D25" s="861" t="s">
        <v>1056</v>
      </c>
      <c r="E25" s="867" t="str">
        <f>IF(Description!$B$20=TRUE,D25,C25)</f>
        <v>camion</v>
      </c>
      <c r="F25" s="863" t="s">
        <v>1037</v>
      </c>
      <c r="G25" s="865">
        <f>'Our List'!C14</f>
        <v>30708</v>
      </c>
      <c r="H25" s="428" t="b">
        <f>ISNUMBER(G25)</f>
        <v>1</v>
      </c>
      <c r="I25" s="987" t="str">
        <f t="shared" si="0"/>
        <v>30,708.00</v>
      </c>
      <c r="J25" s="428" t="str">
        <f>CONCATENATE(I25," Euro")</f>
        <v>30,708.00 Euro</v>
      </c>
      <c r="K25" s="868" t="str">
        <f>IF(H25=TRUE,J25,"N/A")</f>
        <v>30,708.00 Euro</v>
      </c>
    </row>
    <row r="26" spans="2:11" ht="18.75">
      <c r="B26" s="717" t="s">
        <v>1023</v>
      </c>
      <c r="C26" s="860" t="s">
        <v>1055</v>
      </c>
      <c r="D26" s="861" t="s">
        <v>1057</v>
      </c>
      <c r="E26" s="867" t="str">
        <f>IF(Description!$B$20=TRUE,D26,C26)</f>
        <v>camions</v>
      </c>
      <c r="F26" s="864" t="s">
        <v>1036</v>
      </c>
      <c r="G26" s="866">
        <f>'Our List'!C13</f>
        <v>36379.875</v>
      </c>
      <c r="H26" s="428" t="b">
        <f>ISNUMBER(G26)</f>
        <v>1</v>
      </c>
      <c r="I26" s="987" t="str">
        <f t="shared" si="0"/>
        <v>36,379.88</v>
      </c>
      <c r="J26" s="428" t="str">
        <f>CONCATENATE(I26," Euro")</f>
        <v>36,379.88 Euro</v>
      </c>
      <c r="K26" s="868" t="str">
        <f>IF(H26=TRUE,J26,"N/A")</f>
        <v>36,379.88 Euro</v>
      </c>
    </row>
    <row r="27" spans="2:11" ht="18.75">
      <c r="B27" s="717" t="s">
        <v>1024</v>
      </c>
      <c r="C27" s="860" t="s">
        <v>1055</v>
      </c>
      <c r="D27" s="861" t="s">
        <v>1057</v>
      </c>
      <c r="E27" s="867" t="str">
        <f>IF(Description!$B$20=TRUE,D27,C27)</f>
        <v>camions</v>
      </c>
      <c r="F27" s="864" t="s">
        <v>1006</v>
      </c>
      <c r="G27" s="866">
        <f>'Our List'!C12</f>
        <v>52165.5</v>
      </c>
      <c r="H27" s="428" t="b">
        <f>ISNUMBER(G27)</f>
        <v>1</v>
      </c>
      <c r="I27" s="987" t="str">
        <f t="shared" si="0"/>
        <v>52,165.50</v>
      </c>
      <c r="J27" s="428" t="str">
        <f>CONCATENATE(I27," Euro")</f>
        <v>52,165.50 Euro</v>
      </c>
      <c r="K27" s="868" t="str">
        <f>IF(H27=TRUE,J27,"N/A")</f>
        <v>52,165.50 Euro</v>
      </c>
    </row>
    <row r="28" spans="2:11" ht="18.75">
      <c r="B28" s="717" t="s">
        <v>1025</v>
      </c>
      <c r="C28" s="860" t="s">
        <v>1055</v>
      </c>
      <c r="D28" s="861" t="s">
        <v>1057</v>
      </c>
      <c r="E28" s="867" t="str">
        <f>IF(Description!$B$20=TRUE,D28,C28)</f>
        <v>camions</v>
      </c>
      <c r="F28" s="864" t="s">
        <v>1038</v>
      </c>
      <c r="G28" s="866">
        <f>'Our List'!C62</f>
        <v>7200</v>
      </c>
      <c r="H28" s="428" t="b">
        <f>ISNUMBER(G28)</f>
        <v>1</v>
      </c>
      <c r="I28" s="987" t="str">
        <f t="shared" si="0"/>
        <v>7,200.00</v>
      </c>
      <c r="J28" s="428" t="str">
        <f>CONCATENATE("+ ", I28," Euro")</f>
        <v>+ 7,200.00 Euro</v>
      </c>
      <c r="K28" s="868" t="str">
        <f>IF(H28=TRUE,J28,"N/A")</f>
        <v>+ 7,200.00 Euro</v>
      </c>
    </row>
    <row r="29" spans="2:11" ht="18.75">
      <c r="B29" s="717" t="s">
        <v>1026</v>
      </c>
      <c r="C29" s="860" t="s">
        <v>1055</v>
      </c>
      <c r="D29" s="861" t="s">
        <v>1057</v>
      </c>
      <c r="E29" s="867" t="str">
        <f>IF(Description!$B$20=TRUE,D29,C29)</f>
        <v>camions</v>
      </c>
      <c r="F29" s="864" t="s">
        <v>1039</v>
      </c>
      <c r="G29" s="866">
        <f>'Our List'!E62</f>
        <v>7200</v>
      </c>
      <c r="H29" s="428" t="b">
        <f>ISNUMBER(G29)</f>
        <v>1</v>
      </c>
      <c r="I29" s="987" t="str">
        <f t="shared" si="0"/>
        <v>7,200.00</v>
      </c>
      <c r="J29" s="428" t="str">
        <f>CONCATENATE("+ ", I29," Euro")</f>
        <v>+ 7,200.00 Euro</v>
      </c>
      <c r="K29" s="868" t="str">
        <f>IF(H29=TRUE,J29,"N/A")</f>
        <v>+ 7,200.00 Euro</v>
      </c>
    </row>
    <row r="30" spans="2:11" ht="15.75">
      <c r="B30" s="717" t="s">
        <v>1027</v>
      </c>
      <c r="C30" s="860" t="s">
        <v>1033</v>
      </c>
      <c r="D30" s="861" t="s">
        <v>1056</v>
      </c>
      <c r="E30" s="867" t="str">
        <f>IF(Description!$B$20=TRUE,D30,C30)</f>
        <v>camion</v>
      </c>
      <c r="F30" s="862"/>
      <c r="G30" s="717"/>
    </row>
  </sheetData>
  <phoneticPr fontId="163" type="noConversion"/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tabColor rgb="FF0070C0"/>
  </sheetPr>
  <dimension ref="A1:Z1003"/>
  <sheetViews>
    <sheetView showZeros="0" zoomScale="130" zoomScaleNormal="130" workbookViewId="0">
      <selection activeCell="D73" sqref="D73:F73"/>
    </sheetView>
  </sheetViews>
  <sheetFormatPr defaultColWidth="12.625" defaultRowHeight="15" customHeight="1"/>
  <cols>
    <col min="1" max="1" width="6.875" customWidth="1"/>
    <col min="2" max="2" width="40.375" customWidth="1"/>
    <col min="3" max="3" width="7.75" customWidth="1"/>
    <col min="4" max="4" width="4.625" customWidth="1"/>
    <col min="5" max="6" width="4.75" customWidth="1"/>
    <col min="7" max="7" width="11.75" customWidth="1"/>
    <col min="8" max="8" width="10.5" customWidth="1"/>
    <col min="9" max="26" width="7.625" customWidth="1"/>
  </cols>
  <sheetData>
    <row r="1" spans="1:26" ht="12" customHeight="1">
      <c r="A1" s="1070" t="s">
        <v>610</v>
      </c>
      <c r="B1" s="1070"/>
      <c r="C1" s="1070"/>
      <c r="D1" s="1070"/>
      <c r="E1" s="1070"/>
      <c r="F1" s="1070"/>
      <c r="G1" s="1070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2" customHeight="1">
      <c r="A2" s="1071" t="str">
        <f>Generator!I5</f>
        <v>www.prefabhome.eu</v>
      </c>
      <c r="B2" s="1071"/>
      <c r="C2" s="1071"/>
      <c r="D2" s="1071"/>
      <c r="E2" s="1071"/>
      <c r="F2" s="1071"/>
      <c r="G2" s="1071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2" customHeight="1">
      <c r="A3" s="1072" t="str">
        <f>Generator!I3</f>
        <v>Stanislav.Piskunov@prefabhome.eu</v>
      </c>
      <c r="B3" s="1072"/>
      <c r="C3" s="1072"/>
      <c r="D3" s="1072"/>
      <c r="E3" s="1072"/>
      <c r="F3" s="1072"/>
      <c r="G3" s="1072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5.85" customHeight="1">
      <c r="A4" s="75"/>
      <c r="B4" s="78"/>
      <c r="C4" s="75"/>
      <c r="D4" s="78"/>
      <c r="E4" s="78"/>
      <c r="F4" s="78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2" customHeight="1">
      <c r="A5" s="75"/>
      <c r="B5" s="75"/>
      <c r="C5" s="84" t="s">
        <v>103</v>
      </c>
      <c r="D5" s="1073" t="str">
        <f ca="1">'Our List'!B3</f>
        <v>24-4/2026-VV 018</v>
      </c>
      <c r="E5" s="1023"/>
      <c r="F5" s="1023"/>
      <c r="G5" s="1023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2.75" customHeight="1">
      <c r="A6" s="75"/>
      <c r="B6" s="75"/>
      <c r="C6" s="84" t="s">
        <v>0</v>
      </c>
      <c r="D6" s="1074">
        <f ca="1">'Our List'!B1</f>
        <v>46136</v>
      </c>
      <c r="E6" s="1023"/>
      <c r="F6" s="1023"/>
      <c r="G6" s="1023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3.5" customHeight="1">
      <c r="A7" s="75"/>
      <c r="B7" s="75"/>
      <c r="C7" s="84" t="s">
        <v>104</v>
      </c>
      <c r="D7" s="1075" t="str">
        <f>'Our List'!B4</f>
        <v>Geom. Andrea Bertoni</v>
      </c>
      <c r="E7" s="1076"/>
      <c r="F7" s="1076"/>
      <c r="G7" s="1076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2" customHeight="1">
      <c r="A8" s="85"/>
      <c r="B8" s="78"/>
      <c r="C8" s="75"/>
      <c r="D8" s="1077">
        <f>'Our List'!B5</f>
        <v>0</v>
      </c>
      <c r="E8" s="1023"/>
      <c r="F8" s="1023"/>
      <c r="G8" s="1023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2" customHeight="1">
      <c r="A9" s="85" t="s">
        <v>105</v>
      </c>
      <c r="B9" s="78"/>
      <c r="C9" s="75"/>
      <c r="D9" s="88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3.75" customHeight="1" thickBot="1">
      <c r="A10" s="75"/>
      <c r="B10" s="75"/>
      <c r="C10" s="86"/>
      <c r="D10" s="78"/>
      <c r="E10" s="78"/>
      <c r="F10" s="78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2" customHeight="1">
      <c r="A11" s="928" t="s">
        <v>106</v>
      </c>
      <c r="B11" s="929" t="s">
        <v>107</v>
      </c>
      <c r="C11" s="1106" t="s">
        <v>108</v>
      </c>
      <c r="D11" s="1107"/>
      <c r="E11" s="1107"/>
      <c r="F11" s="1108"/>
      <c r="G11" s="921" t="s">
        <v>109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2" customHeight="1">
      <c r="A12" s="924" t="s">
        <v>110</v>
      </c>
      <c r="B12" s="923" t="s">
        <v>115</v>
      </c>
      <c r="C12" s="1081">
        <f>'Our List'!C12</f>
        <v>52165.5</v>
      </c>
      <c r="D12" s="1082"/>
      <c r="E12" s="1082"/>
      <c r="F12" s="1082"/>
      <c r="G12" s="932" t="s">
        <v>1107</v>
      </c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2" customHeight="1">
      <c r="A13" s="924" t="s">
        <v>112</v>
      </c>
      <c r="B13" s="923" t="s">
        <v>113</v>
      </c>
      <c r="C13" s="1109">
        <f>'Our List'!C13</f>
        <v>36379.875</v>
      </c>
      <c r="D13" s="1110"/>
      <c r="E13" s="1110"/>
      <c r="F13" s="1110"/>
      <c r="G13" s="933">
        <v>12</v>
      </c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2" customHeight="1" thickBot="1">
      <c r="A14" s="925" t="s">
        <v>114</v>
      </c>
      <c r="B14" s="926" t="s">
        <v>111</v>
      </c>
      <c r="C14" s="1111">
        <f>'Our List'!C14</f>
        <v>30708</v>
      </c>
      <c r="D14" s="1112"/>
      <c r="E14" s="1112"/>
      <c r="F14" s="1112"/>
      <c r="G14" s="934" t="s">
        <v>1106</v>
      </c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3.75" hidden="1" customHeight="1">
      <c r="A15" s="96"/>
      <c r="B15" s="75"/>
      <c r="C15" s="97"/>
      <c r="D15" s="78"/>
      <c r="E15" s="78"/>
      <c r="F15" s="78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3.75" hidden="1" customHeight="1">
      <c r="A16" s="96"/>
      <c r="B16" s="75"/>
      <c r="C16" s="97"/>
      <c r="D16" s="78"/>
      <c r="E16" s="78"/>
      <c r="F16" s="78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5.75" customHeight="1" thickBot="1">
      <c r="A17" s="888" t="s">
        <v>117</v>
      </c>
      <c r="B17" s="75"/>
      <c r="C17" s="97"/>
      <c r="D17" s="78"/>
      <c r="E17" s="78"/>
      <c r="F17" s="78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3.75" hidden="1" customHeight="1" thickBot="1">
      <c r="A18" s="96"/>
      <c r="B18" s="75"/>
      <c r="C18" s="97"/>
      <c r="D18" s="78"/>
      <c r="E18" s="78"/>
      <c r="F18" s="78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2" customHeight="1" thickBot="1">
      <c r="A19" s="99"/>
      <c r="B19" s="100"/>
      <c r="C19" s="101"/>
      <c r="D19" s="1103" t="s">
        <v>118</v>
      </c>
      <c r="E19" s="1104"/>
      <c r="F19" s="1105"/>
      <c r="G19" s="103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2" customHeight="1">
      <c r="A20" s="104" t="s">
        <v>106</v>
      </c>
      <c r="B20" s="105" t="s">
        <v>119</v>
      </c>
      <c r="C20" s="956"/>
      <c r="D20" s="1116" t="s">
        <v>122</v>
      </c>
      <c r="E20" s="1119" t="s">
        <v>121</v>
      </c>
      <c r="F20" s="1121" t="s">
        <v>120</v>
      </c>
      <c r="G20" s="92" t="s">
        <v>123</v>
      </c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2" customHeight="1">
      <c r="A21" s="104"/>
      <c r="B21" s="108"/>
      <c r="C21" s="956"/>
      <c r="D21" s="1117"/>
      <c r="E21" s="1087"/>
      <c r="F21" s="1122"/>
      <c r="G21" s="92" t="s">
        <v>109</v>
      </c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 thickBot="1">
      <c r="A22" s="109"/>
      <c r="B22" s="961"/>
      <c r="C22" s="937"/>
      <c r="D22" s="1118"/>
      <c r="E22" s="1120"/>
      <c r="F22" s="1123"/>
      <c r="G22" s="92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2" customHeight="1" thickBot="1">
      <c r="A23" s="113" t="s">
        <v>46</v>
      </c>
      <c r="B23" s="962" t="s">
        <v>124</v>
      </c>
      <c r="C23" s="963"/>
      <c r="D23" s="957"/>
      <c r="E23" s="957"/>
      <c r="F23" s="957"/>
      <c r="G23" s="836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2" customHeight="1">
      <c r="A24" s="872" t="s">
        <v>48</v>
      </c>
      <c r="B24" s="158" t="s">
        <v>125</v>
      </c>
      <c r="C24" s="179">
        <f>'Our List'!C17</f>
        <v>3093.75</v>
      </c>
      <c r="D24" s="954" t="s">
        <v>126</v>
      </c>
      <c r="E24" s="955" t="s">
        <v>126</v>
      </c>
      <c r="F24" s="958"/>
      <c r="G24" s="939">
        <v>22</v>
      </c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2" customHeight="1">
      <c r="A25" s="127" t="s">
        <v>49</v>
      </c>
      <c r="B25" s="128" t="s">
        <v>127</v>
      </c>
      <c r="C25" s="185">
        <f>'Our List'!C18</f>
        <v>2578.125</v>
      </c>
      <c r="D25" s="944"/>
      <c r="E25" s="947"/>
      <c r="F25" s="959"/>
      <c r="G25" s="939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2" customHeight="1">
      <c r="A26" s="127" t="s">
        <v>50</v>
      </c>
      <c r="B26" s="128" t="s">
        <v>128</v>
      </c>
      <c r="C26" s="185">
        <f>'Our List'!C19</f>
        <v>825</v>
      </c>
      <c r="D26" s="944"/>
      <c r="E26" s="945"/>
      <c r="F26" s="959"/>
      <c r="G26" s="939">
        <v>23</v>
      </c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2" customHeight="1">
      <c r="A27" s="127" t="s">
        <v>51</v>
      </c>
      <c r="B27" s="128" t="s">
        <v>129</v>
      </c>
      <c r="C27" s="185">
        <f>'Our List'!C20</f>
        <v>1031.25</v>
      </c>
      <c r="D27" s="944"/>
      <c r="E27" s="945"/>
      <c r="F27" s="959"/>
      <c r="G27" s="939">
        <v>24</v>
      </c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2" customHeight="1">
      <c r="A28" s="127" t="s">
        <v>53</v>
      </c>
      <c r="B28" s="128" t="s">
        <v>130</v>
      </c>
      <c r="C28" s="185">
        <f>'Our List'!C21</f>
        <v>2578.125</v>
      </c>
      <c r="D28" s="944" t="s">
        <v>126</v>
      </c>
      <c r="E28" s="945" t="s">
        <v>126</v>
      </c>
      <c r="F28" s="959"/>
      <c r="G28" s="939">
        <v>25</v>
      </c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2" customHeight="1">
      <c r="A29" s="127" t="s">
        <v>55</v>
      </c>
      <c r="B29" s="128" t="s">
        <v>131</v>
      </c>
      <c r="C29" s="185">
        <f>'Our List'!C22</f>
        <v>1031.25</v>
      </c>
      <c r="D29" s="944" t="s">
        <v>126</v>
      </c>
      <c r="E29" s="945"/>
      <c r="F29" s="959"/>
      <c r="G29" s="939">
        <v>26</v>
      </c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2" customHeight="1">
      <c r="A30" s="127" t="s">
        <v>57</v>
      </c>
      <c r="B30" s="128" t="s">
        <v>132</v>
      </c>
      <c r="C30" s="185">
        <f>'Our List'!C23</f>
        <v>4228.125</v>
      </c>
      <c r="D30" s="944"/>
      <c r="E30" s="945"/>
      <c r="F30" s="959"/>
      <c r="G30" s="939">
        <v>27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2" customHeight="1">
      <c r="A31" s="127" t="s">
        <v>58</v>
      </c>
      <c r="B31" s="128" t="s">
        <v>133</v>
      </c>
      <c r="C31" s="185">
        <f>'Our List'!C24</f>
        <v>6290.625</v>
      </c>
      <c r="D31" s="944" t="s">
        <v>126</v>
      </c>
      <c r="E31" s="945"/>
      <c r="F31" s="959"/>
      <c r="G31" s="939">
        <v>28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2" customHeight="1">
      <c r="A32" s="127" t="s">
        <v>59</v>
      </c>
      <c r="B32" s="128" t="s">
        <v>134</v>
      </c>
      <c r="C32" s="185">
        <f>'Our List'!C25</f>
        <v>2268.75</v>
      </c>
      <c r="D32" s="944"/>
      <c r="E32" s="945"/>
      <c r="F32" s="959"/>
      <c r="G32" s="939">
        <v>29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2" customHeight="1">
      <c r="A33" s="134" t="s">
        <v>60</v>
      </c>
      <c r="B33" s="135" t="s">
        <v>136</v>
      </c>
      <c r="C33" s="226">
        <f>'Our List'!C26</f>
        <v>1134.375</v>
      </c>
      <c r="D33" s="944"/>
      <c r="E33" s="945"/>
      <c r="F33" s="959"/>
      <c r="G33" s="940">
        <v>29</v>
      </c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2" customHeight="1">
      <c r="A34" s="134" t="s">
        <v>61</v>
      </c>
      <c r="B34" s="135" t="s">
        <v>138</v>
      </c>
      <c r="C34" s="226">
        <f>'Our List'!C27</f>
        <v>1134.375</v>
      </c>
      <c r="D34" s="944"/>
      <c r="E34" s="945"/>
      <c r="F34" s="959"/>
      <c r="G34" s="940">
        <v>30</v>
      </c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2" customHeight="1" thickBot="1">
      <c r="A35" s="143" t="s">
        <v>62</v>
      </c>
      <c r="B35" s="144" t="s">
        <v>140</v>
      </c>
      <c r="C35" s="938">
        <f>'Our List'!C28</f>
        <v>5156.25</v>
      </c>
      <c r="D35" s="948"/>
      <c r="E35" s="949"/>
      <c r="F35" s="960"/>
      <c r="G35" s="941">
        <v>31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 thickBot="1">
      <c r="A36" s="150"/>
      <c r="B36" s="75"/>
      <c r="C36" s="75"/>
      <c r="D36" s="78"/>
      <c r="E36" s="78"/>
      <c r="F36" s="78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2" customHeight="1" thickBot="1">
      <c r="A37" s="113" t="s">
        <v>63</v>
      </c>
      <c r="B37" s="114" t="s">
        <v>143</v>
      </c>
      <c r="C37" s="177"/>
      <c r="D37" s="1124"/>
      <c r="E37" s="1125"/>
      <c r="F37" s="1126"/>
      <c r="G37" s="943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2" customHeight="1">
      <c r="A38" s="872" t="s">
        <v>65</v>
      </c>
      <c r="B38" s="158" t="s">
        <v>146</v>
      </c>
      <c r="C38" s="179">
        <f>'Our List'!C31</f>
        <v>2465</v>
      </c>
      <c r="D38" s="944"/>
      <c r="E38" s="945"/>
      <c r="F38" s="946"/>
      <c r="G38" s="161">
        <v>33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2" customHeight="1">
      <c r="A39" s="162" t="s">
        <v>66</v>
      </c>
      <c r="B39" s="128" t="s">
        <v>150</v>
      </c>
      <c r="C39" s="185">
        <f>'Our List'!C32</f>
        <v>1218.75</v>
      </c>
      <c r="D39" s="944"/>
      <c r="E39" s="947"/>
      <c r="F39" s="946"/>
      <c r="G39" s="161">
        <v>34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2" customHeight="1">
      <c r="A40" s="163" t="s">
        <v>68</v>
      </c>
      <c r="B40" s="135" t="s">
        <v>151</v>
      </c>
      <c r="C40" s="226">
        <f>'Our List'!C33</f>
        <v>361.25</v>
      </c>
      <c r="D40" s="944"/>
      <c r="E40" s="945"/>
      <c r="F40" s="946"/>
      <c r="G40" s="165">
        <v>34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2" customHeight="1">
      <c r="A41" s="127" t="s">
        <v>70</v>
      </c>
      <c r="B41" s="135" t="s">
        <v>153</v>
      </c>
      <c r="C41" s="185">
        <f>'Our List'!C34</f>
        <v>975</v>
      </c>
      <c r="D41" s="944"/>
      <c r="E41" s="945"/>
      <c r="F41" s="946"/>
      <c r="G41" s="165">
        <v>35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2" customHeight="1" thickBot="1">
      <c r="A42" s="169" t="s">
        <v>72</v>
      </c>
      <c r="B42" s="144" t="s">
        <v>155</v>
      </c>
      <c r="C42" s="938">
        <f>'Our List'!C35</f>
        <v>425</v>
      </c>
      <c r="D42" s="948"/>
      <c r="E42" s="949"/>
      <c r="F42" s="950"/>
      <c r="G42" s="172">
        <v>35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2" customHeight="1" thickBot="1">
      <c r="A43" s="174"/>
      <c r="B43" s="75"/>
      <c r="C43" s="175"/>
      <c r="D43" s="78"/>
      <c r="E43" s="78"/>
      <c r="F43" s="78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2" customHeight="1" thickBot="1">
      <c r="A44" s="99" t="s">
        <v>74</v>
      </c>
      <c r="B44" s="177" t="s">
        <v>75</v>
      </c>
      <c r="C44" s="177"/>
      <c r="D44" s="1127"/>
      <c r="E44" s="1128"/>
      <c r="F44" s="1129"/>
      <c r="G44" s="15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2" customHeight="1">
      <c r="A45" s="872" t="s">
        <v>77</v>
      </c>
      <c r="B45" s="178" t="s">
        <v>158</v>
      </c>
      <c r="C45" s="179">
        <f>'Our List'!C38</f>
        <v>5064.375</v>
      </c>
      <c r="D45" s="944" t="s">
        <v>126</v>
      </c>
      <c r="E45" s="945"/>
      <c r="F45" s="964"/>
      <c r="G45" s="161">
        <v>37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2" customHeight="1">
      <c r="A46" s="127" t="s">
        <v>79</v>
      </c>
      <c r="B46" s="181" t="s">
        <v>159</v>
      </c>
      <c r="C46" s="185">
        <f>'Our List'!C39</f>
        <v>1734.375</v>
      </c>
      <c r="D46" s="944"/>
      <c r="E46" s="945"/>
      <c r="F46" s="964"/>
      <c r="G46" s="161">
        <v>38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2" customHeight="1">
      <c r="A47" s="127" t="s">
        <v>80</v>
      </c>
      <c r="B47" s="181" t="s">
        <v>161</v>
      </c>
      <c r="C47" s="185">
        <f>'Our List'!C40</f>
        <v>3399.375</v>
      </c>
      <c r="D47" s="944" t="s">
        <v>126</v>
      </c>
      <c r="E47" s="945"/>
      <c r="F47" s="964"/>
      <c r="G47" s="161">
        <v>38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127" t="s">
        <v>82</v>
      </c>
      <c r="B48" s="181" t="s">
        <v>163</v>
      </c>
      <c r="C48" s="185">
        <f>'Our List'!C41</f>
        <v>875</v>
      </c>
      <c r="D48" s="944"/>
      <c r="E48" s="945"/>
      <c r="F48" s="964"/>
      <c r="G48" s="161">
        <v>39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127" t="s">
        <v>83</v>
      </c>
      <c r="B49" s="181" t="s">
        <v>164</v>
      </c>
      <c r="C49" s="185">
        <f>'Our List'!C42</f>
        <v>555</v>
      </c>
      <c r="D49" s="944"/>
      <c r="E49" s="945"/>
      <c r="F49" s="964"/>
      <c r="G49" s="161">
        <v>40</v>
      </c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127" t="s">
        <v>85</v>
      </c>
      <c r="B50" s="192" t="s">
        <v>166</v>
      </c>
      <c r="C50" s="185">
        <f>'Our List'!C43</f>
        <v>1225</v>
      </c>
      <c r="D50" s="944"/>
      <c r="E50" s="945"/>
      <c r="F50" s="964"/>
      <c r="G50" s="165">
        <v>41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120" t="s">
        <v>86</v>
      </c>
      <c r="B51" s="196" t="s">
        <v>167</v>
      </c>
      <c r="C51" s="937">
        <f>'Our List'!C44</f>
        <v>971.25</v>
      </c>
      <c r="D51" s="944"/>
      <c r="E51" s="945"/>
      <c r="F51" s="964"/>
      <c r="G51" s="126">
        <v>42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199" t="s">
        <v>87</v>
      </c>
      <c r="B52" s="200" t="s">
        <v>169</v>
      </c>
      <c r="C52" s="226">
        <f>'Our List'!C45</f>
        <v>3237.5</v>
      </c>
      <c r="D52" s="944"/>
      <c r="E52" s="945"/>
      <c r="F52" s="964"/>
      <c r="G52" s="126">
        <v>43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27" t="s">
        <v>88</v>
      </c>
      <c r="B53" s="192" t="s">
        <v>171</v>
      </c>
      <c r="C53" s="226">
        <f>'Our List'!C46</f>
        <v>1387.5</v>
      </c>
      <c r="D53" s="944"/>
      <c r="E53" s="945"/>
      <c r="F53" s="964"/>
      <c r="G53" s="126">
        <v>44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>
      <c r="A54" s="790" t="s">
        <v>89</v>
      </c>
      <c r="B54" s="785" t="s">
        <v>173</v>
      </c>
      <c r="C54" s="226">
        <f>'Our List'!C47</f>
        <v>693.75</v>
      </c>
      <c r="D54" s="944"/>
      <c r="E54" s="945"/>
      <c r="F54" s="964"/>
      <c r="G54" s="92">
        <v>45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>
      <c r="A55" s="793" t="s">
        <v>288</v>
      </c>
      <c r="B55" s="791" t="s">
        <v>942</v>
      </c>
      <c r="C55" s="226">
        <f>'Our List'!E39</f>
        <v>4375</v>
      </c>
      <c r="D55" s="944"/>
      <c r="E55" s="945"/>
      <c r="F55" s="964"/>
      <c r="G55" s="802">
        <v>46</v>
      </c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2" customHeight="1">
      <c r="A56" s="199" t="s">
        <v>290</v>
      </c>
      <c r="B56" s="791" t="s">
        <v>943</v>
      </c>
      <c r="C56" s="226">
        <f>'Our List'!E41</f>
        <v>1925</v>
      </c>
      <c r="D56" s="944"/>
      <c r="E56" s="945"/>
      <c r="F56" s="964"/>
      <c r="G56" s="802">
        <v>47</v>
      </c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2" customHeight="1" thickBot="1">
      <c r="A57" s="792" t="s">
        <v>292</v>
      </c>
      <c r="B57" s="202" t="s">
        <v>944</v>
      </c>
      <c r="C57" s="938">
        <f>'Our List'!E43</f>
        <v>1137.5</v>
      </c>
      <c r="D57" s="948"/>
      <c r="E57" s="965"/>
      <c r="F57" s="966"/>
      <c r="G57" s="803">
        <v>48</v>
      </c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 thickBot="1">
      <c r="A58" s="174"/>
      <c r="B58" s="75"/>
      <c r="C58" s="75"/>
      <c r="D58" s="78"/>
      <c r="E58" s="78"/>
      <c r="F58" s="78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 thickBot="1">
      <c r="A59" s="99" t="s">
        <v>90</v>
      </c>
      <c r="B59" s="177" t="s">
        <v>91</v>
      </c>
      <c r="C59" s="151"/>
      <c r="D59" s="1113"/>
      <c r="E59" s="1114"/>
      <c r="F59" s="1115"/>
      <c r="G59" s="119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127" t="s">
        <v>92</v>
      </c>
      <c r="B60" s="128" t="s">
        <v>177</v>
      </c>
      <c r="C60" s="206">
        <f>'Our List'!C50</f>
        <v>1919.375</v>
      </c>
      <c r="D60" s="130"/>
      <c r="E60" s="133"/>
      <c r="F60" s="132"/>
      <c r="G60" s="126">
        <v>50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>
      <c r="A61" s="127" t="s">
        <v>93</v>
      </c>
      <c r="B61" s="135" t="s">
        <v>180</v>
      </c>
      <c r="C61" s="207">
        <f>'Our List'!C51</f>
        <v>1037.5</v>
      </c>
      <c r="D61" s="130"/>
      <c r="E61" s="133"/>
      <c r="F61" s="132"/>
      <c r="G61" s="142">
        <v>51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>
      <c r="A62" s="134" t="s">
        <v>94</v>
      </c>
      <c r="B62" s="135" t="s">
        <v>183</v>
      </c>
      <c r="C62" s="209">
        <f>'Our List'!C52</f>
        <v>1296.875</v>
      </c>
      <c r="D62" s="130"/>
      <c r="E62" s="133"/>
      <c r="F62" s="132"/>
      <c r="G62" s="126">
        <v>52</v>
      </c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2" customHeight="1">
      <c r="A63" s="127" t="s">
        <v>96</v>
      </c>
      <c r="B63" s="135" t="s">
        <v>186</v>
      </c>
      <c r="C63" s="209">
        <f>'Our List'!C53</f>
        <v>518.75</v>
      </c>
      <c r="D63" s="130"/>
      <c r="E63" s="133"/>
      <c r="F63" s="132"/>
      <c r="G63" s="126">
        <v>53</v>
      </c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2" customHeight="1" thickBot="1">
      <c r="A64" s="143" t="s">
        <v>97</v>
      </c>
      <c r="B64" s="144" t="s">
        <v>188</v>
      </c>
      <c r="C64" s="214">
        <f>'Our List'!C54</f>
        <v>726.25</v>
      </c>
      <c r="D64" s="146"/>
      <c r="E64" s="147"/>
      <c r="F64" s="148"/>
      <c r="G64" s="149">
        <v>54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" customHeight="1" thickBot="1">
      <c r="A65" s="217"/>
      <c r="B65" s="75"/>
      <c r="C65" s="175"/>
      <c r="D65" s="78"/>
      <c r="E65" s="78"/>
      <c r="F65" s="78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2" customHeight="1" thickBot="1">
      <c r="A66" s="183" t="s">
        <v>98</v>
      </c>
      <c r="B66" s="221" t="s">
        <v>191</v>
      </c>
      <c r="C66" s="223">
        <f>'Our List'!C57</f>
        <v>1535</v>
      </c>
      <c r="D66" s="102"/>
      <c r="E66" s="218"/>
      <c r="F66" s="219"/>
      <c r="G66" s="219">
        <v>56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 thickBot="1">
      <c r="A67" s="227"/>
      <c r="B67" s="75"/>
      <c r="C67" s="75"/>
      <c r="D67" s="94"/>
      <c r="E67" s="869"/>
      <c r="F67" s="869"/>
      <c r="G67" s="78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2" customHeight="1" thickBot="1">
      <c r="A68" s="99" t="s">
        <v>195</v>
      </c>
      <c r="B68" s="870" t="s">
        <v>1040</v>
      </c>
      <c r="C68" s="871"/>
      <c r="D68" s="1103" t="str">
        <f>IF(Description!B20=TRUE,"Containers","Trucks")</f>
        <v>Trucks</v>
      </c>
      <c r="E68" s="1104"/>
      <c r="F68" s="1105"/>
      <c r="G68" s="833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2" customHeight="1">
      <c r="A69" s="876" t="s">
        <v>1043</v>
      </c>
      <c r="B69" s="873" t="s">
        <v>1052</v>
      </c>
      <c r="C69" s="874">
        <f>'Our List'!C62</f>
        <v>7200</v>
      </c>
      <c r="D69" s="1100">
        <f>'Our List'!C61</f>
        <v>2</v>
      </c>
      <c r="E69" s="1101"/>
      <c r="F69" s="1102"/>
      <c r="G69" s="879">
        <v>58</v>
      </c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2" customHeight="1" thickBot="1">
      <c r="A70" s="877" t="s">
        <v>1044</v>
      </c>
      <c r="B70" s="831" t="s">
        <v>1053</v>
      </c>
      <c r="C70" s="878">
        <f>'Our List'!E62</f>
        <v>7200</v>
      </c>
      <c r="D70" s="1091">
        <f>'Our List'!E61</f>
        <v>2</v>
      </c>
      <c r="E70" s="1092"/>
      <c r="F70" s="1093"/>
      <c r="G70" s="880">
        <v>58</v>
      </c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2" customHeight="1" thickBot="1">
      <c r="A71" s="75"/>
      <c r="B71" s="75"/>
      <c r="C71" s="75"/>
      <c r="D71" s="78"/>
      <c r="E71" s="78"/>
      <c r="F71" s="78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2" customHeight="1" thickBot="1">
      <c r="A72" s="99" t="s">
        <v>197</v>
      </c>
      <c r="B72" s="870" t="s">
        <v>1041</v>
      </c>
      <c r="C72" s="871"/>
      <c r="D72" s="1094" t="s">
        <v>1042</v>
      </c>
      <c r="E72" s="1095"/>
      <c r="F72" s="1096"/>
      <c r="G72" s="833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2" customHeight="1">
      <c r="A73" s="876" t="s">
        <v>866</v>
      </c>
      <c r="B73" s="873" t="s">
        <v>1045</v>
      </c>
      <c r="C73" s="874"/>
      <c r="D73" s="1097" t="str">
        <f>'Our List'!C63</f>
        <v>5-7</v>
      </c>
      <c r="E73" s="1098"/>
      <c r="F73" s="1099"/>
      <c r="G73" s="879">
        <v>59</v>
      </c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2" customHeight="1" thickBot="1">
      <c r="A74" s="877" t="s">
        <v>844</v>
      </c>
      <c r="B74" s="831" t="s">
        <v>1046</v>
      </c>
      <c r="C74" s="875"/>
      <c r="D74" s="1091" t="str">
        <f>'Our List'!E63</f>
        <v>7-9</v>
      </c>
      <c r="E74" s="1092"/>
      <c r="F74" s="1093"/>
      <c r="G74" s="880">
        <v>59</v>
      </c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2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2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2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2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2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2" customHeight="1">
      <c r="A80" s="75"/>
      <c r="B80" s="75"/>
      <c r="C80" s="75"/>
      <c r="D80" s="78"/>
      <c r="E80" s="78"/>
      <c r="F80" s="78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5"/>
      <c r="B81" s="75"/>
      <c r="C81" s="75"/>
      <c r="D81" s="78"/>
      <c r="E81" s="78"/>
      <c r="F81" s="78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75"/>
      <c r="B82" s="75"/>
      <c r="C82" s="75"/>
      <c r="D82" s="78"/>
      <c r="E82" s="78"/>
      <c r="F82" s="78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2" customHeight="1">
      <c r="A83" s="75"/>
      <c r="B83" s="75"/>
      <c r="C83" s="75"/>
      <c r="D83" s="78"/>
      <c r="E83" s="78"/>
      <c r="F83" s="78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2" customHeight="1">
      <c r="A84" s="75"/>
      <c r="B84" s="75"/>
      <c r="C84" s="75"/>
      <c r="D84" s="78"/>
      <c r="E84" s="78"/>
      <c r="F84" s="78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2" customHeight="1">
      <c r="A85" s="75"/>
      <c r="B85" s="75"/>
      <c r="C85" s="75"/>
      <c r="D85" s="78"/>
      <c r="E85" s="78"/>
      <c r="F85" s="78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2" customHeight="1">
      <c r="A86" s="75"/>
      <c r="B86" s="75"/>
      <c r="C86" s="75"/>
      <c r="D86" s="78"/>
      <c r="E86" s="78"/>
      <c r="F86" s="78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2" customHeight="1">
      <c r="A87" s="75"/>
      <c r="B87" s="75"/>
      <c r="C87" s="75"/>
      <c r="D87" s="78"/>
      <c r="E87" s="78"/>
      <c r="F87" s="78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2" customHeight="1">
      <c r="A88" s="75"/>
      <c r="B88" s="75"/>
      <c r="C88" s="75"/>
      <c r="D88" s="78"/>
      <c r="E88" s="78"/>
      <c r="F88" s="78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2" customHeight="1">
      <c r="A89" s="75"/>
      <c r="B89" s="75"/>
      <c r="C89" s="75"/>
      <c r="D89" s="78"/>
      <c r="E89" s="78"/>
      <c r="F89" s="78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5"/>
      <c r="B90" s="75"/>
      <c r="C90" s="75"/>
      <c r="D90" s="78"/>
      <c r="E90" s="78"/>
      <c r="F90" s="78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2" customHeight="1">
      <c r="A91" s="75"/>
      <c r="B91" s="75"/>
      <c r="C91" s="75"/>
      <c r="D91" s="78"/>
      <c r="E91" s="78"/>
      <c r="F91" s="78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2" customHeight="1">
      <c r="A92" s="75"/>
      <c r="B92" s="75"/>
      <c r="C92" s="75"/>
      <c r="D92" s="78"/>
      <c r="E92" s="78"/>
      <c r="F92" s="78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2" customHeight="1">
      <c r="A93" s="75"/>
      <c r="B93" s="75"/>
      <c r="C93" s="75"/>
      <c r="D93" s="78"/>
      <c r="E93" s="78"/>
      <c r="F93" s="78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2" customHeight="1">
      <c r="A94" s="75"/>
      <c r="B94" s="75"/>
      <c r="C94" s="75"/>
      <c r="D94" s="78"/>
      <c r="E94" s="78"/>
      <c r="F94" s="78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2" customHeight="1">
      <c r="A95" s="75"/>
      <c r="B95" s="75"/>
      <c r="C95" s="75"/>
      <c r="D95" s="78"/>
      <c r="E95" s="78"/>
      <c r="F95" s="78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2" customHeight="1">
      <c r="A96" s="75"/>
      <c r="B96" s="75"/>
      <c r="C96" s="75"/>
      <c r="D96" s="78"/>
      <c r="E96" s="78"/>
      <c r="F96" s="78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2" customHeight="1">
      <c r="A97" s="75"/>
      <c r="B97" s="75"/>
      <c r="C97" s="75"/>
      <c r="D97" s="78"/>
      <c r="E97" s="78"/>
      <c r="F97" s="78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2" customHeight="1">
      <c r="A98" s="75"/>
      <c r="B98" s="75"/>
      <c r="C98" s="75"/>
      <c r="D98" s="78"/>
      <c r="E98" s="78"/>
      <c r="F98" s="78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2" customHeight="1">
      <c r="A99" s="75"/>
      <c r="B99" s="75"/>
      <c r="C99" s="75"/>
      <c r="D99" s="78"/>
      <c r="E99" s="78"/>
      <c r="F99" s="78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2" customHeight="1">
      <c r="A100" s="75"/>
      <c r="B100" s="75"/>
      <c r="C100" s="75"/>
      <c r="D100" s="78"/>
      <c r="E100" s="78"/>
      <c r="F100" s="78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2" customHeight="1">
      <c r="A101" s="75"/>
      <c r="B101" s="75"/>
      <c r="C101" s="75"/>
      <c r="D101" s="78"/>
      <c r="E101" s="78"/>
      <c r="F101" s="78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2" customHeight="1">
      <c r="A102" s="75"/>
      <c r="B102" s="75"/>
      <c r="C102" s="75"/>
      <c r="D102" s="78"/>
      <c r="E102" s="78"/>
      <c r="F102" s="78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2" customHeight="1">
      <c r="A103" s="75"/>
      <c r="B103" s="75"/>
      <c r="C103" s="75"/>
      <c r="D103" s="78"/>
      <c r="E103" s="78"/>
      <c r="F103" s="78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2" customHeight="1">
      <c r="A104" s="75"/>
      <c r="B104" s="75"/>
      <c r="C104" s="75"/>
      <c r="D104" s="78"/>
      <c r="E104" s="78"/>
      <c r="F104" s="78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2" customHeight="1">
      <c r="A105" s="75"/>
      <c r="B105" s="75"/>
      <c r="C105" s="75"/>
      <c r="D105" s="78"/>
      <c r="E105" s="78"/>
      <c r="F105" s="78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2" customHeight="1">
      <c r="A106" s="75"/>
      <c r="B106" s="75"/>
      <c r="C106" s="75"/>
      <c r="D106" s="78"/>
      <c r="E106" s="78"/>
      <c r="F106" s="78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2" customHeight="1">
      <c r="A107" s="75"/>
      <c r="B107" s="75"/>
      <c r="C107" s="75"/>
      <c r="D107" s="78"/>
      <c r="E107" s="78"/>
      <c r="F107" s="78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2" customHeight="1">
      <c r="A108" s="75"/>
      <c r="B108" s="75"/>
      <c r="C108" s="75"/>
      <c r="D108" s="78"/>
      <c r="E108" s="78"/>
      <c r="F108" s="78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2" customHeight="1">
      <c r="A109" s="75"/>
      <c r="B109" s="75"/>
      <c r="C109" s="75"/>
      <c r="D109" s="78"/>
      <c r="E109" s="78"/>
      <c r="F109" s="78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2" customHeight="1">
      <c r="A110" s="75"/>
      <c r="B110" s="75"/>
      <c r="C110" s="75"/>
      <c r="D110" s="78"/>
      <c r="E110" s="78"/>
      <c r="F110" s="78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2" customHeight="1">
      <c r="A111" s="75"/>
      <c r="B111" s="75"/>
      <c r="C111" s="75"/>
      <c r="D111" s="78"/>
      <c r="E111" s="78"/>
      <c r="F111" s="78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2" customHeight="1">
      <c r="A112" s="75"/>
      <c r="B112" s="75"/>
      <c r="C112" s="75"/>
      <c r="D112" s="78"/>
      <c r="E112" s="78"/>
      <c r="F112" s="78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2" customHeight="1">
      <c r="A113" s="75"/>
      <c r="B113" s="75"/>
      <c r="C113" s="75"/>
      <c r="D113" s="78"/>
      <c r="E113" s="78"/>
      <c r="F113" s="78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2" customHeight="1">
      <c r="A114" s="75"/>
      <c r="B114" s="75"/>
      <c r="C114" s="75"/>
      <c r="D114" s="78"/>
      <c r="E114" s="78"/>
      <c r="F114" s="78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2" customHeight="1">
      <c r="A115" s="75"/>
      <c r="B115" s="75"/>
      <c r="C115" s="75"/>
      <c r="D115" s="78"/>
      <c r="E115" s="78"/>
      <c r="F115" s="78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2" customHeight="1">
      <c r="A116" s="75"/>
      <c r="B116" s="75"/>
      <c r="C116" s="75"/>
      <c r="D116" s="78"/>
      <c r="E116" s="78"/>
      <c r="F116" s="78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2" customHeight="1">
      <c r="A117" s="75"/>
      <c r="B117" s="75"/>
      <c r="C117" s="75"/>
      <c r="D117" s="78"/>
      <c r="E117" s="78"/>
      <c r="F117" s="78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2" customHeight="1">
      <c r="A118" s="75"/>
      <c r="B118" s="75"/>
      <c r="C118" s="75"/>
      <c r="D118" s="78"/>
      <c r="E118" s="78"/>
      <c r="F118" s="78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2" customHeight="1">
      <c r="A119" s="75"/>
      <c r="B119" s="75"/>
      <c r="C119" s="75"/>
      <c r="D119" s="78"/>
      <c r="E119" s="78"/>
      <c r="F119" s="78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2" customHeight="1">
      <c r="A120" s="75"/>
      <c r="B120" s="75"/>
      <c r="C120" s="75"/>
      <c r="D120" s="78"/>
      <c r="E120" s="78"/>
      <c r="F120" s="78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2" customHeight="1">
      <c r="A121" s="75"/>
      <c r="B121" s="75"/>
      <c r="C121" s="75"/>
      <c r="D121" s="78"/>
      <c r="E121" s="78"/>
      <c r="F121" s="78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2" customHeight="1">
      <c r="A122" s="75"/>
      <c r="B122" s="75"/>
      <c r="C122" s="75"/>
      <c r="D122" s="78"/>
      <c r="E122" s="78"/>
      <c r="F122" s="78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2" customHeight="1">
      <c r="A123" s="75"/>
      <c r="B123" s="75"/>
      <c r="C123" s="75"/>
      <c r="D123" s="78"/>
      <c r="E123" s="78"/>
      <c r="F123" s="78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2" customHeight="1">
      <c r="A124" s="75"/>
      <c r="B124" s="75"/>
      <c r="C124" s="75"/>
      <c r="D124" s="78"/>
      <c r="E124" s="78"/>
      <c r="F124" s="78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2" customHeight="1">
      <c r="A125" s="75"/>
      <c r="B125" s="75"/>
      <c r="C125" s="75"/>
      <c r="D125" s="78"/>
      <c r="E125" s="78"/>
      <c r="F125" s="78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2" customHeight="1">
      <c r="A126" s="75"/>
      <c r="B126" s="75"/>
      <c r="C126" s="75"/>
      <c r="D126" s="78"/>
      <c r="E126" s="78"/>
      <c r="F126" s="78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2" customHeight="1">
      <c r="A127" s="75"/>
      <c r="B127" s="75"/>
      <c r="C127" s="75"/>
      <c r="D127" s="78"/>
      <c r="E127" s="78"/>
      <c r="F127" s="78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2" customHeight="1">
      <c r="A128" s="75"/>
      <c r="B128" s="75"/>
      <c r="C128" s="75"/>
      <c r="D128" s="78"/>
      <c r="E128" s="78"/>
      <c r="F128" s="78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2" customHeight="1">
      <c r="A129" s="75"/>
      <c r="B129" s="75"/>
      <c r="C129" s="75"/>
      <c r="D129" s="78"/>
      <c r="E129" s="78"/>
      <c r="F129" s="78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2" customHeight="1">
      <c r="A130" s="75"/>
      <c r="B130" s="75"/>
      <c r="C130" s="75"/>
      <c r="D130" s="78"/>
      <c r="E130" s="78"/>
      <c r="F130" s="78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2" customHeight="1">
      <c r="A131" s="75"/>
      <c r="B131" s="75"/>
      <c r="C131" s="75"/>
      <c r="D131" s="78"/>
      <c r="E131" s="78"/>
      <c r="F131" s="78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2" customHeight="1">
      <c r="A132" s="75"/>
      <c r="B132" s="75"/>
      <c r="C132" s="75"/>
      <c r="D132" s="78"/>
      <c r="E132" s="78"/>
      <c r="F132" s="78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2" customHeight="1">
      <c r="A133" s="75"/>
      <c r="B133" s="75"/>
      <c r="C133" s="75"/>
      <c r="D133" s="78"/>
      <c r="E133" s="78"/>
      <c r="F133" s="78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2" customHeight="1">
      <c r="A134" s="75"/>
      <c r="B134" s="75"/>
      <c r="C134" s="75"/>
      <c r="D134" s="78"/>
      <c r="E134" s="78"/>
      <c r="F134" s="78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2" customHeight="1">
      <c r="A135" s="75"/>
      <c r="B135" s="75"/>
      <c r="C135" s="75"/>
      <c r="D135" s="78"/>
      <c r="E135" s="78"/>
      <c r="F135" s="78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2" customHeight="1">
      <c r="A136" s="75"/>
      <c r="B136" s="75"/>
      <c r="C136" s="75"/>
      <c r="D136" s="78"/>
      <c r="E136" s="78"/>
      <c r="F136" s="78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2" customHeight="1">
      <c r="A137" s="75"/>
      <c r="B137" s="75"/>
      <c r="C137" s="75"/>
      <c r="D137" s="78"/>
      <c r="E137" s="78"/>
      <c r="F137" s="78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2" customHeight="1">
      <c r="A138" s="75"/>
      <c r="B138" s="75"/>
      <c r="C138" s="75"/>
      <c r="D138" s="78"/>
      <c r="E138" s="78"/>
      <c r="F138" s="78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2" customHeight="1">
      <c r="A139" s="75"/>
      <c r="B139" s="75"/>
      <c r="C139" s="75"/>
      <c r="D139" s="78"/>
      <c r="E139" s="78"/>
      <c r="F139" s="78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2" customHeight="1">
      <c r="A140" s="75"/>
      <c r="B140" s="75"/>
      <c r="C140" s="75"/>
      <c r="D140" s="78"/>
      <c r="E140" s="78"/>
      <c r="F140" s="78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2" customHeight="1">
      <c r="A141" s="75"/>
      <c r="B141" s="75"/>
      <c r="C141" s="75"/>
      <c r="D141" s="78"/>
      <c r="E141" s="78"/>
      <c r="F141" s="78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2" customHeight="1">
      <c r="A142" s="75"/>
      <c r="B142" s="75"/>
      <c r="C142" s="75"/>
      <c r="D142" s="78"/>
      <c r="E142" s="78"/>
      <c r="F142" s="78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2" customHeight="1">
      <c r="A143" s="75"/>
      <c r="B143" s="75"/>
      <c r="C143" s="75"/>
      <c r="D143" s="78"/>
      <c r="E143" s="78"/>
      <c r="F143" s="78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2" customHeight="1">
      <c r="A144" s="75"/>
      <c r="B144" s="75"/>
      <c r="C144" s="75"/>
      <c r="D144" s="78"/>
      <c r="E144" s="78"/>
      <c r="F144" s="78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2" customHeight="1">
      <c r="A145" s="75"/>
      <c r="B145" s="75"/>
      <c r="C145" s="75"/>
      <c r="D145" s="78"/>
      <c r="E145" s="78"/>
      <c r="F145" s="78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2" customHeight="1">
      <c r="A146" s="75"/>
      <c r="B146" s="75"/>
      <c r="C146" s="75"/>
      <c r="D146" s="78"/>
      <c r="E146" s="78"/>
      <c r="F146" s="78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2" customHeight="1">
      <c r="A147" s="75"/>
      <c r="B147" s="75"/>
      <c r="C147" s="75"/>
      <c r="D147" s="78"/>
      <c r="E147" s="78"/>
      <c r="F147" s="78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2" customHeight="1">
      <c r="A148" s="75"/>
      <c r="B148" s="75"/>
      <c r="C148" s="75"/>
      <c r="D148" s="78"/>
      <c r="E148" s="78"/>
      <c r="F148" s="78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2" customHeight="1">
      <c r="A149" s="75"/>
      <c r="B149" s="75"/>
      <c r="C149" s="75"/>
      <c r="D149" s="78"/>
      <c r="E149" s="78"/>
      <c r="F149" s="78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2" customHeight="1">
      <c r="A150" s="75"/>
      <c r="B150" s="75"/>
      <c r="C150" s="75"/>
      <c r="D150" s="78"/>
      <c r="E150" s="78"/>
      <c r="F150" s="78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2" customHeight="1">
      <c r="A151" s="75"/>
      <c r="B151" s="75"/>
      <c r="C151" s="75"/>
      <c r="D151" s="78"/>
      <c r="E151" s="78"/>
      <c r="F151" s="78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2" customHeight="1">
      <c r="A152" s="75"/>
      <c r="B152" s="75"/>
      <c r="C152" s="75"/>
      <c r="D152" s="78"/>
      <c r="E152" s="78"/>
      <c r="F152" s="78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2" customHeight="1">
      <c r="A153" s="75"/>
      <c r="B153" s="75"/>
      <c r="C153" s="75"/>
      <c r="D153" s="78"/>
      <c r="E153" s="78"/>
      <c r="F153" s="78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2" customHeight="1">
      <c r="A154" s="75"/>
      <c r="B154" s="75"/>
      <c r="C154" s="75"/>
      <c r="D154" s="78"/>
      <c r="E154" s="78"/>
      <c r="F154" s="78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2" customHeight="1">
      <c r="A155" s="75"/>
      <c r="B155" s="75"/>
      <c r="C155" s="75"/>
      <c r="D155" s="78"/>
      <c r="E155" s="78"/>
      <c r="F155" s="78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2" customHeight="1">
      <c r="A156" s="75"/>
      <c r="B156" s="75"/>
      <c r="C156" s="75"/>
      <c r="D156" s="78"/>
      <c r="E156" s="78"/>
      <c r="F156" s="78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2" customHeight="1">
      <c r="A157" s="75"/>
      <c r="B157" s="75"/>
      <c r="C157" s="75"/>
      <c r="D157" s="78"/>
      <c r="E157" s="78"/>
      <c r="F157" s="78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2" customHeight="1">
      <c r="A158" s="75"/>
      <c r="B158" s="75"/>
      <c r="C158" s="75"/>
      <c r="D158" s="78"/>
      <c r="E158" s="78"/>
      <c r="F158" s="78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2" customHeight="1">
      <c r="A159" s="75"/>
      <c r="B159" s="75"/>
      <c r="C159" s="75"/>
      <c r="D159" s="78"/>
      <c r="E159" s="78"/>
      <c r="F159" s="78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2" customHeight="1">
      <c r="A160" s="75"/>
      <c r="B160" s="75"/>
      <c r="C160" s="75"/>
      <c r="D160" s="78"/>
      <c r="E160" s="78"/>
      <c r="F160" s="78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" customHeight="1">
      <c r="A161" s="75"/>
      <c r="B161" s="75"/>
      <c r="C161" s="75"/>
      <c r="D161" s="78"/>
      <c r="E161" s="78"/>
      <c r="F161" s="78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" customHeight="1">
      <c r="A162" s="75"/>
      <c r="B162" s="75"/>
      <c r="C162" s="75"/>
      <c r="D162" s="78"/>
      <c r="E162" s="78"/>
      <c r="F162" s="78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" customHeight="1">
      <c r="A163" s="75"/>
      <c r="B163" s="75"/>
      <c r="C163" s="75"/>
      <c r="D163" s="78"/>
      <c r="E163" s="78"/>
      <c r="F163" s="78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" customHeight="1">
      <c r="A164" s="75"/>
      <c r="B164" s="75"/>
      <c r="C164" s="75"/>
      <c r="D164" s="78"/>
      <c r="E164" s="78"/>
      <c r="F164" s="78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" customHeight="1">
      <c r="A165" s="75"/>
      <c r="B165" s="75"/>
      <c r="C165" s="75"/>
      <c r="D165" s="78"/>
      <c r="E165" s="78"/>
      <c r="F165" s="78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" customHeight="1">
      <c r="A166" s="75"/>
      <c r="B166" s="75"/>
      <c r="C166" s="75"/>
      <c r="D166" s="78"/>
      <c r="E166" s="78"/>
      <c r="F166" s="78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" customHeight="1">
      <c r="A167" s="75"/>
      <c r="B167" s="75"/>
      <c r="C167" s="75"/>
      <c r="D167" s="78"/>
      <c r="E167" s="78"/>
      <c r="F167" s="78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" customHeight="1">
      <c r="A168" s="75"/>
      <c r="B168" s="75"/>
      <c r="C168" s="75"/>
      <c r="D168" s="78"/>
      <c r="E168" s="78"/>
      <c r="F168" s="78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" customHeight="1">
      <c r="A169" s="75"/>
      <c r="B169" s="75"/>
      <c r="C169" s="75"/>
      <c r="D169" s="78"/>
      <c r="E169" s="78"/>
      <c r="F169" s="78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" customHeight="1">
      <c r="A170" s="75"/>
      <c r="B170" s="75"/>
      <c r="C170" s="75"/>
      <c r="D170" s="78"/>
      <c r="E170" s="78"/>
      <c r="F170" s="78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" customHeight="1">
      <c r="A171" s="75"/>
      <c r="B171" s="75"/>
      <c r="C171" s="75"/>
      <c r="D171" s="78"/>
      <c r="E171" s="78"/>
      <c r="F171" s="78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" customHeight="1">
      <c r="A172" s="75"/>
      <c r="B172" s="75"/>
      <c r="C172" s="75"/>
      <c r="D172" s="78"/>
      <c r="E172" s="78"/>
      <c r="F172" s="78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" customHeight="1">
      <c r="A173" s="75"/>
      <c r="B173" s="75"/>
      <c r="C173" s="75"/>
      <c r="D173" s="78"/>
      <c r="E173" s="78"/>
      <c r="F173" s="78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" customHeight="1">
      <c r="A174" s="75"/>
      <c r="B174" s="75"/>
      <c r="C174" s="75"/>
      <c r="D174" s="78"/>
      <c r="E174" s="78"/>
      <c r="F174" s="78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" customHeight="1">
      <c r="A175" s="75"/>
      <c r="B175" s="75"/>
      <c r="C175" s="75"/>
      <c r="D175" s="78"/>
      <c r="E175" s="78"/>
      <c r="F175" s="78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" customHeight="1">
      <c r="A176" s="75"/>
      <c r="B176" s="75"/>
      <c r="C176" s="75"/>
      <c r="D176" s="78"/>
      <c r="E176" s="78"/>
      <c r="F176" s="78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" customHeight="1">
      <c r="A177" s="75"/>
      <c r="B177" s="75"/>
      <c r="C177" s="75"/>
      <c r="D177" s="78"/>
      <c r="E177" s="78"/>
      <c r="F177" s="78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" customHeight="1">
      <c r="A178" s="75"/>
      <c r="B178" s="75"/>
      <c r="C178" s="75"/>
      <c r="D178" s="78"/>
      <c r="E178" s="78"/>
      <c r="F178" s="78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" customHeight="1">
      <c r="A179" s="75"/>
      <c r="B179" s="75"/>
      <c r="C179" s="75"/>
      <c r="D179" s="78"/>
      <c r="E179" s="78"/>
      <c r="F179" s="78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" customHeight="1">
      <c r="A180" s="75"/>
      <c r="B180" s="75"/>
      <c r="C180" s="75"/>
      <c r="D180" s="78"/>
      <c r="E180" s="78"/>
      <c r="F180" s="78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" customHeight="1">
      <c r="A181" s="75"/>
      <c r="B181" s="75"/>
      <c r="C181" s="75"/>
      <c r="D181" s="78"/>
      <c r="E181" s="78"/>
      <c r="F181" s="78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" customHeight="1">
      <c r="A182" s="75"/>
      <c r="B182" s="75"/>
      <c r="C182" s="75"/>
      <c r="D182" s="78"/>
      <c r="E182" s="78"/>
      <c r="F182" s="78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" customHeight="1">
      <c r="A183" s="75"/>
      <c r="B183" s="75"/>
      <c r="C183" s="75"/>
      <c r="D183" s="78"/>
      <c r="E183" s="78"/>
      <c r="F183" s="78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" customHeight="1">
      <c r="A184" s="75"/>
      <c r="B184" s="75"/>
      <c r="C184" s="75"/>
      <c r="D184" s="78"/>
      <c r="E184" s="78"/>
      <c r="F184" s="78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" customHeight="1">
      <c r="A185" s="75"/>
      <c r="B185" s="75"/>
      <c r="C185" s="75"/>
      <c r="D185" s="78"/>
      <c r="E185" s="78"/>
      <c r="F185" s="78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" customHeight="1">
      <c r="A186" s="75"/>
      <c r="B186" s="75"/>
      <c r="C186" s="75"/>
      <c r="D186" s="78"/>
      <c r="E186" s="78"/>
      <c r="F186" s="78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" customHeight="1">
      <c r="A187" s="75"/>
      <c r="B187" s="75"/>
      <c r="C187" s="75"/>
      <c r="D187" s="78"/>
      <c r="E187" s="78"/>
      <c r="F187" s="78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" customHeight="1">
      <c r="A188" s="75"/>
      <c r="B188" s="75"/>
      <c r="C188" s="75"/>
      <c r="D188" s="78"/>
      <c r="E188" s="78"/>
      <c r="F188" s="78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" customHeight="1">
      <c r="A189" s="75"/>
      <c r="B189" s="75"/>
      <c r="C189" s="75"/>
      <c r="D189" s="78"/>
      <c r="E189" s="78"/>
      <c r="F189" s="78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" customHeight="1">
      <c r="A190" s="75"/>
      <c r="B190" s="75"/>
      <c r="C190" s="75"/>
      <c r="D190" s="78"/>
      <c r="E190" s="78"/>
      <c r="F190" s="78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" customHeight="1">
      <c r="A191" s="75"/>
      <c r="B191" s="75"/>
      <c r="C191" s="75"/>
      <c r="D191" s="78"/>
      <c r="E191" s="78"/>
      <c r="F191" s="78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" customHeight="1">
      <c r="A192" s="75"/>
      <c r="B192" s="75"/>
      <c r="C192" s="75"/>
      <c r="D192" s="78"/>
      <c r="E192" s="78"/>
      <c r="F192" s="78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" customHeight="1">
      <c r="A193" s="75"/>
      <c r="B193" s="75"/>
      <c r="C193" s="75"/>
      <c r="D193" s="78"/>
      <c r="E193" s="78"/>
      <c r="F193" s="78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" customHeight="1">
      <c r="A194" s="75"/>
      <c r="B194" s="75"/>
      <c r="C194" s="75"/>
      <c r="D194" s="78"/>
      <c r="E194" s="78"/>
      <c r="F194" s="78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" customHeight="1">
      <c r="A195" s="75"/>
      <c r="B195" s="75"/>
      <c r="C195" s="75"/>
      <c r="D195" s="78"/>
      <c r="E195" s="78"/>
      <c r="F195" s="78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" customHeight="1">
      <c r="A196" s="75"/>
      <c r="B196" s="75"/>
      <c r="C196" s="75"/>
      <c r="D196" s="78"/>
      <c r="E196" s="78"/>
      <c r="F196" s="78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" customHeight="1">
      <c r="A197" s="75"/>
      <c r="B197" s="75"/>
      <c r="C197" s="75"/>
      <c r="D197" s="78"/>
      <c r="E197" s="78"/>
      <c r="F197" s="78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" customHeight="1">
      <c r="A198" s="75"/>
      <c r="B198" s="75"/>
      <c r="C198" s="75"/>
      <c r="D198" s="78"/>
      <c r="E198" s="78"/>
      <c r="F198" s="78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" customHeight="1">
      <c r="A199" s="75"/>
      <c r="B199" s="75"/>
      <c r="C199" s="75"/>
      <c r="D199" s="78"/>
      <c r="E199" s="78"/>
      <c r="F199" s="78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" customHeight="1">
      <c r="A200" s="75"/>
      <c r="B200" s="75"/>
      <c r="C200" s="75"/>
      <c r="D200" s="78"/>
      <c r="E200" s="78"/>
      <c r="F200" s="78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" customHeight="1">
      <c r="A201" s="75"/>
      <c r="B201" s="75"/>
      <c r="C201" s="75"/>
      <c r="D201" s="78"/>
      <c r="E201" s="78"/>
      <c r="F201" s="78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" customHeight="1">
      <c r="A202" s="75"/>
      <c r="B202" s="75"/>
      <c r="C202" s="75"/>
      <c r="D202" s="78"/>
      <c r="E202" s="78"/>
      <c r="F202" s="78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" customHeight="1">
      <c r="A203" s="75"/>
      <c r="B203" s="75"/>
      <c r="C203" s="75"/>
      <c r="D203" s="78"/>
      <c r="E203" s="78"/>
      <c r="F203" s="78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" customHeight="1">
      <c r="A204" s="75"/>
      <c r="B204" s="75"/>
      <c r="C204" s="75"/>
      <c r="D204" s="78"/>
      <c r="E204" s="78"/>
      <c r="F204" s="78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" customHeight="1">
      <c r="A205" s="75"/>
      <c r="B205" s="75"/>
      <c r="C205" s="75"/>
      <c r="D205" s="78"/>
      <c r="E205" s="78"/>
      <c r="F205" s="78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" customHeight="1">
      <c r="A206" s="75"/>
      <c r="B206" s="75"/>
      <c r="C206" s="75"/>
      <c r="D206" s="78"/>
      <c r="E206" s="78"/>
      <c r="F206" s="78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" customHeight="1">
      <c r="A207" s="75"/>
      <c r="B207" s="75"/>
      <c r="C207" s="75"/>
      <c r="D207" s="78"/>
      <c r="E207" s="78"/>
      <c r="F207" s="78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" customHeight="1">
      <c r="A208" s="75"/>
      <c r="B208" s="75"/>
      <c r="C208" s="75"/>
      <c r="D208" s="78"/>
      <c r="E208" s="78"/>
      <c r="F208" s="78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" customHeight="1">
      <c r="A209" s="75"/>
      <c r="B209" s="75"/>
      <c r="C209" s="75"/>
      <c r="D209" s="78"/>
      <c r="E209" s="78"/>
      <c r="F209" s="78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" customHeight="1">
      <c r="A210" s="75"/>
      <c r="B210" s="75"/>
      <c r="C210" s="75"/>
      <c r="D210" s="78"/>
      <c r="E210" s="78"/>
      <c r="F210" s="78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" customHeight="1">
      <c r="A211" s="75"/>
      <c r="B211" s="75"/>
      <c r="C211" s="75"/>
      <c r="D211" s="78"/>
      <c r="E211" s="78"/>
      <c r="F211" s="78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" customHeight="1">
      <c r="A212" s="75"/>
      <c r="B212" s="75"/>
      <c r="C212" s="75"/>
      <c r="D212" s="78"/>
      <c r="E212" s="78"/>
      <c r="F212" s="78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" customHeight="1">
      <c r="A213" s="75"/>
      <c r="B213" s="75"/>
      <c r="C213" s="75"/>
      <c r="D213" s="78"/>
      <c r="E213" s="78"/>
      <c r="F213" s="78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" customHeight="1">
      <c r="A214" s="75"/>
      <c r="B214" s="75"/>
      <c r="C214" s="75"/>
      <c r="D214" s="78"/>
      <c r="E214" s="78"/>
      <c r="F214" s="78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" customHeight="1">
      <c r="A215" s="75"/>
      <c r="B215" s="75"/>
      <c r="C215" s="75"/>
      <c r="D215" s="78"/>
      <c r="E215" s="78"/>
      <c r="F215" s="78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" customHeight="1">
      <c r="A216" s="75"/>
      <c r="B216" s="75"/>
      <c r="C216" s="75"/>
      <c r="D216" s="78"/>
      <c r="E216" s="78"/>
      <c r="F216" s="78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" customHeight="1">
      <c r="A217" s="75"/>
      <c r="B217" s="75"/>
      <c r="C217" s="75"/>
      <c r="D217" s="78"/>
      <c r="E217" s="78"/>
      <c r="F217" s="78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" customHeight="1">
      <c r="A218" s="75"/>
      <c r="B218" s="75"/>
      <c r="C218" s="75"/>
      <c r="D218" s="78"/>
      <c r="E218" s="78"/>
      <c r="F218" s="78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" customHeight="1">
      <c r="A219" s="75"/>
      <c r="B219" s="75"/>
      <c r="C219" s="75"/>
      <c r="D219" s="78"/>
      <c r="E219" s="78"/>
      <c r="F219" s="78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" customHeight="1">
      <c r="A220" s="75"/>
      <c r="B220" s="75"/>
      <c r="C220" s="75"/>
      <c r="D220" s="78"/>
      <c r="E220" s="78"/>
      <c r="F220" s="78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" customHeight="1">
      <c r="A221" s="75"/>
      <c r="B221" s="75"/>
      <c r="C221" s="75"/>
      <c r="D221" s="78"/>
      <c r="E221" s="78"/>
      <c r="F221" s="78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" customHeight="1">
      <c r="A222" s="75"/>
      <c r="B222" s="75"/>
      <c r="C222" s="75"/>
      <c r="D222" s="78"/>
      <c r="E222" s="78"/>
      <c r="F222" s="78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" customHeight="1">
      <c r="A223" s="75"/>
      <c r="B223" s="75"/>
      <c r="C223" s="75"/>
      <c r="D223" s="78"/>
      <c r="E223" s="78"/>
      <c r="F223" s="78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" customHeight="1">
      <c r="A224" s="75"/>
      <c r="B224" s="75"/>
      <c r="C224" s="75"/>
      <c r="D224" s="78"/>
      <c r="E224" s="78"/>
      <c r="F224" s="78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" customHeight="1">
      <c r="A225" s="75"/>
      <c r="B225" s="75"/>
      <c r="C225" s="75"/>
      <c r="D225" s="78"/>
      <c r="E225" s="78"/>
      <c r="F225" s="78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" customHeight="1">
      <c r="A226" s="75"/>
      <c r="B226" s="75"/>
      <c r="C226" s="75"/>
      <c r="D226" s="78"/>
      <c r="E226" s="78"/>
      <c r="F226" s="78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" customHeight="1">
      <c r="A227" s="75"/>
      <c r="B227" s="75"/>
      <c r="C227" s="75"/>
      <c r="D227" s="78"/>
      <c r="E227" s="78"/>
      <c r="F227" s="78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" customHeight="1">
      <c r="A228" s="75"/>
      <c r="B228" s="75"/>
      <c r="C228" s="75"/>
      <c r="D228" s="78"/>
      <c r="E228" s="78"/>
      <c r="F228" s="78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" customHeight="1">
      <c r="A229" s="75"/>
      <c r="B229" s="75"/>
      <c r="C229" s="75"/>
      <c r="D229" s="78"/>
      <c r="E229" s="78"/>
      <c r="F229" s="78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2" customHeight="1">
      <c r="A230" s="75"/>
      <c r="B230" s="75"/>
      <c r="C230" s="75"/>
      <c r="D230" s="78"/>
      <c r="E230" s="78"/>
      <c r="F230" s="78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2" customHeight="1">
      <c r="A231" s="75"/>
      <c r="B231" s="75"/>
      <c r="C231" s="75"/>
      <c r="D231" s="78"/>
      <c r="E231" s="78"/>
      <c r="F231" s="78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2" customHeight="1">
      <c r="A232" s="75"/>
      <c r="B232" s="75"/>
      <c r="C232" s="75"/>
      <c r="D232" s="78"/>
      <c r="E232" s="78"/>
      <c r="F232" s="78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2" customHeight="1">
      <c r="A233" s="75"/>
      <c r="B233" s="75"/>
      <c r="C233" s="75"/>
      <c r="D233" s="78"/>
      <c r="E233" s="78"/>
      <c r="F233" s="78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2" customHeight="1">
      <c r="A234" s="75"/>
      <c r="B234" s="75"/>
      <c r="C234" s="75"/>
      <c r="D234" s="78"/>
      <c r="E234" s="78"/>
      <c r="F234" s="78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2" customHeight="1">
      <c r="A235" s="75"/>
      <c r="B235" s="75"/>
      <c r="C235" s="75"/>
      <c r="D235" s="78"/>
      <c r="E235" s="78"/>
      <c r="F235" s="78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2" customHeight="1">
      <c r="A236" s="75"/>
      <c r="B236" s="75"/>
      <c r="C236" s="75"/>
      <c r="D236" s="78"/>
      <c r="E236" s="78"/>
      <c r="F236" s="78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2" customHeight="1">
      <c r="A237" s="75"/>
      <c r="B237" s="75"/>
      <c r="C237" s="75"/>
      <c r="D237" s="78"/>
      <c r="E237" s="78"/>
      <c r="F237" s="78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2" customHeight="1">
      <c r="A238" s="75"/>
      <c r="B238" s="75"/>
      <c r="C238" s="75"/>
      <c r="D238" s="78"/>
      <c r="E238" s="78"/>
      <c r="F238" s="78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2" customHeight="1">
      <c r="A239" s="75"/>
      <c r="B239" s="75"/>
      <c r="C239" s="75"/>
      <c r="D239" s="78"/>
      <c r="E239" s="78"/>
      <c r="F239" s="78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2" customHeight="1">
      <c r="A240" s="75"/>
      <c r="B240" s="75"/>
      <c r="C240" s="75"/>
      <c r="D240" s="78"/>
      <c r="E240" s="78"/>
      <c r="F240" s="78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2" customHeight="1">
      <c r="A241" s="75"/>
      <c r="B241" s="75"/>
      <c r="C241" s="75"/>
      <c r="D241" s="78"/>
      <c r="E241" s="78"/>
      <c r="F241" s="78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2" customHeight="1">
      <c r="A242" s="75"/>
      <c r="B242" s="75"/>
      <c r="C242" s="75"/>
      <c r="D242" s="78"/>
      <c r="E242" s="78"/>
      <c r="F242" s="78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2" customHeight="1">
      <c r="A243" s="75"/>
      <c r="B243" s="75"/>
      <c r="C243" s="75"/>
      <c r="D243" s="78"/>
      <c r="E243" s="78"/>
      <c r="F243" s="78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2" customHeight="1">
      <c r="A244" s="75"/>
      <c r="B244" s="75"/>
      <c r="C244" s="75"/>
      <c r="D244" s="78"/>
      <c r="E244" s="78"/>
      <c r="F244" s="78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2" customHeight="1">
      <c r="A245" s="75"/>
      <c r="B245" s="75"/>
      <c r="C245" s="75"/>
      <c r="D245" s="78"/>
      <c r="E245" s="78"/>
      <c r="F245" s="78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2" customHeight="1">
      <c r="A246" s="75"/>
      <c r="B246" s="75"/>
      <c r="C246" s="75"/>
      <c r="D246" s="78"/>
      <c r="E246" s="78"/>
      <c r="F246" s="78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2" customHeight="1">
      <c r="A247" s="75"/>
      <c r="B247" s="75"/>
      <c r="C247" s="75"/>
      <c r="D247" s="78"/>
      <c r="E247" s="78"/>
      <c r="F247" s="78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2" customHeight="1">
      <c r="A248" s="75"/>
      <c r="B248" s="75"/>
      <c r="C248" s="75"/>
      <c r="D248" s="78"/>
      <c r="E248" s="78"/>
      <c r="F248" s="78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2" customHeight="1">
      <c r="A249" s="75"/>
      <c r="B249" s="75"/>
      <c r="C249" s="75"/>
      <c r="D249" s="78"/>
      <c r="E249" s="78"/>
      <c r="F249" s="78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2" customHeight="1">
      <c r="A250" s="75"/>
      <c r="B250" s="75"/>
      <c r="C250" s="75"/>
      <c r="D250" s="78"/>
      <c r="E250" s="78"/>
      <c r="F250" s="78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2" customHeight="1">
      <c r="A251" s="75"/>
      <c r="B251" s="75"/>
      <c r="C251" s="75"/>
      <c r="D251" s="78"/>
      <c r="E251" s="78"/>
      <c r="F251" s="78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2" customHeight="1">
      <c r="A252" s="75"/>
      <c r="B252" s="75"/>
      <c r="C252" s="75"/>
      <c r="D252" s="78"/>
      <c r="E252" s="78"/>
      <c r="F252" s="78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2" customHeight="1">
      <c r="A253" s="75"/>
      <c r="B253" s="75"/>
      <c r="C253" s="75"/>
      <c r="D253" s="78"/>
      <c r="E253" s="78"/>
      <c r="F253" s="78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2" customHeight="1">
      <c r="A254" s="75"/>
      <c r="B254" s="75"/>
      <c r="C254" s="75"/>
      <c r="D254" s="78"/>
      <c r="E254" s="78"/>
      <c r="F254" s="78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2" customHeight="1">
      <c r="A255" s="75"/>
      <c r="B255" s="75"/>
      <c r="C255" s="75"/>
      <c r="D255" s="78"/>
      <c r="E255" s="78"/>
      <c r="F255" s="78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2" customHeight="1">
      <c r="A256" s="75"/>
      <c r="B256" s="75"/>
      <c r="C256" s="75"/>
      <c r="D256" s="78"/>
      <c r="E256" s="78"/>
      <c r="F256" s="78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2" customHeight="1">
      <c r="A257" s="75"/>
      <c r="B257" s="75"/>
      <c r="C257" s="75"/>
      <c r="D257" s="78"/>
      <c r="E257" s="78"/>
      <c r="F257" s="78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2" customHeight="1">
      <c r="A258" s="75"/>
      <c r="B258" s="75"/>
      <c r="C258" s="75"/>
      <c r="D258" s="78"/>
      <c r="E258" s="78"/>
      <c r="F258" s="78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2" customHeight="1">
      <c r="A259" s="75"/>
      <c r="B259" s="75"/>
      <c r="C259" s="75"/>
      <c r="D259" s="78"/>
      <c r="E259" s="78"/>
      <c r="F259" s="78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2" customHeight="1">
      <c r="A260" s="75"/>
      <c r="B260" s="75"/>
      <c r="C260" s="75"/>
      <c r="D260" s="78"/>
      <c r="E260" s="78"/>
      <c r="F260" s="78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2" customHeight="1">
      <c r="A261" s="75"/>
      <c r="B261" s="75"/>
      <c r="C261" s="75"/>
      <c r="D261" s="78"/>
      <c r="E261" s="78"/>
      <c r="F261" s="78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2" customHeight="1">
      <c r="A262" s="75"/>
      <c r="B262" s="75"/>
      <c r="C262" s="75"/>
      <c r="D262" s="78"/>
      <c r="E262" s="78"/>
      <c r="F262" s="78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2" customHeight="1">
      <c r="A263" s="75"/>
      <c r="B263" s="75"/>
      <c r="C263" s="75"/>
      <c r="D263" s="78"/>
      <c r="E263" s="78"/>
      <c r="F263" s="78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2" customHeight="1">
      <c r="A264" s="75"/>
      <c r="B264" s="75"/>
      <c r="C264" s="75"/>
      <c r="D264" s="78"/>
      <c r="E264" s="78"/>
      <c r="F264" s="78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2" customHeight="1">
      <c r="A265" s="75"/>
      <c r="B265" s="75"/>
      <c r="C265" s="75"/>
      <c r="D265" s="78"/>
      <c r="E265" s="78"/>
      <c r="F265" s="78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2" customHeight="1">
      <c r="A266" s="75"/>
      <c r="B266" s="75"/>
      <c r="C266" s="75"/>
      <c r="D266" s="78"/>
      <c r="E266" s="78"/>
      <c r="F266" s="78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2" customHeight="1">
      <c r="A267" s="75"/>
      <c r="B267" s="75"/>
      <c r="C267" s="75"/>
      <c r="D267" s="78"/>
      <c r="E267" s="78"/>
      <c r="F267" s="78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2" customHeight="1">
      <c r="A268" s="75"/>
      <c r="B268" s="75"/>
      <c r="C268" s="75"/>
      <c r="D268" s="78"/>
      <c r="E268" s="78"/>
      <c r="F268" s="78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2" customHeight="1">
      <c r="A269" s="75"/>
      <c r="B269" s="75"/>
      <c r="C269" s="75"/>
      <c r="D269" s="78"/>
      <c r="E269" s="78"/>
      <c r="F269" s="78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2" customHeight="1">
      <c r="A270" s="75"/>
      <c r="B270" s="75"/>
      <c r="C270" s="75"/>
      <c r="D270" s="78"/>
      <c r="E270" s="78"/>
      <c r="F270" s="78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2" customHeight="1">
      <c r="A271" s="75"/>
      <c r="B271" s="75"/>
      <c r="C271" s="75"/>
      <c r="D271" s="78"/>
      <c r="E271" s="78"/>
      <c r="F271" s="78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2" customHeight="1">
      <c r="A272" s="75"/>
      <c r="B272" s="75"/>
      <c r="C272" s="75"/>
      <c r="D272" s="78"/>
      <c r="E272" s="78"/>
      <c r="F272" s="78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2" customHeight="1">
      <c r="A273" s="75"/>
      <c r="B273" s="75"/>
      <c r="C273" s="75"/>
      <c r="D273" s="78"/>
      <c r="E273" s="78"/>
      <c r="F273" s="78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2" customHeight="1">
      <c r="A274" s="75"/>
      <c r="B274" s="75"/>
      <c r="C274" s="75"/>
      <c r="D274" s="78"/>
      <c r="E274" s="78"/>
      <c r="F274" s="78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2" customHeight="1">
      <c r="A275" s="75"/>
      <c r="B275" s="75"/>
      <c r="C275" s="75"/>
      <c r="D275" s="78"/>
      <c r="E275" s="78"/>
      <c r="F275" s="78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2" customHeight="1">
      <c r="A276" s="75"/>
      <c r="B276" s="75"/>
      <c r="C276" s="75"/>
      <c r="D276" s="78"/>
      <c r="E276" s="78"/>
      <c r="F276" s="78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2" customHeight="1">
      <c r="A277" s="75"/>
      <c r="B277" s="75"/>
      <c r="C277" s="75"/>
      <c r="D277" s="78"/>
      <c r="E277" s="78"/>
      <c r="F277" s="78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2" customHeight="1">
      <c r="A278" s="75"/>
      <c r="B278" s="75"/>
      <c r="C278" s="75"/>
      <c r="D278" s="78"/>
      <c r="E278" s="78"/>
      <c r="F278" s="78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2" customHeight="1">
      <c r="A279" s="75"/>
      <c r="B279" s="75"/>
      <c r="C279" s="75"/>
      <c r="D279" s="78"/>
      <c r="E279" s="78"/>
      <c r="F279" s="78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2" customHeight="1">
      <c r="A280" s="75"/>
      <c r="B280" s="75"/>
      <c r="C280" s="75"/>
      <c r="D280" s="78"/>
      <c r="E280" s="78"/>
      <c r="F280" s="78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2" customHeight="1">
      <c r="A281" s="75"/>
      <c r="B281" s="75"/>
      <c r="C281" s="75"/>
      <c r="D281" s="78"/>
      <c r="E281" s="78"/>
      <c r="F281" s="78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2" customHeight="1">
      <c r="A282" s="75"/>
      <c r="B282" s="75"/>
      <c r="C282" s="75"/>
      <c r="D282" s="78"/>
      <c r="E282" s="78"/>
      <c r="F282" s="78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2" customHeight="1">
      <c r="A283" s="75"/>
      <c r="B283" s="75"/>
      <c r="C283" s="75"/>
      <c r="D283" s="78"/>
      <c r="E283" s="78"/>
      <c r="F283" s="78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2" customHeight="1">
      <c r="A284" s="75"/>
      <c r="B284" s="75"/>
      <c r="C284" s="75"/>
      <c r="D284" s="78"/>
      <c r="E284" s="78"/>
      <c r="F284" s="78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2" customHeight="1">
      <c r="A285" s="75"/>
      <c r="B285" s="75"/>
      <c r="C285" s="75"/>
      <c r="D285" s="78"/>
      <c r="E285" s="78"/>
      <c r="F285" s="78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2" customHeight="1">
      <c r="A286" s="75"/>
      <c r="B286" s="75"/>
      <c r="C286" s="75"/>
      <c r="D286" s="78"/>
      <c r="E286" s="78"/>
      <c r="F286" s="78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2" customHeight="1">
      <c r="A287" s="75"/>
      <c r="B287" s="75"/>
      <c r="C287" s="75"/>
      <c r="D287" s="78"/>
      <c r="E287" s="78"/>
      <c r="F287" s="78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2" customHeight="1">
      <c r="A288" s="75"/>
      <c r="B288" s="75"/>
      <c r="C288" s="75"/>
      <c r="D288" s="78"/>
      <c r="E288" s="78"/>
      <c r="F288" s="78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2" customHeight="1">
      <c r="A289" s="75"/>
      <c r="B289" s="75"/>
      <c r="C289" s="75"/>
      <c r="D289" s="78"/>
      <c r="E289" s="78"/>
      <c r="F289" s="78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2" customHeight="1">
      <c r="A290" s="75"/>
      <c r="B290" s="75"/>
      <c r="C290" s="75"/>
      <c r="D290" s="78"/>
      <c r="E290" s="78"/>
      <c r="F290" s="78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2" customHeight="1">
      <c r="A291" s="75"/>
      <c r="B291" s="75"/>
      <c r="C291" s="75"/>
      <c r="D291" s="78"/>
      <c r="E291" s="78"/>
      <c r="F291" s="78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2" customHeight="1">
      <c r="A292" s="75"/>
      <c r="B292" s="75"/>
      <c r="C292" s="75"/>
      <c r="D292" s="78"/>
      <c r="E292" s="78"/>
      <c r="F292" s="78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2" customHeight="1">
      <c r="A293" s="75"/>
      <c r="B293" s="75"/>
      <c r="C293" s="75"/>
      <c r="D293" s="78"/>
      <c r="E293" s="78"/>
      <c r="F293" s="78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2" customHeight="1">
      <c r="A294" s="75"/>
      <c r="B294" s="75"/>
      <c r="C294" s="75"/>
      <c r="D294" s="78"/>
      <c r="E294" s="78"/>
      <c r="F294" s="78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2" customHeight="1">
      <c r="A295" s="75"/>
      <c r="B295" s="75"/>
      <c r="C295" s="75"/>
      <c r="D295" s="78"/>
      <c r="E295" s="78"/>
      <c r="F295" s="78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2" customHeight="1">
      <c r="A296" s="75"/>
      <c r="B296" s="75"/>
      <c r="C296" s="75"/>
      <c r="D296" s="78"/>
      <c r="E296" s="78"/>
      <c r="F296" s="78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2" customHeight="1">
      <c r="A297" s="75"/>
      <c r="B297" s="75"/>
      <c r="C297" s="75"/>
      <c r="D297" s="78"/>
      <c r="E297" s="78"/>
      <c r="F297" s="78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2" customHeight="1">
      <c r="A298" s="75"/>
      <c r="B298" s="75"/>
      <c r="C298" s="75"/>
      <c r="D298" s="78"/>
      <c r="E298" s="78"/>
      <c r="F298" s="78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2" customHeight="1">
      <c r="A299" s="75"/>
      <c r="B299" s="75"/>
      <c r="C299" s="75"/>
      <c r="D299" s="78"/>
      <c r="E299" s="78"/>
      <c r="F299" s="78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2" customHeight="1">
      <c r="A300" s="75"/>
      <c r="B300" s="75"/>
      <c r="C300" s="75"/>
      <c r="D300" s="78"/>
      <c r="E300" s="78"/>
      <c r="F300" s="78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2" customHeight="1">
      <c r="A301" s="75"/>
      <c r="B301" s="75"/>
      <c r="C301" s="75"/>
      <c r="D301" s="78"/>
      <c r="E301" s="78"/>
      <c r="F301" s="78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2" customHeight="1">
      <c r="A302" s="75"/>
      <c r="B302" s="75"/>
      <c r="C302" s="75"/>
      <c r="D302" s="78"/>
      <c r="E302" s="78"/>
      <c r="F302" s="78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2" customHeight="1">
      <c r="A303" s="75"/>
      <c r="B303" s="75"/>
      <c r="C303" s="75"/>
      <c r="D303" s="78"/>
      <c r="E303" s="78"/>
      <c r="F303" s="78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2" customHeight="1">
      <c r="A304" s="75"/>
      <c r="B304" s="75"/>
      <c r="C304" s="75"/>
      <c r="D304" s="78"/>
      <c r="E304" s="78"/>
      <c r="F304" s="78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2" customHeight="1">
      <c r="A305" s="75"/>
      <c r="B305" s="75"/>
      <c r="C305" s="75"/>
      <c r="D305" s="78"/>
      <c r="E305" s="78"/>
      <c r="F305" s="78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2" customHeight="1">
      <c r="A306" s="75"/>
      <c r="B306" s="75"/>
      <c r="C306" s="75"/>
      <c r="D306" s="78"/>
      <c r="E306" s="78"/>
      <c r="F306" s="78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2" customHeight="1">
      <c r="A307" s="75"/>
      <c r="B307" s="75"/>
      <c r="C307" s="75"/>
      <c r="D307" s="78"/>
      <c r="E307" s="78"/>
      <c r="F307" s="78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2" customHeight="1">
      <c r="A308" s="75"/>
      <c r="B308" s="75"/>
      <c r="C308" s="75"/>
      <c r="D308" s="78"/>
      <c r="E308" s="78"/>
      <c r="F308" s="78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2" customHeight="1">
      <c r="A309" s="75"/>
      <c r="B309" s="75"/>
      <c r="C309" s="75"/>
      <c r="D309" s="78"/>
      <c r="E309" s="78"/>
      <c r="F309" s="78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2" customHeight="1">
      <c r="A310" s="75"/>
      <c r="B310" s="75"/>
      <c r="C310" s="75"/>
      <c r="D310" s="78"/>
      <c r="E310" s="78"/>
      <c r="F310" s="78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2" customHeight="1">
      <c r="A311" s="75"/>
      <c r="B311" s="75"/>
      <c r="C311" s="75"/>
      <c r="D311" s="78"/>
      <c r="E311" s="78"/>
      <c r="F311" s="78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2" customHeight="1">
      <c r="A312" s="75"/>
      <c r="B312" s="75"/>
      <c r="C312" s="75"/>
      <c r="D312" s="78"/>
      <c r="E312" s="78"/>
      <c r="F312" s="78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2" customHeight="1">
      <c r="A313" s="75"/>
      <c r="B313" s="75"/>
      <c r="C313" s="75"/>
      <c r="D313" s="78"/>
      <c r="E313" s="78"/>
      <c r="F313" s="78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2" customHeight="1">
      <c r="A314" s="75"/>
      <c r="B314" s="75"/>
      <c r="C314" s="75"/>
      <c r="D314" s="78"/>
      <c r="E314" s="78"/>
      <c r="F314" s="78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2" customHeight="1">
      <c r="A315" s="75"/>
      <c r="B315" s="75"/>
      <c r="C315" s="75"/>
      <c r="D315" s="78"/>
      <c r="E315" s="78"/>
      <c r="F315" s="78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2" customHeight="1">
      <c r="A316" s="75"/>
      <c r="B316" s="75"/>
      <c r="C316" s="75"/>
      <c r="D316" s="78"/>
      <c r="E316" s="78"/>
      <c r="F316" s="78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2" customHeight="1">
      <c r="A317" s="75"/>
      <c r="B317" s="75"/>
      <c r="C317" s="75"/>
      <c r="D317" s="78"/>
      <c r="E317" s="78"/>
      <c r="F317" s="78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2" customHeight="1">
      <c r="A318" s="75"/>
      <c r="B318" s="75"/>
      <c r="C318" s="75"/>
      <c r="D318" s="78"/>
      <c r="E318" s="78"/>
      <c r="F318" s="78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2" customHeight="1">
      <c r="A319" s="75"/>
      <c r="B319" s="75"/>
      <c r="C319" s="75"/>
      <c r="D319" s="78"/>
      <c r="E319" s="78"/>
      <c r="F319" s="78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2" customHeight="1">
      <c r="A320" s="75"/>
      <c r="B320" s="75"/>
      <c r="C320" s="75"/>
      <c r="D320" s="78"/>
      <c r="E320" s="78"/>
      <c r="F320" s="78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2" customHeight="1">
      <c r="A321" s="75"/>
      <c r="B321" s="75"/>
      <c r="C321" s="75"/>
      <c r="D321" s="78"/>
      <c r="E321" s="78"/>
      <c r="F321" s="78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2" customHeight="1">
      <c r="A322" s="75"/>
      <c r="B322" s="75"/>
      <c r="C322" s="75"/>
      <c r="D322" s="78"/>
      <c r="E322" s="78"/>
      <c r="F322" s="78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2" customHeight="1">
      <c r="A323" s="75"/>
      <c r="B323" s="75"/>
      <c r="C323" s="75"/>
      <c r="D323" s="78"/>
      <c r="E323" s="78"/>
      <c r="F323" s="78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2" customHeight="1">
      <c r="A324" s="75"/>
      <c r="B324" s="75"/>
      <c r="C324" s="75"/>
      <c r="D324" s="78"/>
      <c r="E324" s="78"/>
      <c r="F324" s="78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2" customHeight="1">
      <c r="A325" s="75"/>
      <c r="B325" s="75"/>
      <c r="C325" s="75"/>
      <c r="D325" s="78"/>
      <c r="E325" s="78"/>
      <c r="F325" s="78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2" customHeight="1">
      <c r="A326" s="75"/>
      <c r="B326" s="75"/>
      <c r="C326" s="75"/>
      <c r="D326" s="78"/>
      <c r="E326" s="78"/>
      <c r="F326" s="78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2" customHeight="1">
      <c r="A327" s="75"/>
      <c r="B327" s="75"/>
      <c r="C327" s="75"/>
      <c r="D327" s="78"/>
      <c r="E327" s="78"/>
      <c r="F327" s="78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2" customHeight="1">
      <c r="A328" s="75"/>
      <c r="B328" s="75"/>
      <c r="C328" s="75"/>
      <c r="D328" s="78"/>
      <c r="E328" s="78"/>
      <c r="F328" s="78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2" customHeight="1">
      <c r="A329" s="75"/>
      <c r="B329" s="75"/>
      <c r="C329" s="75"/>
      <c r="D329" s="78"/>
      <c r="E329" s="78"/>
      <c r="F329" s="78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2" customHeight="1">
      <c r="A330" s="75"/>
      <c r="B330" s="75"/>
      <c r="C330" s="75"/>
      <c r="D330" s="78"/>
      <c r="E330" s="78"/>
      <c r="F330" s="78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2" customHeight="1">
      <c r="A331" s="75"/>
      <c r="B331" s="75"/>
      <c r="C331" s="75"/>
      <c r="D331" s="78"/>
      <c r="E331" s="78"/>
      <c r="F331" s="78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2" customHeight="1">
      <c r="A332" s="75"/>
      <c r="B332" s="75"/>
      <c r="C332" s="75"/>
      <c r="D332" s="78"/>
      <c r="E332" s="78"/>
      <c r="F332" s="78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2" customHeight="1">
      <c r="A333" s="75"/>
      <c r="B333" s="75"/>
      <c r="C333" s="75"/>
      <c r="D333" s="78"/>
      <c r="E333" s="78"/>
      <c r="F333" s="78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2" customHeight="1">
      <c r="A334" s="75"/>
      <c r="B334" s="75"/>
      <c r="C334" s="75"/>
      <c r="D334" s="78"/>
      <c r="E334" s="78"/>
      <c r="F334" s="78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2" customHeight="1">
      <c r="A335" s="75"/>
      <c r="B335" s="75"/>
      <c r="C335" s="75"/>
      <c r="D335" s="78"/>
      <c r="E335" s="78"/>
      <c r="F335" s="78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2" customHeight="1">
      <c r="A336" s="75"/>
      <c r="B336" s="75"/>
      <c r="C336" s="75"/>
      <c r="D336" s="78"/>
      <c r="E336" s="78"/>
      <c r="F336" s="78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2" customHeight="1">
      <c r="A337" s="75"/>
      <c r="B337" s="75"/>
      <c r="C337" s="75"/>
      <c r="D337" s="78"/>
      <c r="E337" s="78"/>
      <c r="F337" s="78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2" customHeight="1">
      <c r="A338" s="75"/>
      <c r="B338" s="75"/>
      <c r="C338" s="75"/>
      <c r="D338" s="78"/>
      <c r="E338" s="78"/>
      <c r="F338" s="78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2" customHeight="1">
      <c r="A339" s="75"/>
      <c r="B339" s="75"/>
      <c r="C339" s="75"/>
      <c r="D339" s="78"/>
      <c r="E339" s="78"/>
      <c r="F339" s="78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2" customHeight="1">
      <c r="A340" s="75"/>
      <c r="B340" s="75"/>
      <c r="C340" s="75"/>
      <c r="D340" s="78"/>
      <c r="E340" s="78"/>
      <c r="F340" s="78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2" customHeight="1">
      <c r="A341" s="75"/>
      <c r="B341" s="75"/>
      <c r="C341" s="75"/>
      <c r="D341" s="78"/>
      <c r="E341" s="78"/>
      <c r="F341" s="78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2" customHeight="1">
      <c r="A342" s="75"/>
      <c r="B342" s="75"/>
      <c r="C342" s="75"/>
      <c r="D342" s="78"/>
      <c r="E342" s="78"/>
      <c r="F342" s="78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2" customHeight="1">
      <c r="A343" s="75"/>
      <c r="B343" s="75"/>
      <c r="C343" s="75"/>
      <c r="D343" s="78"/>
      <c r="E343" s="78"/>
      <c r="F343" s="78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2" customHeight="1">
      <c r="A344" s="75"/>
      <c r="B344" s="75"/>
      <c r="C344" s="75"/>
      <c r="D344" s="78"/>
      <c r="E344" s="78"/>
      <c r="F344" s="78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2" customHeight="1">
      <c r="A345" s="75"/>
      <c r="B345" s="75"/>
      <c r="C345" s="75"/>
      <c r="D345" s="78"/>
      <c r="E345" s="78"/>
      <c r="F345" s="78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2" customHeight="1">
      <c r="A346" s="75"/>
      <c r="B346" s="75"/>
      <c r="C346" s="75"/>
      <c r="D346" s="78"/>
      <c r="E346" s="78"/>
      <c r="F346" s="78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2" customHeight="1">
      <c r="A347" s="75"/>
      <c r="B347" s="75"/>
      <c r="C347" s="75"/>
      <c r="D347" s="78"/>
      <c r="E347" s="78"/>
      <c r="F347" s="78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2" customHeight="1">
      <c r="A348" s="75"/>
      <c r="B348" s="75"/>
      <c r="C348" s="75"/>
      <c r="D348" s="78"/>
      <c r="E348" s="78"/>
      <c r="F348" s="78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2" customHeight="1">
      <c r="A349" s="75"/>
      <c r="B349" s="75"/>
      <c r="C349" s="75"/>
      <c r="D349" s="78"/>
      <c r="E349" s="78"/>
      <c r="F349" s="78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2" customHeight="1">
      <c r="A350" s="75"/>
      <c r="B350" s="75"/>
      <c r="C350" s="75"/>
      <c r="D350" s="78"/>
      <c r="E350" s="78"/>
      <c r="F350" s="78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2" customHeight="1">
      <c r="A351" s="75"/>
      <c r="B351" s="75"/>
      <c r="C351" s="75"/>
      <c r="D351" s="78"/>
      <c r="E351" s="78"/>
      <c r="F351" s="78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2" customHeight="1">
      <c r="A352" s="75"/>
      <c r="B352" s="75"/>
      <c r="C352" s="75"/>
      <c r="D352" s="78"/>
      <c r="E352" s="78"/>
      <c r="F352" s="78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2" customHeight="1">
      <c r="A353" s="75"/>
      <c r="B353" s="75"/>
      <c r="C353" s="75"/>
      <c r="D353" s="78"/>
      <c r="E353" s="78"/>
      <c r="F353" s="78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2" customHeight="1">
      <c r="A354" s="75"/>
      <c r="B354" s="75"/>
      <c r="C354" s="75"/>
      <c r="D354" s="78"/>
      <c r="E354" s="78"/>
      <c r="F354" s="78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2" customHeight="1">
      <c r="A355" s="75"/>
      <c r="B355" s="75"/>
      <c r="C355" s="75"/>
      <c r="D355" s="78"/>
      <c r="E355" s="78"/>
      <c r="F355" s="78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2" customHeight="1">
      <c r="A356" s="75"/>
      <c r="B356" s="75"/>
      <c r="C356" s="75"/>
      <c r="D356" s="78"/>
      <c r="E356" s="78"/>
      <c r="F356" s="78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2" customHeight="1">
      <c r="A357" s="75"/>
      <c r="B357" s="75"/>
      <c r="C357" s="75"/>
      <c r="D357" s="78"/>
      <c r="E357" s="78"/>
      <c r="F357" s="78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2" customHeight="1">
      <c r="A358" s="75"/>
      <c r="B358" s="75"/>
      <c r="C358" s="75"/>
      <c r="D358" s="78"/>
      <c r="E358" s="78"/>
      <c r="F358" s="78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2" customHeight="1">
      <c r="A359" s="75"/>
      <c r="B359" s="75"/>
      <c r="C359" s="75"/>
      <c r="D359" s="78"/>
      <c r="E359" s="78"/>
      <c r="F359" s="78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2" customHeight="1">
      <c r="A360" s="75"/>
      <c r="B360" s="75"/>
      <c r="C360" s="75"/>
      <c r="D360" s="78"/>
      <c r="E360" s="78"/>
      <c r="F360" s="78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2" customHeight="1">
      <c r="A361" s="75"/>
      <c r="B361" s="75"/>
      <c r="C361" s="75"/>
      <c r="D361" s="78"/>
      <c r="E361" s="78"/>
      <c r="F361" s="78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2" customHeight="1">
      <c r="A362" s="75"/>
      <c r="B362" s="75"/>
      <c r="C362" s="75"/>
      <c r="D362" s="78"/>
      <c r="E362" s="78"/>
      <c r="F362" s="78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2" customHeight="1">
      <c r="A363" s="75"/>
      <c r="B363" s="75"/>
      <c r="C363" s="75"/>
      <c r="D363" s="78"/>
      <c r="E363" s="78"/>
      <c r="F363" s="78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2" customHeight="1">
      <c r="A364" s="75"/>
      <c r="B364" s="75"/>
      <c r="C364" s="75"/>
      <c r="D364" s="78"/>
      <c r="E364" s="78"/>
      <c r="F364" s="78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2" customHeight="1">
      <c r="A365" s="75"/>
      <c r="B365" s="75"/>
      <c r="C365" s="75"/>
      <c r="D365" s="78"/>
      <c r="E365" s="78"/>
      <c r="F365" s="78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2" customHeight="1">
      <c r="A366" s="75"/>
      <c r="B366" s="75"/>
      <c r="C366" s="75"/>
      <c r="D366" s="78"/>
      <c r="E366" s="78"/>
      <c r="F366" s="78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2" customHeight="1">
      <c r="A367" s="75"/>
      <c r="B367" s="75"/>
      <c r="C367" s="75"/>
      <c r="D367" s="78"/>
      <c r="E367" s="78"/>
      <c r="F367" s="78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2" customHeight="1">
      <c r="A368" s="75"/>
      <c r="B368" s="75"/>
      <c r="C368" s="75"/>
      <c r="D368" s="78"/>
      <c r="E368" s="78"/>
      <c r="F368" s="78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2" customHeight="1">
      <c r="A369" s="75"/>
      <c r="B369" s="75"/>
      <c r="C369" s="75"/>
      <c r="D369" s="78"/>
      <c r="E369" s="78"/>
      <c r="F369" s="78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2" customHeight="1">
      <c r="A370" s="75"/>
      <c r="B370" s="75"/>
      <c r="C370" s="75"/>
      <c r="D370" s="78"/>
      <c r="E370" s="78"/>
      <c r="F370" s="78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2" customHeight="1">
      <c r="A371" s="75"/>
      <c r="B371" s="75"/>
      <c r="C371" s="75"/>
      <c r="D371" s="78"/>
      <c r="E371" s="78"/>
      <c r="F371" s="78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2" customHeight="1">
      <c r="A372" s="75"/>
      <c r="B372" s="75"/>
      <c r="C372" s="75"/>
      <c r="D372" s="78"/>
      <c r="E372" s="78"/>
      <c r="F372" s="78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2" customHeight="1">
      <c r="A373" s="75"/>
      <c r="B373" s="75"/>
      <c r="C373" s="75"/>
      <c r="D373" s="78"/>
      <c r="E373" s="78"/>
      <c r="F373" s="78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2" customHeight="1">
      <c r="A374" s="75"/>
      <c r="B374" s="75"/>
      <c r="C374" s="75"/>
      <c r="D374" s="78"/>
      <c r="E374" s="78"/>
      <c r="F374" s="78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2" customHeight="1">
      <c r="A375" s="75"/>
      <c r="B375" s="75"/>
      <c r="C375" s="75"/>
      <c r="D375" s="78"/>
      <c r="E375" s="78"/>
      <c r="F375" s="78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2" customHeight="1">
      <c r="A376" s="75"/>
      <c r="B376" s="75"/>
      <c r="C376" s="75"/>
      <c r="D376" s="78"/>
      <c r="E376" s="78"/>
      <c r="F376" s="78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2" customHeight="1">
      <c r="A377" s="75"/>
      <c r="B377" s="75"/>
      <c r="C377" s="75"/>
      <c r="D377" s="78"/>
      <c r="E377" s="78"/>
      <c r="F377" s="78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2" customHeight="1">
      <c r="A378" s="75"/>
      <c r="B378" s="75"/>
      <c r="C378" s="75"/>
      <c r="D378" s="78"/>
      <c r="E378" s="78"/>
      <c r="F378" s="78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2" customHeight="1">
      <c r="A379" s="75"/>
      <c r="B379" s="75"/>
      <c r="C379" s="75"/>
      <c r="D379" s="78"/>
      <c r="E379" s="78"/>
      <c r="F379" s="78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2" customHeight="1">
      <c r="A380" s="75"/>
      <c r="B380" s="75"/>
      <c r="C380" s="75"/>
      <c r="D380" s="78"/>
      <c r="E380" s="78"/>
      <c r="F380" s="78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2" customHeight="1">
      <c r="A381" s="75"/>
      <c r="B381" s="75"/>
      <c r="C381" s="75"/>
      <c r="D381" s="78"/>
      <c r="E381" s="78"/>
      <c r="F381" s="78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2" customHeight="1">
      <c r="A382" s="75"/>
      <c r="B382" s="75"/>
      <c r="C382" s="75"/>
      <c r="D382" s="78"/>
      <c r="E382" s="78"/>
      <c r="F382" s="78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2" customHeight="1">
      <c r="A383" s="75"/>
      <c r="B383" s="75"/>
      <c r="C383" s="75"/>
      <c r="D383" s="78"/>
      <c r="E383" s="78"/>
      <c r="F383" s="78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2" customHeight="1">
      <c r="A384" s="75"/>
      <c r="B384" s="75"/>
      <c r="C384" s="75"/>
      <c r="D384" s="78"/>
      <c r="E384" s="78"/>
      <c r="F384" s="78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2" customHeight="1">
      <c r="A385" s="75"/>
      <c r="B385" s="75"/>
      <c r="C385" s="75"/>
      <c r="D385" s="78"/>
      <c r="E385" s="78"/>
      <c r="F385" s="78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2" customHeight="1">
      <c r="A386" s="75"/>
      <c r="B386" s="75"/>
      <c r="C386" s="75"/>
      <c r="D386" s="78"/>
      <c r="E386" s="78"/>
      <c r="F386" s="78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2" customHeight="1">
      <c r="A387" s="75"/>
      <c r="B387" s="75"/>
      <c r="C387" s="75"/>
      <c r="D387" s="78"/>
      <c r="E387" s="78"/>
      <c r="F387" s="78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2" customHeight="1">
      <c r="A388" s="75"/>
      <c r="B388" s="75"/>
      <c r="C388" s="75"/>
      <c r="D388" s="78"/>
      <c r="E388" s="78"/>
      <c r="F388" s="78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2" customHeight="1">
      <c r="A389" s="75"/>
      <c r="B389" s="75"/>
      <c r="C389" s="75"/>
      <c r="D389" s="78"/>
      <c r="E389" s="78"/>
      <c r="F389" s="78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2" customHeight="1">
      <c r="A390" s="75"/>
      <c r="B390" s="75"/>
      <c r="C390" s="75"/>
      <c r="D390" s="78"/>
      <c r="E390" s="78"/>
      <c r="F390" s="78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2" customHeight="1">
      <c r="A391" s="75"/>
      <c r="B391" s="75"/>
      <c r="C391" s="75"/>
      <c r="D391" s="78"/>
      <c r="E391" s="78"/>
      <c r="F391" s="78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2" customHeight="1">
      <c r="A392" s="75"/>
      <c r="B392" s="75"/>
      <c r="C392" s="75"/>
      <c r="D392" s="78"/>
      <c r="E392" s="78"/>
      <c r="F392" s="78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2" customHeight="1">
      <c r="A393" s="75"/>
      <c r="B393" s="75"/>
      <c r="C393" s="75"/>
      <c r="D393" s="78"/>
      <c r="E393" s="78"/>
      <c r="F393" s="78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2" customHeight="1">
      <c r="A394" s="75"/>
      <c r="B394" s="75"/>
      <c r="C394" s="75"/>
      <c r="D394" s="78"/>
      <c r="E394" s="78"/>
      <c r="F394" s="78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2" customHeight="1">
      <c r="A395" s="75"/>
      <c r="B395" s="75"/>
      <c r="C395" s="75"/>
      <c r="D395" s="78"/>
      <c r="E395" s="78"/>
      <c r="F395" s="78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2" customHeight="1">
      <c r="A396" s="75"/>
      <c r="B396" s="75"/>
      <c r="C396" s="75"/>
      <c r="D396" s="78"/>
      <c r="E396" s="78"/>
      <c r="F396" s="78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2" customHeight="1">
      <c r="A397" s="75"/>
      <c r="B397" s="75"/>
      <c r="C397" s="75"/>
      <c r="D397" s="78"/>
      <c r="E397" s="78"/>
      <c r="F397" s="78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2" customHeight="1">
      <c r="A398" s="75"/>
      <c r="B398" s="75"/>
      <c r="C398" s="75"/>
      <c r="D398" s="78"/>
      <c r="E398" s="78"/>
      <c r="F398" s="78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2" customHeight="1">
      <c r="A399" s="75"/>
      <c r="B399" s="75"/>
      <c r="C399" s="75"/>
      <c r="D399" s="78"/>
      <c r="E399" s="78"/>
      <c r="F399" s="78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2" customHeight="1">
      <c r="A400" s="75"/>
      <c r="B400" s="75"/>
      <c r="C400" s="75"/>
      <c r="D400" s="78"/>
      <c r="E400" s="78"/>
      <c r="F400" s="78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2" customHeight="1">
      <c r="A401" s="75"/>
      <c r="B401" s="75"/>
      <c r="C401" s="75"/>
      <c r="D401" s="78"/>
      <c r="E401" s="78"/>
      <c r="F401" s="78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2" customHeight="1">
      <c r="A402" s="75"/>
      <c r="B402" s="75"/>
      <c r="C402" s="75"/>
      <c r="D402" s="78"/>
      <c r="E402" s="78"/>
      <c r="F402" s="78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2" customHeight="1">
      <c r="A403" s="75"/>
      <c r="B403" s="75"/>
      <c r="C403" s="75"/>
      <c r="D403" s="78"/>
      <c r="E403" s="78"/>
      <c r="F403" s="78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2" customHeight="1">
      <c r="A404" s="75"/>
      <c r="B404" s="75"/>
      <c r="C404" s="75"/>
      <c r="D404" s="78"/>
      <c r="E404" s="78"/>
      <c r="F404" s="78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2" customHeight="1">
      <c r="A405" s="75"/>
      <c r="B405" s="75"/>
      <c r="C405" s="75"/>
      <c r="D405" s="78"/>
      <c r="E405" s="78"/>
      <c r="F405" s="78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2" customHeight="1">
      <c r="A406" s="75"/>
      <c r="B406" s="75"/>
      <c r="C406" s="75"/>
      <c r="D406" s="78"/>
      <c r="E406" s="78"/>
      <c r="F406" s="78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2" customHeight="1">
      <c r="A407" s="75"/>
      <c r="B407" s="75"/>
      <c r="C407" s="75"/>
      <c r="D407" s="78"/>
      <c r="E407" s="78"/>
      <c r="F407" s="78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2" customHeight="1">
      <c r="A408" s="75"/>
      <c r="B408" s="75"/>
      <c r="C408" s="75"/>
      <c r="D408" s="78"/>
      <c r="E408" s="78"/>
      <c r="F408" s="78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2" customHeight="1">
      <c r="A409" s="75"/>
      <c r="B409" s="75"/>
      <c r="C409" s="75"/>
      <c r="D409" s="78"/>
      <c r="E409" s="78"/>
      <c r="F409" s="78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2" customHeight="1">
      <c r="A410" s="75"/>
      <c r="B410" s="75"/>
      <c r="C410" s="75"/>
      <c r="D410" s="78"/>
      <c r="E410" s="78"/>
      <c r="F410" s="78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2" customHeight="1">
      <c r="A411" s="75"/>
      <c r="B411" s="75"/>
      <c r="C411" s="75"/>
      <c r="D411" s="78"/>
      <c r="E411" s="78"/>
      <c r="F411" s="78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2" customHeight="1">
      <c r="A412" s="75"/>
      <c r="B412" s="75"/>
      <c r="C412" s="75"/>
      <c r="D412" s="78"/>
      <c r="E412" s="78"/>
      <c r="F412" s="78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2" customHeight="1">
      <c r="A413" s="75"/>
      <c r="B413" s="75"/>
      <c r="C413" s="75"/>
      <c r="D413" s="78"/>
      <c r="E413" s="78"/>
      <c r="F413" s="78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2" customHeight="1">
      <c r="A414" s="75"/>
      <c r="B414" s="75"/>
      <c r="C414" s="75"/>
      <c r="D414" s="78"/>
      <c r="E414" s="78"/>
      <c r="F414" s="78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2" customHeight="1">
      <c r="A415" s="75"/>
      <c r="B415" s="75"/>
      <c r="C415" s="75"/>
      <c r="D415" s="78"/>
      <c r="E415" s="78"/>
      <c r="F415" s="78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2" customHeight="1">
      <c r="A416" s="75"/>
      <c r="B416" s="75"/>
      <c r="C416" s="75"/>
      <c r="D416" s="78"/>
      <c r="E416" s="78"/>
      <c r="F416" s="78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2" customHeight="1">
      <c r="A417" s="75"/>
      <c r="B417" s="75"/>
      <c r="C417" s="75"/>
      <c r="D417" s="78"/>
      <c r="E417" s="78"/>
      <c r="F417" s="78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2" customHeight="1">
      <c r="A418" s="75"/>
      <c r="B418" s="75"/>
      <c r="C418" s="75"/>
      <c r="D418" s="78"/>
      <c r="E418" s="78"/>
      <c r="F418" s="78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2" customHeight="1">
      <c r="A419" s="75"/>
      <c r="B419" s="75"/>
      <c r="C419" s="75"/>
      <c r="D419" s="78"/>
      <c r="E419" s="78"/>
      <c r="F419" s="78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2" customHeight="1">
      <c r="A420" s="75"/>
      <c r="B420" s="75"/>
      <c r="C420" s="75"/>
      <c r="D420" s="78"/>
      <c r="E420" s="78"/>
      <c r="F420" s="78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2" customHeight="1">
      <c r="A421" s="75"/>
      <c r="B421" s="75"/>
      <c r="C421" s="75"/>
      <c r="D421" s="78"/>
      <c r="E421" s="78"/>
      <c r="F421" s="78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2" customHeight="1">
      <c r="A422" s="75"/>
      <c r="B422" s="75"/>
      <c r="C422" s="75"/>
      <c r="D422" s="78"/>
      <c r="E422" s="78"/>
      <c r="F422" s="78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2" customHeight="1">
      <c r="A423" s="75"/>
      <c r="B423" s="75"/>
      <c r="C423" s="75"/>
      <c r="D423" s="78"/>
      <c r="E423" s="78"/>
      <c r="F423" s="78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2" customHeight="1">
      <c r="A424" s="75"/>
      <c r="B424" s="75"/>
      <c r="C424" s="75"/>
      <c r="D424" s="78"/>
      <c r="E424" s="78"/>
      <c r="F424" s="78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2" customHeight="1">
      <c r="A425" s="75"/>
      <c r="B425" s="75"/>
      <c r="C425" s="75"/>
      <c r="D425" s="78"/>
      <c r="E425" s="78"/>
      <c r="F425" s="78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2" customHeight="1">
      <c r="A426" s="75"/>
      <c r="B426" s="75"/>
      <c r="C426" s="75"/>
      <c r="D426" s="78"/>
      <c r="E426" s="78"/>
      <c r="F426" s="78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2" customHeight="1">
      <c r="A427" s="75"/>
      <c r="B427" s="75"/>
      <c r="C427" s="75"/>
      <c r="D427" s="78"/>
      <c r="E427" s="78"/>
      <c r="F427" s="78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2" customHeight="1">
      <c r="A428" s="75"/>
      <c r="B428" s="75"/>
      <c r="C428" s="75"/>
      <c r="D428" s="78"/>
      <c r="E428" s="78"/>
      <c r="F428" s="78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2" customHeight="1">
      <c r="A429" s="75"/>
      <c r="B429" s="75"/>
      <c r="C429" s="75"/>
      <c r="D429" s="78"/>
      <c r="E429" s="78"/>
      <c r="F429" s="78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2" customHeight="1">
      <c r="A430" s="75"/>
      <c r="B430" s="75"/>
      <c r="C430" s="75"/>
      <c r="D430" s="78"/>
      <c r="E430" s="78"/>
      <c r="F430" s="78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2" customHeight="1">
      <c r="A431" s="75"/>
      <c r="B431" s="75"/>
      <c r="C431" s="75"/>
      <c r="D431" s="78"/>
      <c r="E431" s="78"/>
      <c r="F431" s="78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2" customHeight="1">
      <c r="A432" s="75"/>
      <c r="B432" s="75"/>
      <c r="C432" s="75"/>
      <c r="D432" s="78"/>
      <c r="E432" s="78"/>
      <c r="F432" s="78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2" customHeight="1">
      <c r="A433" s="75"/>
      <c r="B433" s="75"/>
      <c r="C433" s="75"/>
      <c r="D433" s="78"/>
      <c r="E433" s="78"/>
      <c r="F433" s="78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2" customHeight="1">
      <c r="A434" s="75"/>
      <c r="B434" s="75"/>
      <c r="C434" s="75"/>
      <c r="D434" s="78"/>
      <c r="E434" s="78"/>
      <c r="F434" s="78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2" customHeight="1">
      <c r="A435" s="75"/>
      <c r="B435" s="75"/>
      <c r="C435" s="75"/>
      <c r="D435" s="78"/>
      <c r="E435" s="78"/>
      <c r="F435" s="78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2" customHeight="1">
      <c r="A436" s="75"/>
      <c r="B436" s="75"/>
      <c r="C436" s="75"/>
      <c r="D436" s="78"/>
      <c r="E436" s="78"/>
      <c r="F436" s="78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2" customHeight="1">
      <c r="A437" s="75"/>
      <c r="B437" s="75"/>
      <c r="C437" s="75"/>
      <c r="D437" s="78"/>
      <c r="E437" s="78"/>
      <c r="F437" s="78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2" customHeight="1">
      <c r="A438" s="75"/>
      <c r="B438" s="75"/>
      <c r="C438" s="75"/>
      <c r="D438" s="78"/>
      <c r="E438" s="78"/>
      <c r="F438" s="78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2" customHeight="1">
      <c r="A439" s="75"/>
      <c r="B439" s="75"/>
      <c r="C439" s="75"/>
      <c r="D439" s="78"/>
      <c r="E439" s="78"/>
      <c r="F439" s="78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2" customHeight="1">
      <c r="A440" s="75"/>
      <c r="B440" s="75"/>
      <c r="C440" s="75"/>
      <c r="D440" s="78"/>
      <c r="E440" s="78"/>
      <c r="F440" s="78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2" customHeight="1">
      <c r="A441" s="75"/>
      <c r="B441" s="75"/>
      <c r="C441" s="75"/>
      <c r="D441" s="78"/>
      <c r="E441" s="78"/>
      <c r="F441" s="78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2" customHeight="1">
      <c r="A442" s="75"/>
      <c r="B442" s="75"/>
      <c r="C442" s="75"/>
      <c r="D442" s="78"/>
      <c r="E442" s="78"/>
      <c r="F442" s="78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2" customHeight="1">
      <c r="A443" s="75"/>
      <c r="B443" s="75"/>
      <c r="C443" s="75"/>
      <c r="D443" s="78"/>
      <c r="E443" s="78"/>
      <c r="F443" s="78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2" customHeight="1">
      <c r="A444" s="75"/>
      <c r="B444" s="75"/>
      <c r="C444" s="75"/>
      <c r="D444" s="78"/>
      <c r="E444" s="78"/>
      <c r="F444" s="78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2" customHeight="1">
      <c r="A445" s="75"/>
      <c r="B445" s="75"/>
      <c r="C445" s="75"/>
      <c r="D445" s="78"/>
      <c r="E445" s="78"/>
      <c r="F445" s="78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2" customHeight="1">
      <c r="A446" s="75"/>
      <c r="B446" s="75"/>
      <c r="C446" s="75"/>
      <c r="D446" s="78"/>
      <c r="E446" s="78"/>
      <c r="F446" s="78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2" customHeight="1">
      <c r="A447" s="75"/>
      <c r="B447" s="75"/>
      <c r="C447" s="75"/>
      <c r="D447" s="78"/>
      <c r="E447" s="78"/>
      <c r="F447" s="78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2" customHeight="1">
      <c r="A448" s="75"/>
      <c r="B448" s="75"/>
      <c r="C448" s="75"/>
      <c r="D448" s="78"/>
      <c r="E448" s="78"/>
      <c r="F448" s="78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2" customHeight="1">
      <c r="A449" s="75"/>
      <c r="B449" s="75"/>
      <c r="C449" s="75"/>
      <c r="D449" s="78"/>
      <c r="E449" s="78"/>
      <c r="F449" s="78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2" customHeight="1">
      <c r="A450" s="75"/>
      <c r="B450" s="75"/>
      <c r="C450" s="75"/>
      <c r="D450" s="78"/>
      <c r="E450" s="78"/>
      <c r="F450" s="78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2" customHeight="1">
      <c r="A451" s="75"/>
      <c r="B451" s="75"/>
      <c r="C451" s="75"/>
      <c r="D451" s="78"/>
      <c r="E451" s="78"/>
      <c r="F451" s="78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2" customHeight="1">
      <c r="A452" s="75"/>
      <c r="B452" s="75"/>
      <c r="C452" s="75"/>
      <c r="D452" s="78"/>
      <c r="E452" s="78"/>
      <c r="F452" s="78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2" customHeight="1">
      <c r="A453" s="75"/>
      <c r="B453" s="75"/>
      <c r="C453" s="75"/>
      <c r="D453" s="78"/>
      <c r="E453" s="78"/>
      <c r="F453" s="78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2" customHeight="1">
      <c r="A454" s="75"/>
      <c r="B454" s="75"/>
      <c r="C454" s="75"/>
      <c r="D454" s="78"/>
      <c r="E454" s="78"/>
      <c r="F454" s="78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2" customHeight="1">
      <c r="A455" s="75"/>
      <c r="B455" s="75"/>
      <c r="C455" s="75"/>
      <c r="D455" s="78"/>
      <c r="E455" s="78"/>
      <c r="F455" s="78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2" customHeight="1">
      <c r="A456" s="75"/>
      <c r="B456" s="75"/>
      <c r="C456" s="75"/>
      <c r="D456" s="78"/>
      <c r="E456" s="78"/>
      <c r="F456" s="78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2" customHeight="1">
      <c r="A457" s="75"/>
      <c r="B457" s="75"/>
      <c r="C457" s="75"/>
      <c r="D457" s="78"/>
      <c r="E457" s="78"/>
      <c r="F457" s="78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2" customHeight="1">
      <c r="A458" s="75"/>
      <c r="B458" s="75"/>
      <c r="C458" s="75"/>
      <c r="D458" s="78"/>
      <c r="E458" s="78"/>
      <c r="F458" s="78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2" customHeight="1">
      <c r="A459" s="75"/>
      <c r="B459" s="75"/>
      <c r="C459" s="75"/>
      <c r="D459" s="78"/>
      <c r="E459" s="78"/>
      <c r="F459" s="78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2" customHeight="1">
      <c r="A460" s="75"/>
      <c r="B460" s="75"/>
      <c r="C460" s="75"/>
      <c r="D460" s="78"/>
      <c r="E460" s="78"/>
      <c r="F460" s="78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2" customHeight="1">
      <c r="A461" s="75"/>
      <c r="B461" s="75"/>
      <c r="C461" s="75"/>
      <c r="D461" s="78"/>
      <c r="E461" s="78"/>
      <c r="F461" s="78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2" customHeight="1">
      <c r="A462" s="75"/>
      <c r="B462" s="75"/>
      <c r="C462" s="75"/>
      <c r="D462" s="78"/>
      <c r="E462" s="78"/>
      <c r="F462" s="78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2" customHeight="1">
      <c r="A463" s="75"/>
      <c r="B463" s="75"/>
      <c r="C463" s="75"/>
      <c r="D463" s="78"/>
      <c r="E463" s="78"/>
      <c r="F463" s="78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2" customHeight="1">
      <c r="A464" s="75"/>
      <c r="B464" s="75"/>
      <c r="C464" s="75"/>
      <c r="D464" s="78"/>
      <c r="E464" s="78"/>
      <c r="F464" s="78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2" customHeight="1">
      <c r="A465" s="75"/>
      <c r="B465" s="75"/>
      <c r="C465" s="75"/>
      <c r="D465" s="78"/>
      <c r="E465" s="78"/>
      <c r="F465" s="78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2" customHeight="1">
      <c r="A466" s="75"/>
      <c r="B466" s="75"/>
      <c r="C466" s="75"/>
      <c r="D466" s="78"/>
      <c r="E466" s="78"/>
      <c r="F466" s="78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2" customHeight="1">
      <c r="A467" s="75"/>
      <c r="B467" s="75"/>
      <c r="C467" s="75"/>
      <c r="D467" s="78"/>
      <c r="E467" s="78"/>
      <c r="F467" s="78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2" customHeight="1">
      <c r="A468" s="75"/>
      <c r="B468" s="75"/>
      <c r="C468" s="75"/>
      <c r="D468" s="78"/>
      <c r="E468" s="78"/>
      <c r="F468" s="78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2" customHeight="1">
      <c r="A469" s="75"/>
      <c r="B469" s="75"/>
      <c r="C469" s="75"/>
      <c r="D469" s="78"/>
      <c r="E469" s="78"/>
      <c r="F469" s="78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2" customHeight="1">
      <c r="A470" s="75"/>
      <c r="B470" s="75"/>
      <c r="C470" s="75"/>
      <c r="D470" s="78"/>
      <c r="E470" s="78"/>
      <c r="F470" s="78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2" customHeight="1">
      <c r="A471" s="75"/>
      <c r="B471" s="75"/>
      <c r="C471" s="75"/>
      <c r="D471" s="78"/>
      <c r="E471" s="78"/>
      <c r="F471" s="78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2" customHeight="1">
      <c r="A472" s="75"/>
      <c r="B472" s="75"/>
      <c r="C472" s="75"/>
      <c r="D472" s="78"/>
      <c r="E472" s="78"/>
      <c r="F472" s="78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2" customHeight="1">
      <c r="A473" s="75"/>
      <c r="B473" s="75"/>
      <c r="C473" s="75"/>
      <c r="D473" s="78"/>
      <c r="E473" s="78"/>
      <c r="F473" s="78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2" customHeight="1">
      <c r="A474" s="75"/>
      <c r="B474" s="75"/>
      <c r="C474" s="75"/>
      <c r="D474" s="78"/>
      <c r="E474" s="78"/>
      <c r="F474" s="78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2" customHeight="1">
      <c r="A475" s="75"/>
      <c r="B475" s="75"/>
      <c r="C475" s="75"/>
      <c r="D475" s="78"/>
      <c r="E475" s="78"/>
      <c r="F475" s="78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2" customHeight="1">
      <c r="A476" s="75"/>
      <c r="B476" s="75"/>
      <c r="C476" s="75"/>
      <c r="D476" s="78"/>
      <c r="E476" s="78"/>
      <c r="F476" s="78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2" customHeight="1">
      <c r="A477" s="75"/>
      <c r="B477" s="75"/>
      <c r="C477" s="75"/>
      <c r="D477" s="78"/>
      <c r="E477" s="78"/>
      <c r="F477" s="78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2" customHeight="1">
      <c r="A478" s="75"/>
      <c r="B478" s="75"/>
      <c r="C478" s="75"/>
      <c r="D478" s="78"/>
      <c r="E478" s="78"/>
      <c r="F478" s="78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2" customHeight="1">
      <c r="A479" s="75"/>
      <c r="B479" s="75"/>
      <c r="C479" s="75"/>
      <c r="D479" s="78"/>
      <c r="E479" s="78"/>
      <c r="F479" s="78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2" customHeight="1">
      <c r="A480" s="75"/>
      <c r="B480" s="75"/>
      <c r="C480" s="75"/>
      <c r="D480" s="78"/>
      <c r="E480" s="78"/>
      <c r="F480" s="78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2" customHeight="1">
      <c r="A481" s="75"/>
      <c r="B481" s="75"/>
      <c r="C481" s="75"/>
      <c r="D481" s="78"/>
      <c r="E481" s="78"/>
      <c r="F481" s="78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2" customHeight="1">
      <c r="A482" s="75"/>
      <c r="B482" s="75"/>
      <c r="C482" s="75"/>
      <c r="D482" s="78"/>
      <c r="E482" s="78"/>
      <c r="F482" s="78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2" customHeight="1">
      <c r="A483" s="75"/>
      <c r="B483" s="75"/>
      <c r="C483" s="75"/>
      <c r="D483" s="78"/>
      <c r="E483" s="78"/>
      <c r="F483" s="78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2" customHeight="1">
      <c r="A484" s="75"/>
      <c r="B484" s="75"/>
      <c r="C484" s="75"/>
      <c r="D484" s="78"/>
      <c r="E484" s="78"/>
      <c r="F484" s="78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2" customHeight="1">
      <c r="A485" s="75"/>
      <c r="B485" s="75"/>
      <c r="C485" s="75"/>
      <c r="D485" s="78"/>
      <c r="E485" s="78"/>
      <c r="F485" s="78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2" customHeight="1">
      <c r="A486" s="75"/>
      <c r="B486" s="75"/>
      <c r="C486" s="75"/>
      <c r="D486" s="78"/>
      <c r="E486" s="78"/>
      <c r="F486" s="78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2" customHeight="1">
      <c r="A487" s="75"/>
      <c r="B487" s="75"/>
      <c r="C487" s="75"/>
      <c r="D487" s="78"/>
      <c r="E487" s="78"/>
      <c r="F487" s="78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2" customHeight="1">
      <c r="A488" s="75"/>
      <c r="B488" s="75"/>
      <c r="C488" s="75"/>
      <c r="D488" s="78"/>
      <c r="E488" s="78"/>
      <c r="F488" s="78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2" customHeight="1">
      <c r="A489" s="75"/>
      <c r="B489" s="75"/>
      <c r="C489" s="75"/>
      <c r="D489" s="78"/>
      <c r="E489" s="78"/>
      <c r="F489" s="78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2" customHeight="1">
      <c r="A490" s="75"/>
      <c r="B490" s="75"/>
      <c r="C490" s="75"/>
      <c r="D490" s="78"/>
      <c r="E490" s="78"/>
      <c r="F490" s="78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2" customHeight="1">
      <c r="A491" s="75"/>
      <c r="B491" s="75"/>
      <c r="C491" s="75"/>
      <c r="D491" s="78"/>
      <c r="E491" s="78"/>
      <c r="F491" s="78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2" customHeight="1">
      <c r="A492" s="75"/>
      <c r="B492" s="75"/>
      <c r="C492" s="75"/>
      <c r="D492" s="78"/>
      <c r="E492" s="78"/>
      <c r="F492" s="78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2" customHeight="1">
      <c r="A493" s="75"/>
      <c r="B493" s="75"/>
      <c r="C493" s="75"/>
      <c r="D493" s="78"/>
      <c r="E493" s="78"/>
      <c r="F493" s="78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2" customHeight="1">
      <c r="A494" s="75"/>
      <c r="B494" s="75"/>
      <c r="C494" s="75"/>
      <c r="D494" s="78"/>
      <c r="E494" s="78"/>
      <c r="F494" s="78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2" customHeight="1">
      <c r="A495" s="75"/>
      <c r="B495" s="75"/>
      <c r="C495" s="75"/>
      <c r="D495" s="78"/>
      <c r="E495" s="78"/>
      <c r="F495" s="78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2" customHeight="1">
      <c r="A496" s="75"/>
      <c r="B496" s="75"/>
      <c r="C496" s="75"/>
      <c r="D496" s="78"/>
      <c r="E496" s="78"/>
      <c r="F496" s="78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2" customHeight="1">
      <c r="A497" s="75"/>
      <c r="B497" s="75"/>
      <c r="C497" s="75"/>
      <c r="D497" s="78"/>
      <c r="E497" s="78"/>
      <c r="F497" s="78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2" customHeight="1">
      <c r="A498" s="75"/>
      <c r="B498" s="75"/>
      <c r="C498" s="75"/>
      <c r="D498" s="78"/>
      <c r="E498" s="78"/>
      <c r="F498" s="78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2" customHeight="1">
      <c r="A499" s="75"/>
      <c r="B499" s="75"/>
      <c r="C499" s="75"/>
      <c r="D499" s="78"/>
      <c r="E499" s="78"/>
      <c r="F499" s="78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2" customHeight="1">
      <c r="A500" s="75"/>
      <c r="B500" s="75"/>
      <c r="C500" s="75"/>
      <c r="D500" s="78"/>
      <c r="E500" s="78"/>
      <c r="F500" s="78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2" customHeight="1">
      <c r="A501" s="75"/>
      <c r="B501" s="75"/>
      <c r="C501" s="75"/>
      <c r="D501" s="78"/>
      <c r="E501" s="78"/>
      <c r="F501" s="78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2" customHeight="1">
      <c r="A502" s="75"/>
      <c r="B502" s="75"/>
      <c r="C502" s="75"/>
      <c r="D502" s="78"/>
      <c r="E502" s="78"/>
      <c r="F502" s="78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2" customHeight="1">
      <c r="A503" s="75"/>
      <c r="B503" s="75"/>
      <c r="C503" s="75"/>
      <c r="D503" s="78"/>
      <c r="E503" s="78"/>
      <c r="F503" s="78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2" customHeight="1">
      <c r="A504" s="75"/>
      <c r="B504" s="75"/>
      <c r="C504" s="75"/>
      <c r="D504" s="78"/>
      <c r="E504" s="78"/>
      <c r="F504" s="78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2" customHeight="1">
      <c r="A505" s="75"/>
      <c r="B505" s="75"/>
      <c r="C505" s="75"/>
      <c r="D505" s="78"/>
      <c r="E505" s="78"/>
      <c r="F505" s="78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2" customHeight="1">
      <c r="A506" s="75"/>
      <c r="B506" s="75"/>
      <c r="C506" s="75"/>
      <c r="D506" s="78"/>
      <c r="E506" s="78"/>
      <c r="F506" s="78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2" customHeight="1">
      <c r="A507" s="75"/>
      <c r="B507" s="75"/>
      <c r="C507" s="75"/>
      <c r="D507" s="78"/>
      <c r="E507" s="78"/>
      <c r="F507" s="78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2" customHeight="1">
      <c r="A508" s="75"/>
      <c r="B508" s="75"/>
      <c r="C508" s="75"/>
      <c r="D508" s="78"/>
      <c r="E508" s="78"/>
      <c r="F508" s="78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2" customHeight="1">
      <c r="A509" s="75"/>
      <c r="B509" s="75"/>
      <c r="C509" s="75"/>
      <c r="D509" s="78"/>
      <c r="E509" s="78"/>
      <c r="F509" s="78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2" customHeight="1">
      <c r="A510" s="75"/>
      <c r="B510" s="75"/>
      <c r="C510" s="75"/>
      <c r="D510" s="78"/>
      <c r="E510" s="78"/>
      <c r="F510" s="78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2" customHeight="1">
      <c r="A511" s="75"/>
      <c r="B511" s="75"/>
      <c r="C511" s="75"/>
      <c r="D511" s="78"/>
      <c r="E511" s="78"/>
      <c r="F511" s="78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2" customHeight="1">
      <c r="A512" s="75"/>
      <c r="B512" s="75"/>
      <c r="C512" s="75"/>
      <c r="D512" s="78"/>
      <c r="E512" s="78"/>
      <c r="F512" s="78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2" customHeight="1">
      <c r="A513" s="75"/>
      <c r="B513" s="75"/>
      <c r="C513" s="75"/>
      <c r="D513" s="78"/>
      <c r="E513" s="78"/>
      <c r="F513" s="78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2" customHeight="1">
      <c r="A514" s="75"/>
      <c r="B514" s="75"/>
      <c r="C514" s="75"/>
      <c r="D514" s="78"/>
      <c r="E514" s="78"/>
      <c r="F514" s="78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2" customHeight="1">
      <c r="A515" s="75"/>
      <c r="B515" s="75"/>
      <c r="C515" s="75"/>
      <c r="D515" s="78"/>
      <c r="E515" s="78"/>
      <c r="F515" s="78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2" customHeight="1">
      <c r="A516" s="75"/>
      <c r="B516" s="75"/>
      <c r="C516" s="75"/>
      <c r="D516" s="78"/>
      <c r="E516" s="78"/>
      <c r="F516" s="78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2" customHeight="1">
      <c r="A517" s="75"/>
      <c r="B517" s="75"/>
      <c r="C517" s="75"/>
      <c r="D517" s="78"/>
      <c r="E517" s="78"/>
      <c r="F517" s="78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2" customHeight="1">
      <c r="A518" s="75"/>
      <c r="B518" s="75"/>
      <c r="C518" s="75"/>
      <c r="D518" s="78"/>
      <c r="E518" s="78"/>
      <c r="F518" s="78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2" customHeight="1">
      <c r="A519" s="75"/>
      <c r="B519" s="75"/>
      <c r="C519" s="75"/>
      <c r="D519" s="78"/>
      <c r="E519" s="78"/>
      <c r="F519" s="78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2" customHeight="1">
      <c r="A520" s="75"/>
      <c r="B520" s="75"/>
      <c r="C520" s="75"/>
      <c r="D520" s="78"/>
      <c r="E520" s="78"/>
      <c r="F520" s="78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2" customHeight="1">
      <c r="A521" s="75"/>
      <c r="B521" s="75"/>
      <c r="C521" s="75"/>
      <c r="D521" s="78"/>
      <c r="E521" s="78"/>
      <c r="F521" s="78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2" customHeight="1">
      <c r="A522" s="75"/>
      <c r="B522" s="75"/>
      <c r="C522" s="75"/>
      <c r="D522" s="78"/>
      <c r="E522" s="78"/>
      <c r="F522" s="78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2" customHeight="1">
      <c r="A523" s="75"/>
      <c r="B523" s="75"/>
      <c r="C523" s="75"/>
      <c r="D523" s="78"/>
      <c r="E523" s="78"/>
      <c r="F523" s="78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2" customHeight="1">
      <c r="A524" s="75"/>
      <c r="B524" s="75"/>
      <c r="C524" s="75"/>
      <c r="D524" s="78"/>
      <c r="E524" s="78"/>
      <c r="F524" s="78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2" customHeight="1">
      <c r="A525" s="75"/>
      <c r="B525" s="75"/>
      <c r="C525" s="75"/>
      <c r="D525" s="78"/>
      <c r="E525" s="78"/>
      <c r="F525" s="78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2" customHeight="1">
      <c r="A526" s="75"/>
      <c r="B526" s="75"/>
      <c r="C526" s="75"/>
      <c r="D526" s="78"/>
      <c r="E526" s="78"/>
      <c r="F526" s="78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2" customHeight="1">
      <c r="A527" s="75"/>
      <c r="B527" s="75"/>
      <c r="C527" s="75"/>
      <c r="D527" s="78"/>
      <c r="E527" s="78"/>
      <c r="F527" s="78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2" customHeight="1">
      <c r="A528" s="75"/>
      <c r="B528" s="75"/>
      <c r="C528" s="75"/>
      <c r="D528" s="78"/>
      <c r="E528" s="78"/>
      <c r="F528" s="78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2" customHeight="1">
      <c r="A529" s="75"/>
      <c r="B529" s="75"/>
      <c r="C529" s="75"/>
      <c r="D529" s="78"/>
      <c r="E529" s="78"/>
      <c r="F529" s="78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2" customHeight="1">
      <c r="A530" s="75"/>
      <c r="B530" s="75"/>
      <c r="C530" s="75"/>
      <c r="D530" s="78"/>
      <c r="E530" s="78"/>
      <c r="F530" s="78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2" customHeight="1">
      <c r="A531" s="75"/>
      <c r="B531" s="75"/>
      <c r="C531" s="75"/>
      <c r="D531" s="78"/>
      <c r="E531" s="78"/>
      <c r="F531" s="78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2" customHeight="1">
      <c r="A532" s="75"/>
      <c r="B532" s="75"/>
      <c r="C532" s="75"/>
      <c r="D532" s="78"/>
      <c r="E532" s="78"/>
      <c r="F532" s="78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2" customHeight="1">
      <c r="A533" s="75"/>
      <c r="B533" s="75"/>
      <c r="C533" s="75"/>
      <c r="D533" s="78"/>
      <c r="E533" s="78"/>
      <c r="F533" s="78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2" customHeight="1">
      <c r="A534" s="75"/>
      <c r="B534" s="75"/>
      <c r="C534" s="75"/>
      <c r="D534" s="78"/>
      <c r="E534" s="78"/>
      <c r="F534" s="78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2" customHeight="1">
      <c r="A535" s="75"/>
      <c r="B535" s="75"/>
      <c r="C535" s="75"/>
      <c r="D535" s="78"/>
      <c r="E535" s="78"/>
      <c r="F535" s="78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2" customHeight="1">
      <c r="A536" s="75"/>
      <c r="B536" s="75"/>
      <c r="C536" s="75"/>
      <c r="D536" s="78"/>
      <c r="E536" s="78"/>
      <c r="F536" s="78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2" customHeight="1">
      <c r="A537" s="75"/>
      <c r="B537" s="75"/>
      <c r="C537" s="75"/>
      <c r="D537" s="78"/>
      <c r="E537" s="78"/>
      <c r="F537" s="78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2" customHeight="1">
      <c r="A538" s="75"/>
      <c r="B538" s="75"/>
      <c r="C538" s="75"/>
      <c r="D538" s="78"/>
      <c r="E538" s="78"/>
      <c r="F538" s="78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2" customHeight="1">
      <c r="A539" s="75"/>
      <c r="B539" s="75"/>
      <c r="C539" s="75"/>
      <c r="D539" s="78"/>
      <c r="E539" s="78"/>
      <c r="F539" s="78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2" customHeight="1">
      <c r="A540" s="75"/>
      <c r="B540" s="75"/>
      <c r="C540" s="75"/>
      <c r="D540" s="78"/>
      <c r="E540" s="78"/>
      <c r="F540" s="78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2" customHeight="1">
      <c r="A541" s="75"/>
      <c r="B541" s="75"/>
      <c r="C541" s="75"/>
      <c r="D541" s="78"/>
      <c r="E541" s="78"/>
      <c r="F541" s="78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2" customHeight="1">
      <c r="A542" s="75"/>
      <c r="B542" s="75"/>
      <c r="C542" s="75"/>
      <c r="D542" s="78"/>
      <c r="E542" s="78"/>
      <c r="F542" s="78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2" customHeight="1">
      <c r="A543" s="75"/>
      <c r="B543" s="75"/>
      <c r="C543" s="75"/>
      <c r="D543" s="78"/>
      <c r="E543" s="78"/>
      <c r="F543" s="78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2" customHeight="1">
      <c r="A544" s="75"/>
      <c r="B544" s="75"/>
      <c r="C544" s="75"/>
      <c r="D544" s="78"/>
      <c r="E544" s="78"/>
      <c r="F544" s="78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2" customHeight="1">
      <c r="A545" s="75"/>
      <c r="B545" s="75"/>
      <c r="C545" s="75"/>
      <c r="D545" s="78"/>
      <c r="E545" s="78"/>
      <c r="F545" s="78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2" customHeight="1">
      <c r="A546" s="75"/>
      <c r="B546" s="75"/>
      <c r="C546" s="75"/>
      <c r="D546" s="78"/>
      <c r="E546" s="78"/>
      <c r="F546" s="78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2" customHeight="1">
      <c r="A547" s="75"/>
      <c r="B547" s="75"/>
      <c r="C547" s="75"/>
      <c r="D547" s="78"/>
      <c r="E547" s="78"/>
      <c r="F547" s="78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2" customHeight="1">
      <c r="A548" s="75"/>
      <c r="B548" s="75"/>
      <c r="C548" s="75"/>
      <c r="D548" s="78"/>
      <c r="E548" s="78"/>
      <c r="F548" s="78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2" customHeight="1">
      <c r="A549" s="75"/>
      <c r="B549" s="75"/>
      <c r="C549" s="75"/>
      <c r="D549" s="78"/>
      <c r="E549" s="78"/>
      <c r="F549" s="78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2" customHeight="1">
      <c r="A550" s="75"/>
      <c r="B550" s="75"/>
      <c r="C550" s="75"/>
      <c r="D550" s="78"/>
      <c r="E550" s="78"/>
      <c r="F550" s="78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2" customHeight="1">
      <c r="A551" s="75"/>
      <c r="B551" s="75"/>
      <c r="C551" s="75"/>
      <c r="D551" s="78"/>
      <c r="E551" s="78"/>
      <c r="F551" s="78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2" customHeight="1">
      <c r="A552" s="75"/>
      <c r="B552" s="75"/>
      <c r="C552" s="75"/>
      <c r="D552" s="78"/>
      <c r="E552" s="78"/>
      <c r="F552" s="78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2" customHeight="1">
      <c r="A553" s="75"/>
      <c r="B553" s="75"/>
      <c r="C553" s="75"/>
      <c r="D553" s="78"/>
      <c r="E553" s="78"/>
      <c r="F553" s="78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2" customHeight="1">
      <c r="A554" s="75"/>
      <c r="B554" s="75"/>
      <c r="C554" s="75"/>
      <c r="D554" s="78"/>
      <c r="E554" s="78"/>
      <c r="F554" s="78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2" customHeight="1">
      <c r="A555" s="75"/>
      <c r="B555" s="75"/>
      <c r="C555" s="75"/>
      <c r="D555" s="78"/>
      <c r="E555" s="78"/>
      <c r="F555" s="78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2" customHeight="1">
      <c r="A556" s="75"/>
      <c r="B556" s="75"/>
      <c r="C556" s="75"/>
      <c r="D556" s="78"/>
      <c r="E556" s="78"/>
      <c r="F556" s="78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2" customHeight="1">
      <c r="A557" s="75"/>
      <c r="B557" s="75"/>
      <c r="C557" s="75"/>
      <c r="D557" s="78"/>
      <c r="E557" s="78"/>
      <c r="F557" s="78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2" customHeight="1">
      <c r="A558" s="75"/>
      <c r="B558" s="75"/>
      <c r="C558" s="75"/>
      <c r="D558" s="78"/>
      <c r="E558" s="78"/>
      <c r="F558" s="78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2" customHeight="1">
      <c r="A559" s="75"/>
      <c r="B559" s="75"/>
      <c r="C559" s="75"/>
      <c r="D559" s="78"/>
      <c r="E559" s="78"/>
      <c r="F559" s="78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2" customHeight="1">
      <c r="A560" s="75"/>
      <c r="B560" s="75"/>
      <c r="C560" s="75"/>
      <c r="D560" s="78"/>
      <c r="E560" s="78"/>
      <c r="F560" s="78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2" customHeight="1">
      <c r="A561" s="75"/>
      <c r="B561" s="75"/>
      <c r="C561" s="75"/>
      <c r="D561" s="78"/>
      <c r="E561" s="78"/>
      <c r="F561" s="78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2" customHeight="1">
      <c r="A562" s="75"/>
      <c r="B562" s="75"/>
      <c r="C562" s="75"/>
      <c r="D562" s="78"/>
      <c r="E562" s="78"/>
      <c r="F562" s="78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2" customHeight="1">
      <c r="A563" s="75"/>
      <c r="B563" s="75"/>
      <c r="C563" s="75"/>
      <c r="D563" s="78"/>
      <c r="E563" s="78"/>
      <c r="F563" s="78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2" customHeight="1">
      <c r="A564" s="75"/>
      <c r="B564" s="75"/>
      <c r="C564" s="75"/>
      <c r="D564" s="78"/>
      <c r="E564" s="78"/>
      <c r="F564" s="78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2" customHeight="1">
      <c r="A565" s="75"/>
      <c r="B565" s="75"/>
      <c r="C565" s="75"/>
      <c r="D565" s="78"/>
      <c r="E565" s="78"/>
      <c r="F565" s="78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2" customHeight="1">
      <c r="A566" s="75"/>
      <c r="B566" s="75"/>
      <c r="C566" s="75"/>
      <c r="D566" s="78"/>
      <c r="E566" s="78"/>
      <c r="F566" s="78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2" customHeight="1">
      <c r="A567" s="75"/>
      <c r="B567" s="75"/>
      <c r="C567" s="75"/>
      <c r="D567" s="78"/>
      <c r="E567" s="78"/>
      <c r="F567" s="78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2" customHeight="1">
      <c r="A568" s="75"/>
      <c r="B568" s="75"/>
      <c r="C568" s="75"/>
      <c r="D568" s="78"/>
      <c r="E568" s="78"/>
      <c r="F568" s="78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2" customHeight="1">
      <c r="A569" s="75"/>
      <c r="B569" s="75"/>
      <c r="C569" s="75"/>
      <c r="D569" s="78"/>
      <c r="E569" s="78"/>
      <c r="F569" s="78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2" customHeight="1">
      <c r="A570" s="75"/>
      <c r="B570" s="75"/>
      <c r="C570" s="75"/>
      <c r="D570" s="78"/>
      <c r="E570" s="78"/>
      <c r="F570" s="78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2" customHeight="1">
      <c r="A571" s="75"/>
      <c r="B571" s="75"/>
      <c r="C571" s="75"/>
      <c r="D571" s="78"/>
      <c r="E571" s="78"/>
      <c r="F571" s="78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2" customHeight="1">
      <c r="A572" s="75"/>
      <c r="B572" s="75"/>
      <c r="C572" s="75"/>
      <c r="D572" s="78"/>
      <c r="E572" s="78"/>
      <c r="F572" s="78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2" customHeight="1">
      <c r="A573" s="75"/>
      <c r="B573" s="75"/>
      <c r="C573" s="75"/>
      <c r="D573" s="78"/>
      <c r="E573" s="78"/>
      <c r="F573" s="78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2" customHeight="1">
      <c r="A574" s="75"/>
      <c r="B574" s="75"/>
      <c r="C574" s="75"/>
      <c r="D574" s="78"/>
      <c r="E574" s="78"/>
      <c r="F574" s="78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2" customHeight="1">
      <c r="A575" s="75"/>
      <c r="B575" s="75"/>
      <c r="C575" s="75"/>
      <c r="D575" s="78"/>
      <c r="E575" s="78"/>
      <c r="F575" s="78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2" customHeight="1">
      <c r="A576" s="75"/>
      <c r="B576" s="75"/>
      <c r="C576" s="75"/>
      <c r="D576" s="78"/>
      <c r="E576" s="78"/>
      <c r="F576" s="78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2" customHeight="1">
      <c r="A577" s="75"/>
      <c r="B577" s="75"/>
      <c r="C577" s="75"/>
      <c r="D577" s="78"/>
      <c r="E577" s="78"/>
      <c r="F577" s="78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2" customHeight="1">
      <c r="A578" s="75"/>
      <c r="B578" s="75"/>
      <c r="C578" s="75"/>
      <c r="D578" s="78"/>
      <c r="E578" s="78"/>
      <c r="F578" s="78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2" customHeight="1">
      <c r="A579" s="75"/>
      <c r="B579" s="75"/>
      <c r="C579" s="75"/>
      <c r="D579" s="78"/>
      <c r="E579" s="78"/>
      <c r="F579" s="78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2" customHeight="1">
      <c r="A580" s="75"/>
      <c r="B580" s="75"/>
      <c r="C580" s="75"/>
      <c r="D580" s="78"/>
      <c r="E580" s="78"/>
      <c r="F580" s="78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2" customHeight="1">
      <c r="A581" s="75"/>
      <c r="B581" s="75"/>
      <c r="C581" s="75"/>
      <c r="D581" s="78"/>
      <c r="E581" s="78"/>
      <c r="F581" s="78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2" customHeight="1">
      <c r="A582" s="75"/>
      <c r="B582" s="75"/>
      <c r="C582" s="75"/>
      <c r="D582" s="78"/>
      <c r="E582" s="78"/>
      <c r="F582" s="78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2" customHeight="1">
      <c r="A583" s="75"/>
      <c r="B583" s="75"/>
      <c r="C583" s="75"/>
      <c r="D583" s="78"/>
      <c r="E583" s="78"/>
      <c r="F583" s="78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2" customHeight="1">
      <c r="A584" s="75"/>
      <c r="B584" s="75"/>
      <c r="C584" s="75"/>
      <c r="D584" s="78"/>
      <c r="E584" s="78"/>
      <c r="F584" s="78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2" customHeight="1">
      <c r="A585" s="75"/>
      <c r="B585" s="75"/>
      <c r="C585" s="75"/>
      <c r="D585" s="78"/>
      <c r="E585" s="78"/>
      <c r="F585" s="78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2" customHeight="1">
      <c r="A586" s="75"/>
      <c r="B586" s="75"/>
      <c r="C586" s="75"/>
      <c r="D586" s="78"/>
      <c r="E586" s="78"/>
      <c r="F586" s="78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2" customHeight="1">
      <c r="A587" s="75"/>
      <c r="B587" s="75"/>
      <c r="C587" s="75"/>
      <c r="D587" s="78"/>
      <c r="E587" s="78"/>
      <c r="F587" s="78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2" customHeight="1">
      <c r="A588" s="75"/>
      <c r="B588" s="75"/>
      <c r="C588" s="75"/>
      <c r="D588" s="78"/>
      <c r="E588" s="78"/>
      <c r="F588" s="78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2" customHeight="1">
      <c r="A589" s="75"/>
      <c r="B589" s="75"/>
      <c r="C589" s="75"/>
      <c r="D589" s="78"/>
      <c r="E589" s="78"/>
      <c r="F589" s="78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2" customHeight="1">
      <c r="A590" s="75"/>
      <c r="B590" s="75"/>
      <c r="C590" s="75"/>
      <c r="D590" s="78"/>
      <c r="E590" s="78"/>
      <c r="F590" s="78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2" customHeight="1">
      <c r="A591" s="75"/>
      <c r="B591" s="75"/>
      <c r="C591" s="75"/>
      <c r="D591" s="78"/>
      <c r="E591" s="78"/>
      <c r="F591" s="78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2" customHeight="1">
      <c r="A592" s="75"/>
      <c r="B592" s="75"/>
      <c r="C592" s="75"/>
      <c r="D592" s="78"/>
      <c r="E592" s="78"/>
      <c r="F592" s="78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2" customHeight="1">
      <c r="A593" s="75"/>
      <c r="B593" s="75"/>
      <c r="C593" s="75"/>
      <c r="D593" s="78"/>
      <c r="E593" s="78"/>
      <c r="F593" s="78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2" customHeight="1">
      <c r="A594" s="75"/>
      <c r="B594" s="75"/>
      <c r="C594" s="75"/>
      <c r="D594" s="78"/>
      <c r="E594" s="78"/>
      <c r="F594" s="78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2" customHeight="1">
      <c r="A595" s="75"/>
      <c r="B595" s="75"/>
      <c r="C595" s="75"/>
      <c r="D595" s="78"/>
      <c r="E595" s="78"/>
      <c r="F595" s="78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2" customHeight="1">
      <c r="A596" s="75"/>
      <c r="B596" s="75"/>
      <c r="C596" s="75"/>
      <c r="D596" s="78"/>
      <c r="E596" s="78"/>
      <c r="F596" s="78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2" customHeight="1">
      <c r="A597" s="75"/>
      <c r="B597" s="75"/>
      <c r="C597" s="75"/>
      <c r="D597" s="78"/>
      <c r="E597" s="78"/>
      <c r="F597" s="78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2" customHeight="1">
      <c r="A598" s="75"/>
      <c r="B598" s="75"/>
      <c r="C598" s="75"/>
      <c r="D598" s="78"/>
      <c r="E598" s="78"/>
      <c r="F598" s="78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2" customHeight="1">
      <c r="A599" s="75"/>
      <c r="B599" s="75"/>
      <c r="C599" s="75"/>
      <c r="D599" s="78"/>
      <c r="E599" s="78"/>
      <c r="F599" s="78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2" customHeight="1">
      <c r="A600" s="75"/>
      <c r="B600" s="75"/>
      <c r="C600" s="75"/>
      <c r="D600" s="78"/>
      <c r="E600" s="78"/>
      <c r="F600" s="78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2" customHeight="1">
      <c r="A601" s="75"/>
      <c r="B601" s="75"/>
      <c r="C601" s="75"/>
      <c r="D601" s="78"/>
      <c r="E601" s="78"/>
      <c r="F601" s="78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2" customHeight="1">
      <c r="A602" s="75"/>
      <c r="B602" s="75"/>
      <c r="C602" s="75"/>
      <c r="D602" s="78"/>
      <c r="E602" s="78"/>
      <c r="F602" s="78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2" customHeight="1">
      <c r="A603" s="75"/>
      <c r="B603" s="75"/>
      <c r="C603" s="75"/>
      <c r="D603" s="78"/>
      <c r="E603" s="78"/>
      <c r="F603" s="78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2" customHeight="1">
      <c r="A604" s="75"/>
      <c r="B604" s="75"/>
      <c r="C604" s="75"/>
      <c r="D604" s="78"/>
      <c r="E604" s="78"/>
      <c r="F604" s="78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2" customHeight="1">
      <c r="A605" s="75"/>
      <c r="B605" s="75"/>
      <c r="C605" s="75"/>
      <c r="D605" s="78"/>
      <c r="E605" s="78"/>
      <c r="F605" s="78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2" customHeight="1">
      <c r="A606" s="75"/>
      <c r="B606" s="75"/>
      <c r="C606" s="75"/>
      <c r="D606" s="78"/>
      <c r="E606" s="78"/>
      <c r="F606" s="78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2" customHeight="1">
      <c r="A607" s="75"/>
      <c r="B607" s="75"/>
      <c r="C607" s="75"/>
      <c r="D607" s="78"/>
      <c r="E607" s="78"/>
      <c r="F607" s="78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2" customHeight="1">
      <c r="A608" s="75"/>
      <c r="B608" s="75"/>
      <c r="C608" s="75"/>
      <c r="D608" s="78"/>
      <c r="E608" s="78"/>
      <c r="F608" s="78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2" customHeight="1">
      <c r="A609" s="75"/>
      <c r="B609" s="75"/>
      <c r="C609" s="75"/>
      <c r="D609" s="78"/>
      <c r="E609" s="78"/>
      <c r="F609" s="78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2" customHeight="1">
      <c r="A610" s="75"/>
      <c r="B610" s="75"/>
      <c r="C610" s="75"/>
      <c r="D610" s="78"/>
      <c r="E610" s="78"/>
      <c r="F610" s="78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2" customHeight="1">
      <c r="A611" s="75"/>
      <c r="B611" s="75"/>
      <c r="C611" s="75"/>
      <c r="D611" s="78"/>
      <c r="E611" s="78"/>
      <c r="F611" s="78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2" customHeight="1">
      <c r="A612" s="75"/>
      <c r="B612" s="75"/>
      <c r="C612" s="75"/>
      <c r="D612" s="78"/>
      <c r="E612" s="78"/>
      <c r="F612" s="78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2" customHeight="1">
      <c r="A613" s="75"/>
      <c r="B613" s="75"/>
      <c r="C613" s="75"/>
      <c r="D613" s="78"/>
      <c r="E613" s="78"/>
      <c r="F613" s="78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2" customHeight="1">
      <c r="A614" s="75"/>
      <c r="B614" s="75"/>
      <c r="C614" s="75"/>
      <c r="D614" s="78"/>
      <c r="E614" s="78"/>
      <c r="F614" s="78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2" customHeight="1">
      <c r="A615" s="75"/>
      <c r="B615" s="75"/>
      <c r="C615" s="75"/>
      <c r="D615" s="78"/>
      <c r="E615" s="78"/>
      <c r="F615" s="78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2" customHeight="1">
      <c r="A616" s="75"/>
      <c r="B616" s="75"/>
      <c r="C616" s="75"/>
      <c r="D616" s="78"/>
      <c r="E616" s="78"/>
      <c r="F616" s="78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2" customHeight="1">
      <c r="A617" s="75"/>
      <c r="B617" s="75"/>
      <c r="C617" s="75"/>
      <c r="D617" s="78"/>
      <c r="E617" s="78"/>
      <c r="F617" s="78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2" customHeight="1">
      <c r="A618" s="75"/>
      <c r="B618" s="75"/>
      <c r="C618" s="75"/>
      <c r="D618" s="78"/>
      <c r="E618" s="78"/>
      <c r="F618" s="78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2" customHeight="1">
      <c r="A619" s="75"/>
      <c r="B619" s="75"/>
      <c r="C619" s="75"/>
      <c r="D619" s="78"/>
      <c r="E619" s="78"/>
      <c r="F619" s="78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2" customHeight="1">
      <c r="A620" s="75"/>
      <c r="B620" s="75"/>
      <c r="C620" s="75"/>
      <c r="D620" s="78"/>
      <c r="E620" s="78"/>
      <c r="F620" s="78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2" customHeight="1">
      <c r="A621" s="75"/>
      <c r="B621" s="75"/>
      <c r="C621" s="75"/>
      <c r="D621" s="78"/>
      <c r="E621" s="78"/>
      <c r="F621" s="78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2" customHeight="1">
      <c r="A622" s="75"/>
      <c r="B622" s="75"/>
      <c r="C622" s="75"/>
      <c r="D622" s="78"/>
      <c r="E622" s="78"/>
      <c r="F622" s="78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2" customHeight="1">
      <c r="A623" s="75"/>
      <c r="B623" s="75"/>
      <c r="C623" s="75"/>
      <c r="D623" s="78"/>
      <c r="E623" s="78"/>
      <c r="F623" s="78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2" customHeight="1">
      <c r="A624" s="75"/>
      <c r="B624" s="75"/>
      <c r="C624" s="75"/>
      <c r="D624" s="78"/>
      <c r="E624" s="78"/>
      <c r="F624" s="78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2" customHeight="1">
      <c r="A625" s="75"/>
      <c r="B625" s="75"/>
      <c r="C625" s="75"/>
      <c r="D625" s="78"/>
      <c r="E625" s="78"/>
      <c r="F625" s="78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2" customHeight="1">
      <c r="A626" s="75"/>
      <c r="B626" s="75"/>
      <c r="C626" s="75"/>
      <c r="D626" s="78"/>
      <c r="E626" s="78"/>
      <c r="F626" s="78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2" customHeight="1">
      <c r="A627" s="75"/>
      <c r="B627" s="75"/>
      <c r="C627" s="75"/>
      <c r="D627" s="78"/>
      <c r="E627" s="78"/>
      <c r="F627" s="78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2" customHeight="1">
      <c r="A628" s="75"/>
      <c r="B628" s="75"/>
      <c r="C628" s="75"/>
      <c r="D628" s="78"/>
      <c r="E628" s="78"/>
      <c r="F628" s="78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2" customHeight="1">
      <c r="A629" s="75"/>
      <c r="B629" s="75"/>
      <c r="C629" s="75"/>
      <c r="D629" s="78"/>
      <c r="E629" s="78"/>
      <c r="F629" s="78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2" customHeight="1">
      <c r="A630" s="75"/>
      <c r="B630" s="75"/>
      <c r="C630" s="75"/>
      <c r="D630" s="78"/>
      <c r="E630" s="78"/>
      <c r="F630" s="78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2" customHeight="1">
      <c r="A631" s="75"/>
      <c r="B631" s="75"/>
      <c r="C631" s="75"/>
      <c r="D631" s="78"/>
      <c r="E631" s="78"/>
      <c r="F631" s="78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2" customHeight="1">
      <c r="A632" s="75"/>
      <c r="B632" s="75"/>
      <c r="C632" s="75"/>
      <c r="D632" s="78"/>
      <c r="E632" s="78"/>
      <c r="F632" s="78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2" customHeight="1">
      <c r="A633" s="75"/>
      <c r="B633" s="75"/>
      <c r="C633" s="75"/>
      <c r="D633" s="78"/>
      <c r="E633" s="78"/>
      <c r="F633" s="78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2" customHeight="1">
      <c r="A634" s="75"/>
      <c r="B634" s="75"/>
      <c r="C634" s="75"/>
      <c r="D634" s="78"/>
      <c r="E634" s="78"/>
      <c r="F634" s="78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2" customHeight="1">
      <c r="A635" s="75"/>
      <c r="B635" s="75"/>
      <c r="C635" s="75"/>
      <c r="D635" s="78"/>
      <c r="E635" s="78"/>
      <c r="F635" s="78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2" customHeight="1">
      <c r="A636" s="75"/>
      <c r="B636" s="75"/>
      <c r="C636" s="75"/>
      <c r="D636" s="78"/>
      <c r="E636" s="78"/>
      <c r="F636" s="78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2" customHeight="1">
      <c r="A637" s="75"/>
      <c r="B637" s="75"/>
      <c r="C637" s="75"/>
      <c r="D637" s="78"/>
      <c r="E637" s="78"/>
      <c r="F637" s="78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2" customHeight="1">
      <c r="A638" s="75"/>
      <c r="B638" s="75"/>
      <c r="C638" s="75"/>
      <c r="D638" s="78"/>
      <c r="E638" s="78"/>
      <c r="F638" s="78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2" customHeight="1">
      <c r="A639" s="75"/>
      <c r="B639" s="75"/>
      <c r="C639" s="75"/>
      <c r="D639" s="78"/>
      <c r="E639" s="78"/>
      <c r="F639" s="78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2" customHeight="1">
      <c r="A640" s="75"/>
      <c r="B640" s="75"/>
      <c r="C640" s="75"/>
      <c r="D640" s="78"/>
      <c r="E640" s="78"/>
      <c r="F640" s="78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2" customHeight="1">
      <c r="A641" s="75"/>
      <c r="B641" s="75"/>
      <c r="C641" s="75"/>
      <c r="D641" s="78"/>
      <c r="E641" s="78"/>
      <c r="F641" s="78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2" customHeight="1">
      <c r="A642" s="75"/>
      <c r="B642" s="75"/>
      <c r="C642" s="75"/>
      <c r="D642" s="78"/>
      <c r="E642" s="78"/>
      <c r="F642" s="78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2" customHeight="1">
      <c r="A643" s="75"/>
      <c r="B643" s="75"/>
      <c r="C643" s="75"/>
      <c r="D643" s="78"/>
      <c r="E643" s="78"/>
      <c r="F643" s="78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2" customHeight="1">
      <c r="A644" s="75"/>
      <c r="B644" s="75"/>
      <c r="C644" s="75"/>
      <c r="D644" s="78"/>
      <c r="E644" s="78"/>
      <c r="F644" s="78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2" customHeight="1">
      <c r="A645" s="75"/>
      <c r="B645" s="75"/>
      <c r="C645" s="75"/>
      <c r="D645" s="78"/>
      <c r="E645" s="78"/>
      <c r="F645" s="78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2" customHeight="1">
      <c r="A646" s="75"/>
      <c r="B646" s="75"/>
      <c r="C646" s="75"/>
      <c r="D646" s="78"/>
      <c r="E646" s="78"/>
      <c r="F646" s="78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2" customHeight="1">
      <c r="A647" s="75"/>
      <c r="B647" s="75"/>
      <c r="C647" s="75"/>
      <c r="D647" s="78"/>
      <c r="E647" s="78"/>
      <c r="F647" s="78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2" customHeight="1">
      <c r="A648" s="75"/>
      <c r="B648" s="75"/>
      <c r="C648" s="75"/>
      <c r="D648" s="78"/>
      <c r="E648" s="78"/>
      <c r="F648" s="78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2" customHeight="1">
      <c r="A649" s="75"/>
      <c r="B649" s="75"/>
      <c r="C649" s="75"/>
      <c r="D649" s="78"/>
      <c r="E649" s="78"/>
      <c r="F649" s="78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2" customHeight="1">
      <c r="A650" s="75"/>
      <c r="B650" s="75"/>
      <c r="C650" s="75"/>
      <c r="D650" s="78"/>
      <c r="E650" s="78"/>
      <c r="F650" s="78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2" customHeight="1">
      <c r="A651" s="75"/>
      <c r="B651" s="75"/>
      <c r="C651" s="75"/>
      <c r="D651" s="78"/>
      <c r="E651" s="78"/>
      <c r="F651" s="78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2" customHeight="1">
      <c r="A652" s="75"/>
      <c r="B652" s="75"/>
      <c r="C652" s="75"/>
      <c r="D652" s="78"/>
      <c r="E652" s="78"/>
      <c r="F652" s="78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2" customHeight="1">
      <c r="A653" s="75"/>
      <c r="B653" s="75"/>
      <c r="C653" s="75"/>
      <c r="D653" s="78"/>
      <c r="E653" s="78"/>
      <c r="F653" s="78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2" customHeight="1">
      <c r="A654" s="75"/>
      <c r="B654" s="75"/>
      <c r="C654" s="75"/>
      <c r="D654" s="78"/>
      <c r="E654" s="78"/>
      <c r="F654" s="78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2" customHeight="1">
      <c r="A655" s="75"/>
      <c r="B655" s="75"/>
      <c r="C655" s="75"/>
      <c r="D655" s="78"/>
      <c r="E655" s="78"/>
      <c r="F655" s="78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2" customHeight="1">
      <c r="A656" s="75"/>
      <c r="B656" s="75"/>
      <c r="C656" s="75"/>
      <c r="D656" s="78"/>
      <c r="E656" s="78"/>
      <c r="F656" s="78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2" customHeight="1">
      <c r="A657" s="75"/>
      <c r="B657" s="75"/>
      <c r="C657" s="75"/>
      <c r="D657" s="78"/>
      <c r="E657" s="78"/>
      <c r="F657" s="78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2" customHeight="1">
      <c r="A658" s="75"/>
      <c r="B658" s="75"/>
      <c r="C658" s="75"/>
      <c r="D658" s="78"/>
      <c r="E658" s="78"/>
      <c r="F658" s="78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2" customHeight="1">
      <c r="A659" s="75"/>
      <c r="B659" s="75"/>
      <c r="C659" s="75"/>
      <c r="D659" s="78"/>
      <c r="E659" s="78"/>
      <c r="F659" s="78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2" customHeight="1">
      <c r="A660" s="75"/>
      <c r="B660" s="75"/>
      <c r="C660" s="75"/>
      <c r="D660" s="78"/>
      <c r="E660" s="78"/>
      <c r="F660" s="78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2" customHeight="1">
      <c r="A661" s="75"/>
      <c r="B661" s="75"/>
      <c r="C661" s="75"/>
      <c r="D661" s="78"/>
      <c r="E661" s="78"/>
      <c r="F661" s="78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2" customHeight="1">
      <c r="A662" s="75"/>
      <c r="B662" s="75"/>
      <c r="C662" s="75"/>
      <c r="D662" s="78"/>
      <c r="E662" s="78"/>
      <c r="F662" s="78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2" customHeight="1">
      <c r="A663" s="75"/>
      <c r="B663" s="75"/>
      <c r="C663" s="75"/>
      <c r="D663" s="78"/>
      <c r="E663" s="78"/>
      <c r="F663" s="78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2" customHeight="1">
      <c r="A664" s="75"/>
      <c r="B664" s="75"/>
      <c r="C664" s="75"/>
      <c r="D664" s="78"/>
      <c r="E664" s="78"/>
      <c r="F664" s="78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2" customHeight="1">
      <c r="A665" s="75"/>
      <c r="B665" s="75"/>
      <c r="C665" s="75"/>
      <c r="D665" s="78"/>
      <c r="E665" s="78"/>
      <c r="F665" s="78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2" customHeight="1">
      <c r="A666" s="75"/>
      <c r="B666" s="75"/>
      <c r="C666" s="75"/>
      <c r="D666" s="78"/>
      <c r="E666" s="78"/>
      <c r="F666" s="78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2" customHeight="1">
      <c r="A667" s="75"/>
      <c r="B667" s="75"/>
      <c r="C667" s="75"/>
      <c r="D667" s="78"/>
      <c r="E667" s="78"/>
      <c r="F667" s="78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2" customHeight="1">
      <c r="A668" s="75"/>
      <c r="B668" s="75"/>
      <c r="C668" s="75"/>
      <c r="D668" s="78"/>
      <c r="E668" s="78"/>
      <c r="F668" s="78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2" customHeight="1">
      <c r="A669" s="75"/>
      <c r="B669" s="75"/>
      <c r="C669" s="75"/>
      <c r="D669" s="78"/>
      <c r="E669" s="78"/>
      <c r="F669" s="78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2" customHeight="1">
      <c r="A670" s="75"/>
      <c r="B670" s="75"/>
      <c r="C670" s="75"/>
      <c r="D670" s="78"/>
      <c r="E670" s="78"/>
      <c r="F670" s="78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2" customHeight="1">
      <c r="A671" s="75"/>
      <c r="B671" s="75"/>
      <c r="C671" s="75"/>
      <c r="D671" s="78"/>
      <c r="E671" s="78"/>
      <c r="F671" s="78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2" customHeight="1">
      <c r="A672" s="75"/>
      <c r="B672" s="75"/>
      <c r="C672" s="75"/>
      <c r="D672" s="78"/>
      <c r="E672" s="78"/>
      <c r="F672" s="78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2" customHeight="1">
      <c r="A673" s="75"/>
      <c r="B673" s="75"/>
      <c r="C673" s="75"/>
      <c r="D673" s="78"/>
      <c r="E673" s="78"/>
      <c r="F673" s="78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2" customHeight="1">
      <c r="A674" s="75"/>
      <c r="B674" s="75"/>
      <c r="C674" s="75"/>
      <c r="D674" s="78"/>
      <c r="E674" s="78"/>
      <c r="F674" s="78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2" customHeight="1">
      <c r="A675" s="75"/>
      <c r="B675" s="75"/>
      <c r="C675" s="75"/>
      <c r="D675" s="78"/>
      <c r="E675" s="78"/>
      <c r="F675" s="78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2" customHeight="1">
      <c r="A676" s="75"/>
      <c r="B676" s="75"/>
      <c r="C676" s="75"/>
      <c r="D676" s="78"/>
      <c r="E676" s="78"/>
      <c r="F676" s="78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2" customHeight="1">
      <c r="A677" s="75"/>
      <c r="B677" s="75"/>
      <c r="C677" s="75"/>
      <c r="D677" s="78"/>
      <c r="E677" s="78"/>
      <c r="F677" s="78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2" customHeight="1">
      <c r="A678" s="75"/>
      <c r="B678" s="75"/>
      <c r="C678" s="75"/>
      <c r="D678" s="78"/>
      <c r="E678" s="78"/>
      <c r="F678" s="78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2" customHeight="1">
      <c r="A679" s="75"/>
      <c r="B679" s="75"/>
      <c r="C679" s="75"/>
      <c r="D679" s="78"/>
      <c r="E679" s="78"/>
      <c r="F679" s="78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2" customHeight="1">
      <c r="A680" s="75"/>
      <c r="B680" s="75"/>
      <c r="C680" s="75"/>
      <c r="D680" s="78"/>
      <c r="E680" s="78"/>
      <c r="F680" s="78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2" customHeight="1">
      <c r="A681" s="75"/>
      <c r="B681" s="75"/>
      <c r="C681" s="75"/>
      <c r="D681" s="78"/>
      <c r="E681" s="78"/>
      <c r="F681" s="78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2" customHeight="1">
      <c r="A682" s="75"/>
      <c r="B682" s="75"/>
      <c r="C682" s="75"/>
      <c r="D682" s="78"/>
      <c r="E682" s="78"/>
      <c r="F682" s="78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2" customHeight="1">
      <c r="A683" s="75"/>
      <c r="B683" s="75"/>
      <c r="C683" s="75"/>
      <c r="D683" s="78"/>
      <c r="E683" s="78"/>
      <c r="F683" s="78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2" customHeight="1">
      <c r="A684" s="75"/>
      <c r="B684" s="75"/>
      <c r="C684" s="75"/>
      <c r="D684" s="78"/>
      <c r="E684" s="78"/>
      <c r="F684" s="78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2" customHeight="1">
      <c r="A685" s="75"/>
      <c r="B685" s="75"/>
      <c r="C685" s="75"/>
      <c r="D685" s="78"/>
      <c r="E685" s="78"/>
      <c r="F685" s="78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2" customHeight="1">
      <c r="A686" s="75"/>
      <c r="B686" s="75"/>
      <c r="C686" s="75"/>
      <c r="D686" s="78"/>
      <c r="E686" s="78"/>
      <c r="F686" s="78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2" customHeight="1">
      <c r="A687" s="75"/>
      <c r="B687" s="75"/>
      <c r="C687" s="75"/>
      <c r="D687" s="78"/>
      <c r="E687" s="78"/>
      <c r="F687" s="78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2" customHeight="1">
      <c r="A688" s="75"/>
      <c r="B688" s="75"/>
      <c r="C688" s="75"/>
      <c r="D688" s="78"/>
      <c r="E688" s="78"/>
      <c r="F688" s="78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2" customHeight="1">
      <c r="A689" s="75"/>
      <c r="B689" s="75"/>
      <c r="C689" s="75"/>
      <c r="D689" s="78"/>
      <c r="E689" s="78"/>
      <c r="F689" s="78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2" customHeight="1">
      <c r="A690" s="75"/>
      <c r="B690" s="75"/>
      <c r="C690" s="75"/>
      <c r="D690" s="78"/>
      <c r="E690" s="78"/>
      <c r="F690" s="78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2" customHeight="1">
      <c r="A691" s="75"/>
      <c r="B691" s="75"/>
      <c r="C691" s="75"/>
      <c r="D691" s="78"/>
      <c r="E691" s="78"/>
      <c r="F691" s="78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2" customHeight="1">
      <c r="A692" s="75"/>
      <c r="B692" s="75"/>
      <c r="C692" s="75"/>
      <c r="D692" s="78"/>
      <c r="E692" s="78"/>
      <c r="F692" s="78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2" customHeight="1">
      <c r="A693" s="75"/>
      <c r="B693" s="75"/>
      <c r="C693" s="75"/>
      <c r="D693" s="78"/>
      <c r="E693" s="78"/>
      <c r="F693" s="78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2" customHeight="1">
      <c r="A694" s="75"/>
      <c r="B694" s="75"/>
      <c r="C694" s="75"/>
      <c r="D694" s="78"/>
      <c r="E694" s="78"/>
      <c r="F694" s="78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2" customHeight="1">
      <c r="A695" s="75"/>
      <c r="B695" s="75"/>
      <c r="C695" s="75"/>
      <c r="D695" s="78"/>
      <c r="E695" s="78"/>
      <c r="F695" s="78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2" customHeight="1">
      <c r="A696" s="75"/>
      <c r="B696" s="75"/>
      <c r="C696" s="75"/>
      <c r="D696" s="78"/>
      <c r="E696" s="78"/>
      <c r="F696" s="78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2" customHeight="1">
      <c r="A697" s="75"/>
      <c r="B697" s="75"/>
      <c r="C697" s="75"/>
      <c r="D697" s="78"/>
      <c r="E697" s="78"/>
      <c r="F697" s="78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2" customHeight="1">
      <c r="A698" s="75"/>
      <c r="B698" s="75"/>
      <c r="C698" s="75"/>
      <c r="D698" s="78"/>
      <c r="E698" s="78"/>
      <c r="F698" s="78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2" customHeight="1">
      <c r="A699" s="75"/>
      <c r="B699" s="75"/>
      <c r="C699" s="75"/>
      <c r="D699" s="78"/>
      <c r="E699" s="78"/>
      <c r="F699" s="78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2" customHeight="1">
      <c r="A700" s="75"/>
      <c r="B700" s="75"/>
      <c r="C700" s="75"/>
      <c r="D700" s="78"/>
      <c r="E700" s="78"/>
      <c r="F700" s="78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2" customHeight="1">
      <c r="A701" s="75"/>
      <c r="B701" s="75"/>
      <c r="C701" s="75"/>
      <c r="D701" s="78"/>
      <c r="E701" s="78"/>
      <c r="F701" s="78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2" customHeight="1">
      <c r="A702" s="75"/>
      <c r="B702" s="75"/>
      <c r="C702" s="75"/>
      <c r="D702" s="78"/>
      <c r="E702" s="78"/>
      <c r="F702" s="78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2" customHeight="1">
      <c r="A703" s="75"/>
      <c r="B703" s="75"/>
      <c r="C703" s="75"/>
      <c r="D703" s="78"/>
      <c r="E703" s="78"/>
      <c r="F703" s="78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2" customHeight="1">
      <c r="A704" s="75"/>
      <c r="B704" s="75"/>
      <c r="C704" s="75"/>
      <c r="D704" s="78"/>
      <c r="E704" s="78"/>
      <c r="F704" s="78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2" customHeight="1">
      <c r="A705" s="75"/>
      <c r="B705" s="75"/>
      <c r="C705" s="75"/>
      <c r="D705" s="78"/>
      <c r="E705" s="78"/>
      <c r="F705" s="78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2" customHeight="1">
      <c r="A706" s="75"/>
      <c r="B706" s="75"/>
      <c r="C706" s="75"/>
      <c r="D706" s="78"/>
      <c r="E706" s="78"/>
      <c r="F706" s="78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2" customHeight="1">
      <c r="A707" s="75"/>
      <c r="B707" s="75"/>
      <c r="C707" s="75"/>
      <c r="D707" s="78"/>
      <c r="E707" s="78"/>
      <c r="F707" s="78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2" customHeight="1">
      <c r="A708" s="75"/>
      <c r="B708" s="75"/>
      <c r="C708" s="75"/>
      <c r="D708" s="78"/>
      <c r="E708" s="78"/>
      <c r="F708" s="78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2" customHeight="1">
      <c r="A709" s="75"/>
      <c r="B709" s="75"/>
      <c r="C709" s="75"/>
      <c r="D709" s="78"/>
      <c r="E709" s="78"/>
      <c r="F709" s="78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2" customHeight="1">
      <c r="A710" s="75"/>
      <c r="B710" s="75"/>
      <c r="C710" s="75"/>
      <c r="D710" s="78"/>
      <c r="E710" s="78"/>
      <c r="F710" s="78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2" customHeight="1">
      <c r="A711" s="75"/>
      <c r="B711" s="75"/>
      <c r="C711" s="75"/>
      <c r="D711" s="78"/>
      <c r="E711" s="78"/>
      <c r="F711" s="78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2" customHeight="1">
      <c r="A712" s="75"/>
      <c r="B712" s="75"/>
      <c r="C712" s="75"/>
      <c r="D712" s="78"/>
      <c r="E712" s="78"/>
      <c r="F712" s="78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2" customHeight="1">
      <c r="A713" s="75"/>
      <c r="B713" s="75"/>
      <c r="C713" s="75"/>
      <c r="D713" s="78"/>
      <c r="E713" s="78"/>
      <c r="F713" s="78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2" customHeight="1">
      <c r="A714" s="75"/>
      <c r="B714" s="75"/>
      <c r="C714" s="75"/>
      <c r="D714" s="78"/>
      <c r="E714" s="78"/>
      <c r="F714" s="78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2" customHeight="1">
      <c r="A715" s="75"/>
      <c r="B715" s="75"/>
      <c r="C715" s="75"/>
      <c r="D715" s="78"/>
      <c r="E715" s="78"/>
      <c r="F715" s="78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2" customHeight="1">
      <c r="A716" s="75"/>
      <c r="B716" s="75"/>
      <c r="C716" s="75"/>
      <c r="D716" s="78"/>
      <c r="E716" s="78"/>
      <c r="F716" s="78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2" customHeight="1">
      <c r="A717" s="75"/>
      <c r="B717" s="75"/>
      <c r="C717" s="75"/>
      <c r="D717" s="78"/>
      <c r="E717" s="78"/>
      <c r="F717" s="78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2" customHeight="1">
      <c r="A718" s="75"/>
      <c r="B718" s="75"/>
      <c r="C718" s="75"/>
      <c r="D718" s="78"/>
      <c r="E718" s="78"/>
      <c r="F718" s="78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2" customHeight="1">
      <c r="A719" s="75"/>
      <c r="B719" s="75"/>
      <c r="C719" s="75"/>
      <c r="D719" s="78"/>
      <c r="E719" s="78"/>
      <c r="F719" s="78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2" customHeight="1">
      <c r="A720" s="75"/>
      <c r="B720" s="75"/>
      <c r="C720" s="75"/>
      <c r="D720" s="78"/>
      <c r="E720" s="78"/>
      <c r="F720" s="78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2" customHeight="1">
      <c r="A721" s="75"/>
      <c r="B721" s="75"/>
      <c r="C721" s="75"/>
      <c r="D721" s="78"/>
      <c r="E721" s="78"/>
      <c r="F721" s="78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2" customHeight="1">
      <c r="A722" s="75"/>
      <c r="B722" s="75"/>
      <c r="C722" s="75"/>
      <c r="D722" s="78"/>
      <c r="E722" s="78"/>
      <c r="F722" s="78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2" customHeight="1">
      <c r="A723" s="75"/>
      <c r="B723" s="75"/>
      <c r="C723" s="75"/>
      <c r="D723" s="78"/>
      <c r="E723" s="78"/>
      <c r="F723" s="78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2" customHeight="1">
      <c r="A724" s="75"/>
      <c r="B724" s="75"/>
      <c r="C724" s="75"/>
      <c r="D724" s="78"/>
      <c r="E724" s="78"/>
      <c r="F724" s="78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2" customHeight="1">
      <c r="A725" s="75"/>
      <c r="B725" s="75"/>
      <c r="C725" s="75"/>
      <c r="D725" s="78"/>
      <c r="E725" s="78"/>
      <c r="F725" s="78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2" customHeight="1">
      <c r="A726" s="75"/>
      <c r="B726" s="75"/>
      <c r="C726" s="75"/>
      <c r="D726" s="78"/>
      <c r="E726" s="78"/>
      <c r="F726" s="78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2" customHeight="1">
      <c r="A727" s="75"/>
      <c r="B727" s="75"/>
      <c r="C727" s="75"/>
      <c r="D727" s="78"/>
      <c r="E727" s="78"/>
      <c r="F727" s="78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2" customHeight="1">
      <c r="A728" s="75"/>
      <c r="B728" s="75"/>
      <c r="C728" s="75"/>
      <c r="D728" s="78"/>
      <c r="E728" s="78"/>
      <c r="F728" s="78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2" customHeight="1">
      <c r="A729" s="75"/>
      <c r="B729" s="75"/>
      <c r="C729" s="75"/>
      <c r="D729" s="78"/>
      <c r="E729" s="78"/>
      <c r="F729" s="78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2" customHeight="1">
      <c r="A730" s="75"/>
      <c r="B730" s="75"/>
      <c r="C730" s="75"/>
      <c r="D730" s="78"/>
      <c r="E730" s="78"/>
      <c r="F730" s="78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2" customHeight="1">
      <c r="A731" s="75"/>
      <c r="B731" s="75"/>
      <c r="C731" s="75"/>
      <c r="D731" s="78"/>
      <c r="E731" s="78"/>
      <c r="F731" s="78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2" customHeight="1">
      <c r="A732" s="75"/>
      <c r="B732" s="75"/>
      <c r="C732" s="75"/>
      <c r="D732" s="78"/>
      <c r="E732" s="78"/>
      <c r="F732" s="78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2" customHeight="1">
      <c r="A733" s="75"/>
      <c r="B733" s="75"/>
      <c r="C733" s="75"/>
      <c r="D733" s="78"/>
      <c r="E733" s="78"/>
      <c r="F733" s="78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2" customHeight="1">
      <c r="A734" s="75"/>
      <c r="B734" s="75"/>
      <c r="C734" s="75"/>
      <c r="D734" s="78"/>
      <c r="E734" s="78"/>
      <c r="F734" s="78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2" customHeight="1">
      <c r="A735" s="75"/>
      <c r="B735" s="75"/>
      <c r="C735" s="75"/>
      <c r="D735" s="78"/>
      <c r="E735" s="78"/>
      <c r="F735" s="78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2" customHeight="1">
      <c r="A736" s="75"/>
      <c r="B736" s="75"/>
      <c r="C736" s="75"/>
      <c r="D736" s="78"/>
      <c r="E736" s="78"/>
      <c r="F736" s="78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2" customHeight="1">
      <c r="A737" s="75"/>
      <c r="B737" s="75"/>
      <c r="C737" s="75"/>
      <c r="D737" s="78"/>
      <c r="E737" s="78"/>
      <c r="F737" s="78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2" customHeight="1">
      <c r="A738" s="75"/>
      <c r="B738" s="75"/>
      <c r="C738" s="75"/>
      <c r="D738" s="78"/>
      <c r="E738" s="78"/>
      <c r="F738" s="78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2" customHeight="1">
      <c r="A739" s="75"/>
      <c r="B739" s="75"/>
      <c r="C739" s="75"/>
      <c r="D739" s="78"/>
      <c r="E739" s="78"/>
      <c r="F739" s="78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2" customHeight="1">
      <c r="A740" s="75"/>
      <c r="B740" s="75"/>
      <c r="C740" s="75"/>
      <c r="D740" s="78"/>
      <c r="E740" s="78"/>
      <c r="F740" s="78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2" customHeight="1">
      <c r="A741" s="75"/>
      <c r="B741" s="75"/>
      <c r="C741" s="75"/>
      <c r="D741" s="78"/>
      <c r="E741" s="78"/>
      <c r="F741" s="78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2" customHeight="1">
      <c r="A742" s="75"/>
      <c r="B742" s="75"/>
      <c r="C742" s="75"/>
      <c r="D742" s="78"/>
      <c r="E742" s="78"/>
      <c r="F742" s="78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2" customHeight="1">
      <c r="A743" s="75"/>
      <c r="B743" s="75"/>
      <c r="C743" s="75"/>
      <c r="D743" s="78"/>
      <c r="E743" s="78"/>
      <c r="F743" s="78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2" customHeight="1">
      <c r="A744" s="75"/>
      <c r="B744" s="75"/>
      <c r="C744" s="75"/>
      <c r="D744" s="78"/>
      <c r="E744" s="78"/>
      <c r="F744" s="78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2" customHeight="1">
      <c r="A745" s="75"/>
      <c r="B745" s="75"/>
      <c r="C745" s="75"/>
      <c r="D745" s="78"/>
      <c r="E745" s="78"/>
      <c r="F745" s="78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2" customHeight="1">
      <c r="A746" s="75"/>
      <c r="B746" s="75"/>
      <c r="C746" s="75"/>
      <c r="D746" s="78"/>
      <c r="E746" s="78"/>
      <c r="F746" s="78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2" customHeight="1">
      <c r="A747" s="75"/>
      <c r="B747" s="75"/>
      <c r="C747" s="75"/>
      <c r="D747" s="78"/>
      <c r="E747" s="78"/>
      <c r="F747" s="78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2" customHeight="1">
      <c r="A748" s="75"/>
      <c r="B748" s="75"/>
      <c r="C748" s="75"/>
      <c r="D748" s="78"/>
      <c r="E748" s="78"/>
      <c r="F748" s="78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2" customHeight="1">
      <c r="A749" s="75"/>
      <c r="B749" s="75"/>
      <c r="C749" s="75"/>
      <c r="D749" s="78"/>
      <c r="E749" s="78"/>
      <c r="F749" s="78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2" customHeight="1">
      <c r="A750" s="75"/>
      <c r="B750" s="75"/>
      <c r="C750" s="75"/>
      <c r="D750" s="78"/>
      <c r="E750" s="78"/>
      <c r="F750" s="78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2" customHeight="1">
      <c r="A751" s="75"/>
      <c r="B751" s="75"/>
      <c r="C751" s="75"/>
      <c r="D751" s="78"/>
      <c r="E751" s="78"/>
      <c r="F751" s="78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2" customHeight="1">
      <c r="A752" s="75"/>
      <c r="B752" s="75"/>
      <c r="C752" s="75"/>
      <c r="D752" s="78"/>
      <c r="E752" s="78"/>
      <c r="F752" s="78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2" customHeight="1">
      <c r="A753" s="75"/>
      <c r="B753" s="75"/>
      <c r="C753" s="75"/>
      <c r="D753" s="78"/>
      <c r="E753" s="78"/>
      <c r="F753" s="78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2" customHeight="1">
      <c r="A754" s="75"/>
      <c r="B754" s="75"/>
      <c r="C754" s="75"/>
      <c r="D754" s="78"/>
      <c r="E754" s="78"/>
      <c r="F754" s="78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2" customHeight="1">
      <c r="A755" s="75"/>
      <c r="B755" s="75"/>
      <c r="C755" s="75"/>
      <c r="D755" s="78"/>
      <c r="E755" s="78"/>
      <c r="F755" s="78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2" customHeight="1">
      <c r="A756" s="75"/>
      <c r="B756" s="75"/>
      <c r="C756" s="75"/>
      <c r="D756" s="78"/>
      <c r="E756" s="78"/>
      <c r="F756" s="78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2" customHeight="1">
      <c r="A757" s="75"/>
      <c r="B757" s="75"/>
      <c r="C757" s="75"/>
      <c r="D757" s="78"/>
      <c r="E757" s="78"/>
      <c r="F757" s="78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2" customHeight="1">
      <c r="A758" s="75"/>
      <c r="B758" s="75"/>
      <c r="C758" s="75"/>
      <c r="D758" s="78"/>
      <c r="E758" s="78"/>
      <c r="F758" s="78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2" customHeight="1">
      <c r="A759" s="75"/>
      <c r="B759" s="75"/>
      <c r="C759" s="75"/>
      <c r="D759" s="78"/>
      <c r="E759" s="78"/>
      <c r="F759" s="78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2" customHeight="1">
      <c r="A760" s="75"/>
      <c r="B760" s="75"/>
      <c r="C760" s="75"/>
      <c r="D760" s="78"/>
      <c r="E760" s="78"/>
      <c r="F760" s="78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2" customHeight="1">
      <c r="A761" s="75"/>
      <c r="B761" s="75"/>
      <c r="C761" s="75"/>
      <c r="D761" s="78"/>
      <c r="E761" s="78"/>
      <c r="F761" s="78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2" customHeight="1">
      <c r="A762" s="75"/>
      <c r="B762" s="75"/>
      <c r="C762" s="75"/>
      <c r="D762" s="78"/>
      <c r="E762" s="78"/>
      <c r="F762" s="78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2" customHeight="1">
      <c r="A763" s="75"/>
      <c r="B763" s="75"/>
      <c r="C763" s="75"/>
      <c r="D763" s="78"/>
      <c r="E763" s="78"/>
      <c r="F763" s="78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2" customHeight="1">
      <c r="A764" s="75"/>
      <c r="B764" s="75"/>
      <c r="C764" s="75"/>
      <c r="D764" s="78"/>
      <c r="E764" s="78"/>
      <c r="F764" s="78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2" customHeight="1">
      <c r="A765" s="75"/>
      <c r="B765" s="75"/>
      <c r="C765" s="75"/>
      <c r="D765" s="78"/>
      <c r="E765" s="78"/>
      <c r="F765" s="78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2" customHeight="1">
      <c r="A766" s="75"/>
      <c r="B766" s="75"/>
      <c r="C766" s="75"/>
      <c r="D766" s="78"/>
      <c r="E766" s="78"/>
      <c r="F766" s="78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2" customHeight="1">
      <c r="A767" s="75"/>
      <c r="B767" s="75"/>
      <c r="C767" s="75"/>
      <c r="D767" s="78"/>
      <c r="E767" s="78"/>
      <c r="F767" s="78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2" customHeight="1">
      <c r="A768" s="75"/>
      <c r="B768" s="75"/>
      <c r="C768" s="75"/>
      <c r="D768" s="78"/>
      <c r="E768" s="78"/>
      <c r="F768" s="78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2" customHeight="1">
      <c r="A769" s="75"/>
      <c r="B769" s="75"/>
      <c r="C769" s="75"/>
      <c r="D769" s="78"/>
      <c r="E769" s="78"/>
      <c r="F769" s="78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2" customHeight="1">
      <c r="A770" s="75"/>
      <c r="B770" s="75"/>
      <c r="C770" s="75"/>
      <c r="D770" s="78"/>
      <c r="E770" s="78"/>
      <c r="F770" s="78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2" customHeight="1">
      <c r="A771" s="75"/>
      <c r="B771" s="75"/>
      <c r="C771" s="75"/>
      <c r="D771" s="78"/>
      <c r="E771" s="78"/>
      <c r="F771" s="78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2" customHeight="1">
      <c r="A772" s="75"/>
      <c r="B772" s="75"/>
      <c r="C772" s="75"/>
      <c r="D772" s="78"/>
      <c r="E772" s="78"/>
      <c r="F772" s="78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2" customHeight="1">
      <c r="A773" s="75"/>
      <c r="B773" s="75"/>
      <c r="C773" s="75"/>
      <c r="D773" s="78"/>
      <c r="E773" s="78"/>
      <c r="F773" s="78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2" customHeight="1">
      <c r="A774" s="75"/>
      <c r="B774" s="75"/>
      <c r="C774" s="75"/>
      <c r="D774" s="78"/>
      <c r="E774" s="78"/>
      <c r="F774" s="78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2" customHeight="1">
      <c r="A775" s="75"/>
      <c r="B775" s="75"/>
      <c r="C775" s="75"/>
      <c r="D775" s="78"/>
      <c r="E775" s="78"/>
      <c r="F775" s="78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2" customHeight="1">
      <c r="A776" s="75"/>
      <c r="B776" s="75"/>
      <c r="C776" s="75"/>
      <c r="D776" s="78"/>
      <c r="E776" s="78"/>
      <c r="F776" s="78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2" customHeight="1">
      <c r="A777" s="75"/>
      <c r="B777" s="75"/>
      <c r="C777" s="75"/>
      <c r="D777" s="78"/>
      <c r="E777" s="78"/>
      <c r="F777" s="78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2" customHeight="1">
      <c r="A778" s="75"/>
      <c r="B778" s="75"/>
      <c r="C778" s="75"/>
      <c r="D778" s="78"/>
      <c r="E778" s="78"/>
      <c r="F778" s="78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2" customHeight="1">
      <c r="A779" s="75"/>
      <c r="B779" s="75"/>
      <c r="C779" s="75"/>
      <c r="D779" s="78"/>
      <c r="E779" s="78"/>
      <c r="F779" s="78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2" customHeight="1">
      <c r="A780" s="75"/>
      <c r="B780" s="75"/>
      <c r="C780" s="75"/>
      <c r="D780" s="78"/>
      <c r="E780" s="78"/>
      <c r="F780" s="78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2" customHeight="1">
      <c r="A781" s="75"/>
      <c r="B781" s="75"/>
      <c r="C781" s="75"/>
      <c r="D781" s="78"/>
      <c r="E781" s="78"/>
      <c r="F781" s="78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2" customHeight="1">
      <c r="A782" s="75"/>
      <c r="B782" s="75"/>
      <c r="C782" s="75"/>
      <c r="D782" s="78"/>
      <c r="E782" s="78"/>
      <c r="F782" s="78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2" customHeight="1">
      <c r="A783" s="75"/>
      <c r="B783" s="75"/>
      <c r="C783" s="75"/>
      <c r="D783" s="78"/>
      <c r="E783" s="78"/>
      <c r="F783" s="78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2" customHeight="1">
      <c r="A784" s="75"/>
      <c r="B784" s="75"/>
      <c r="C784" s="75"/>
      <c r="D784" s="78"/>
      <c r="E784" s="78"/>
      <c r="F784" s="78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2" customHeight="1">
      <c r="A785" s="75"/>
      <c r="B785" s="75"/>
      <c r="C785" s="75"/>
      <c r="D785" s="78"/>
      <c r="E785" s="78"/>
      <c r="F785" s="78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2" customHeight="1">
      <c r="A786" s="75"/>
      <c r="B786" s="75"/>
      <c r="C786" s="75"/>
      <c r="D786" s="78"/>
      <c r="E786" s="78"/>
      <c r="F786" s="78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2" customHeight="1">
      <c r="A787" s="75"/>
      <c r="B787" s="75"/>
      <c r="C787" s="75"/>
      <c r="D787" s="78"/>
      <c r="E787" s="78"/>
      <c r="F787" s="78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2" customHeight="1">
      <c r="A788" s="75"/>
      <c r="B788" s="75"/>
      <c r="C788" s="75"/>
      <c r="D788" s="78"/>
      <c r="E788" s="78"/>
      <c r="F788" s="78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2" customHeight="1">
      <c r="A789" s="75"/>
      <c r="B789" s="75"/>
      <c r="C789" s="75"/>
      <c r="D789" s="78"/>
      <c r="E789" s="78"/>
      <c r="F789" s="78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2" customHeight="1">
      <c r="A790" s="75"/>
      <c r="B790" s="75"/>
      <c r="C790" s="75"/>
      <c r="D790" s="78"/>
      <c r="E790" s="78"/>
      <c r="F790" s="78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2" customHeight="1">
      <c r="A791" s="75"/>
      <c r="B791" s="75"/>
      <c r="C791" s="75"/>
      <c r="D791" s="78"/>
      <c r="E791" s="78"/>
      <c r="F791" s="78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2" customHeight="1">
      <c r="A792" s="75"/>
      <c r="B792" s="75"/>
      <c r="C792" s="75"/>
      <c r="D792" s="78"/>
      <c r="E792" s="78"/>
      <c r="F792" s="78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2" customHeight="1">
      <c r="A793" s="75"/>
      <c r="B793" s="75"/>
      <c r="C793" s="75"/>
      <c r="D793" s="78"/>
      <c r="E793" s="78"/>
      <c r="F793" s="78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2" customHeight="1">
      <c r="A794" s="75"/>
      <c r="B794" s="75"/>
      <c r="C794" s="75"/>
      <c r="D794" s="78"/>
      <c r="E794" s="78"/>
      <c r="F794" s="78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2" customHeight="1">
      <c r="A795" s="75"/>
      <c r="B795" s="75"/>
      <c r="C795" s="75"/>
      <c r="D795" s="78"/>
      <c r="E795" s="78"/>
      <c r="F795" s="78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2" customHeight="1">
      <c r="A796" s="75"/>
      <c r="B796" s="75"/>
      <c r="C796" s="75"/>
      <c r="D796" s="78"/>
      <c r="E796" s="78"/>
      <c r="F796" s="78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2" customHeight="1">
      <c r="A797" s="75"/>
      <c r="B797" s="75"/>
      <c r="C797" s="75"/>
      <c r="D797" s="78"/>
      <c r="E797" s="78"/>
      <c r="F797" s="78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2" customHeight="1">
      <c r="A798" s="75"/>
      <c r="B798" s="75"/>
      <c r="C798" s="75"/>
      <c r="D798" s="78"/>
      <c r="E798" s="78"/>
      <c r="F798" s="78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2" customHeight="1">
      <c r="A799" s="75"/>
      <c r="B799" s="75"/>
      <c r="C799" s="75"/>
      <c r="D799" s="78"/>
      <c r="E799" s="78"/>
      <c r="F799" s="78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2" customHeight="1">
      <c r="A800" s="75"/>
      <c r="B800" s="75"/>
      <c r="C800" s="75"/>
      <c r="D800" s="78"/>
      <c r="E800" s="78"/>
      <c r="F800" s="78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2" customHeight="1">
      <c r="A801" s="75"/>
      <c r="B801" s="75"/>
      <c r="C801" s="75"/>
      <c r="D801" s="78"/>
      <c r="E801" s="78"/>
      <c r="F801" s="78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2" customHeight="1">
      <c r="A802" s="75"/>
      <c r="B802" s="75"/>
      <c r="C802" s="75"/>
      <c r="D802" s="78"/>
      <c r="E802" s="78"/>
      <c r="F802" s="78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2" customHeight="1">
      <c r="A803" s="75"/>
      <c r="B803" s="75"/>
      <c r="C803" s="75"/>
      <c r="D803" s="78"/>
      <c r="E803" s="78"/>
      <c r="F803" s="78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2" customHeight="1">
      <c r="A804" s="75"/>
      <c r="B804" s="75"/>
      <c r="C804" s="75"/>
      <c r="D804" s="78"/>
      <c r="E804" s="78"/>
      <c r="F804" s="78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2" customHeight="1">
      <c r="A805" s="75"/>
      <c r="B805" s="75"/>
      <c r="C805" s="75"/>
      <c r="D805" s="78"/>
      <c r="E805" s="78"/>
      <c r="F805" s="78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2" customHeight="1">
      <c r="A806" s="75"/>
      <c r="B806" s="75"/>
      <c r="C806" s="75"/>
      <c r="D806" s="78"/>
      <c r="E806" s="78"/>
      <c r="F806" s="78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2" customHeight="1">
      <c r="A807" s="75"/>
      <c r="B807" s="75"/>
      <c r="C807" s="75"/>
      <c r="D807" s="78"/>
      <c r="E807" s="78"/>
      <c r="F807" s="78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2" customHeight="1">
      <c r="A808" s="75"/>
      <c r="B808" s="75"/>
      <c r="C808" s="75"/>
      <c r="D808" s="78"/>
      <c r="E808" s="78"/>
      <c r="F808" s="78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2" customHeight="1">
      <c r="A809" s="75"/>
      <c r="B809" s="75"/>
      <c r="C809" s="75"/>
      <c r="D809" s="78"/>
      <c r="E809" s="78"/>
      <c r="F809" s="78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2" customHeight="1">
      <c r="A810" s="75"/>
      <c r="B810" s="75"/>
      <c r="C810" s="75"/>
      <c r="D810" s="78"/>
      <c r="E810" s="78"/>
      <c r="F810" s="78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2" customHeight="1">
      <c r="A811" s="75"/>
      <c r="B811" s="75"/>
      <c r="C811" s="75"/>
      <c r="D811" s="78"/>
      <c r="E811" s="78"/>
      <c r="F811" s="78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2" customHeight="1">
      <c r="A812" s="75"/>
      <c r="B812" s="75"/>
      <c r="C812" s="75"/>
      <c r="D812" s="78"/>
      <c r="E812" s="78"/>
      <c r="F812" s="78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2" customHeight="1">
      <c r="A813" s="75"/>
      <c r="B813" s="75"/>
      <c r="C813" s="75"/>
      <c r="D813" s="78"/>
      <c r="E813" s="78"/>
      <c r="F813" s="78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2" customHeight="1">
      <c r="A814" s="75"/>
      <c r="B814" s="75"/>
      <c r="C814" s="75"/>
      <c r="D814" s="78"/>
      <c r="E814" s="78"/>
      <c r="F814" s="78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2" customHeight="1">
      <c r="A815" s="75"/>
      <c r="B815" s="75"/>
      <c r="C815" s="75"/>
      <c r="D815" s="78"/>
      <c r="E815" s="78"/>
      <c r="F815" s="78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2" customHeight="1">
      <c r="A816" s="75"/>
      <c r="B816" s="75"/>
      <c r="C816" s="75"/>
      <c r="D816" s="78"/>
      <c r="E816" s="78"/>
      <c r="F816" s="78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2" customHeight="1">
      <c r="A817" s="75"/>
      <c r="B817" s="75"/>
      <c r="C817" s="75"/>
      <c r="D817" s="78"/>
      <c r="E817" s="78"/>
      <c r="F817" s="78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2" customHeight="1">
      <c r="A818" s="75"/>
      <c r="B818" s="75"/>
      <c r="C818" s="75"/>
      <c r="D818" s="78"/>
      <c r="E818" s="78"/>
      <c r="F818" s="78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2" customHeight="1">
      <c r="A819" s="75"/>
      <c r="B819" s="75"/>
      <c r="C819" s="75"/>
      <c r="D819" s="78"/>
      <c r="E819" s="78"/>
      <c r="F819" s="78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2" customHeight="1">
      <c r="A820" s="75"/>
      <c r="B820" s="75"/>
      <c r="C820" s="75"/>
      <c r="D820" s="78"/>
      <c r="E820" s="78"/>
      <c r="F820" s="78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2" customHeight="1">
      <c r="A821" s="75"/>
      <c r="B821" s="75"/>
      <c r="C821" s="75"/>
      <c r="D821" s="78"/>
      <c r="E821" s="78"/>
      <c r="F821" s="78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2" customHeight="1">
      <c r="A822" s="75"/>
      <c r="B822" s="75"/>
      <c r="C822" s="75"/>
      <c r="D822" s="78"/>
      <c r="E822" s="78"/>
      <c r="F822" s="78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2" customHeight="1">
      <c r="A823" s="75"/>
      <c r="B823" s="75"/>
      <c r="C823" s="75"/>
      <c r="D823" s="78"/>
      <c r="E823" s="78"/>
      <c r="F823" s="78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2" customHeight="1">
      <c r="A824" s="75"/>
      <c r="B824" s="75"/>
      <c r="C824" s="75"/>
      <c r="D824" s="78"/>
      <c r="E824" s="78"/>
      <c r="F824" s="78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2" customHeight="1">
      <c r="A825" s="75"/>
      <c r="B825" s="75"/>
      <c r="C825" s="75"/>
      <c r="D825" s="78"/>
      <c r="E825" s="78"/>
      <c r="F825" s="78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2" customHeight="1">
      <c r="A826" s="75"/>
      <c r="B826" s="75"/>
      <c r="C826" s="75"/>
      <c r="D826" s="78"/>
      <c r="E826" s="78"/>
      <c r="F826" s="78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2" customHeight="1">
      <c r="A827" s="75"/>
      <c r="B827" s="75"/>
      <c r="C827" s="75"/>
      <c r="D827" s="78"/>
      <c r="E827" s="78"/>
      <c r="F827" s="78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2" customHeight="1">
      <c r="A828" s="75"/>
      <c r="B828" s="75"/>
      <c r="C828" s="75"/>
      <c r="D828" s="78"/>
      <c r="E828" s="78"/>
      <c r="F828" s="78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2" customHeight="1">
      <c r="A829" s="75"/>
      <c r="B829" s="75"/>
      <c r="C829" s="75"/>
      <c r="D829" s="78"/>
      <c r="E829" s="78"/>
      <c r="F829" s="78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2" customHeight="1">
      <c r="A830" s="75"/>
      <c r="B830" s="75"/>
      <c r="C830" s="75"/>
      <c r="D830" s="78"/>
      <c r="E830" s="78"/>
      <c r="F830" s="78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2" customHeight="1">
      <c r="A831" s="75"/>
      <c r="B831" s="75"/>
      <c r="C831" s="75"/>
      <c r="D831" s="78"/>
      <c r="E831" s="78"/>
      <c r="F831" s="78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2" customHeight="1">
      <c r="A832" s="75"/>
      <c r="B832" s="75"/>
      <c r="C832" s="75"/>
      <c r="D832" s="78"/>
      <c r="E832" s="78"/>
      <c r="F832" s="78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2" customHeight="1">
      <c r="A833" s="75"/>
      <c r="B833" s="75"/>
      <c r="C833" s="75"/>
      <c r="D833" s="78"/>
      <c r="E833" s="78"/>
      <c r="F833" s="78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2" customHeight="1">
      <c r="A834" s="75"/>
      <c r="B834" s="75"/>
      <c r="C834" s="75"/>
      <c r="D834" s="78"/>
      <c r="E834" s="78"/>
      <c r="F834" s="78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2" customHeight="1">
      <c r="A835" s="75"/>
      <c r="B835" s="75"/>
      <c r="C835" s="75"/>
      <c r="D835" s="78"/>
      <c r="E835" s="78"/>
      <c r="F835" s="78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2" customHeight="1">
      <c r="A836" s="75"/>
      <c r="B836" s="75"/>
      <c r="C836" s="75"/>
      <c r="D836" s="78"/>
      <c r="E836" s="78"/>
      <c r="F836" s="78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2" customHeight="1">
      <c r="A837" s="75"/>
      <c r="B837" s="75"/>
      <c r="C837" s="75"/>
      <c r="D837" s="78"/>
      <c r="E837" s="78"/>
      <c r="F837" s="78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2" customHeight="1">
      <c r="A838" s="75"/>
      <c r="B838" s="75"/>
      <c r="C838" s="75"/>
      <c r="D838" s="78"/>
      <c r="E838" s="78"/>
      <c r="F838" s="78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2" customHeight="1">
      <c r="A839" s="75"/>
      <c r="B839" s="75"/>
      <c r="C839" s="75"/>
      <c r="D839" s="78"/>
      <c r="E839" s="78"/>
      <c r="F839" s="78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2" customHeight="1">
      <c r="A840" s="75"/>
      <c r="B840" s="75"/>
      <c r="C840" s="75"/>
      <c r="D840" s="78"/>
      <c r="E840" s="78"/>
      <c r="F840" s="78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2" customHeight="1">
      <c r="A841" s="75"/>
      <c r="B841" s="75"/>
      <c r="C841" s="75"/>
      <c r="D841" s="78"/>
      <c r="E841" s="78"/>
      <c r="F841" s="78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2" customHeight="1">
      <c r="A842" s="75"/>
      <c r="B842" s="75"/>
      <c r="C842" s="75"/>
      <c r="D842" s="78"/>
      <c r="E842" s="78"/>
      <c r="F842" s="78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2" customHeight="1">
      <c r="A843" s="75"/>
      <c r="B843" s="75"/>
      <c r="C843" s="75"/>
      <c r="D843" s="78"/>
      <c r="E843" s="78"/>
      <c r="F843" s="78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2" customHeight="1">
      <c r="A844" s="75"/>
      <c r="B844" s="75"/>
      <c r="C844" s="75"/>
      <c r="D844" s="78"/>
      <c r="E844" s="78"/>
      <c r="F844" s="78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2" customHeight="1">
      <c r="A845" s="75"/>
      <c r="B845" s="75"/>
      <c r="C845" s="75"/>
      <c r="D845" s="78"/>
      <c r="E845" s="78"/>
      <c r="F845" s="78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2" customHeight="1">
      <c r="A846" s="75"/>
      <c r="B846" s="75"/>
      <c r="C846" s="75"/>
      <c r="D846" s="78"/>
      <c r="E846" s="78"/>
      <c r="F846" s="78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2" customHeight="1">
      <c r="A847" s="75"/>
      <c r="B847" s="75"/>
      <c r="C847" s="75"/>
      <c r="D847" s="78"/>
      <c r="E847" s="78"/>
      <c r="F847" s="78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2" customHeight="1">
      <c r="A848" s="75"/>
      <c r="B848" s="75"/>
      <c r="C848" s="75"/>
      <c r="D848" s="78"/>
      <c r="E848" s="78"/>
      <c r="F848" s="78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2" customHeight="1">
      <c r="A849" s="75"/>
      <c r="B849" s="75"/>
      <c r="C849" s="75"/>
      <c r="D849" s="78"/>
      <c r="E849" s="78"/>
      <c r="F849" s="78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2" customHeight="1">
      <c r="A850" s="75"/>
      <c r="B850" s="75"/>
      <c r="C850" s="75"/>
      <c r="D850" s="78"/>
      <c r="E850" s="78"/>
      <c r="F850" s="78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2" customHeight="1">
      <c r="A851" s="75"/>
      <c r="B851" s="75"/>
      <c r="C851" s="75"/>
      <c r="D851" s="78"/>
      <c r="E851" s="78"/>
      <c r="F851" s="78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2" customHeight="1">
      <c r="A852" s="75"/>
      <c r="B852" s="75"/>
      <c r="C852" s="75"/>
      <c r="D852" s="78"/>
      <c r="E852" s="78"/>
      <c r="F852" s="78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2" customHeight="1">
      <c r="A853" s="75"/>
      <c r="B853" s="75"/>
      <c r="C853" s="75"/>
      <c r="D853" s="78"/>
      <c r="E853" s="78"/>
      <c r="F853" s="78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2" customHeight="1">
      <c r="A854" s="75"/>
      <c r="B854" s="75"/>
      <c r="C854" s="75"/>
      <c r="D854" s="78"/>
      <c r="E854" s="78"/>
      <c r="F854" s="78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2" customHeight="1">
      <c r="A855" s="75"/>
      <c r="B855" s="75"/>
      <c r="C855" s="75"/>
      <c r="D855" s="78"/>
      <c r="E855" s="78"/>
      <c r="F855" s="78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2" customHeight="1">
      <c r="A856" s="75"/>
      <c r="B856" s="75"/>
      <c r="C856" s="75"/>
      <c r="D856" s="78"/>
      <c r="E856" s="78"/>
      <c r="F856" s="78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2" customHeight="1">
      <c r="A857" s="75"/>
      <c r="B857" s="75"/>
      <c r="C857" s="75"/>
      <c r="D857" s="78"/>
      <c r="E857" s="78"/>
      <c r="F857" s="78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2" customHeight="1">
      <c r="A858" s="75"/>
      <c r="B858" s="75"/>
      <c r="C858" s="75"/>
      <c r="D858" s="78"/>
      <c r="E858" s="78"/>
      <c r="F858" s="78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2" customHeight="1">
      <c r="A859" s="75"/>
      <c r="B859" s="75"/>
      <c r="C859" s="75"/>
      <c r="D859" s="78"/>
      <c r="E859" s="78"/>
      <c r="F859" s="78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2" customHeight="1">
      <c r="A860" s="75"/>
      <c r="B860" s="75"/>
      <c r="C860" s="75"/>
      <c r="D860" s="78"/>
      <c r="E860" s="78"/>
      <c r="F860" s="78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2" customHeight="1">
      <c r="A861" s="75"/>
      <c r="B861" s="75"/>
      <c r="C861" s="75"/>
      <c r="D861" s="78"/>
      <c r="E861" s="78"/>
      <c r="F861" s="78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2" customHeight="1">
      <c r="A862" s="75"/>
      <c r="B862" s="75"/>
      <c r="C862" s="75"/>
      <c r="D862" s="78"/>
      <c r="E862" s="78"/>
      <c r="F862" s="78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2" customHeight="1">
      <c r="A863" s="75"/>
      <c r="B863" s="75"/>
      <c r="C863" s="75"/>
      <c r="D863" s="78"/>
      <c r="E863" s="78"/>
      <c r="F863" s="78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2" customHeight="1">
      <c r="A864" s="75"/>
      <c r="B864" s="75"/>
      <c r="C864" s="75"/>
      <c r="D864" s="78"/>
      <c r="E864" s="78"/>
      <c r="F864" s="78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2" customHeight="1">
      <c r="A865" s="75"/>
      <c r="B865" s="75"/>
      <c r="C865" s="75"/>
      <c r="D865" s="78"/>
      <c r="E865" s="78"/>
      <c r="F865" s="78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2" customHeight="1">
      <c r="A866" s="75"/>
      <c r="B866" s="75"/>
      <c r="C866" s="75"/>
      <c r="D866" s="78"/>
      <c r="E866" s="78"/>
      <c r="F866" s="78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2" customHeight="1">
      <c r="A867" s="75"/>
      <c r="B867" s="75"/>
      <c r="C867" s="75"/>
      <c r="D867" s="78"/>
      <c r="E867" s="78"/>
      <c r="F867" s="78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2" customHeight="1">
      <c r="A868" s="75"/>
      <c r="B868" s="75"/>
      <c r="C868" s="75"/>
      <c r="D868" s="78"/>
      <c r="E868" s="78"/>
      <c r="F868" s="78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2" customHeight="1">
      <c r="A869" s="75"/>
      <c r="B869" s="75"/>
      <c r="C869" s="75"/>
      <c r="D869" s="78"/>
      <c r="E869" s="78"/>
      <c r="F869" s="78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2" customHeight="1">
      <c r="A870" s="75"/>
      <c r="B870" s="75"/>
      <c r="C870" s="75"/>
      <c r="D870" s="78"/>
      <c r="E870" s="78"/>
      <c r="F870" s="78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2" customHeight="1">
      <c r="A871" s="75"/>
      <c r="B871" s="75"/>
      <c r="C871" s="75"/>
      <c r="D871" s="78"/>
      <c r="E871" s="78"/>
      <c r="F871" s="78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2" customHeight="1">
      <c r="A872" s="75"/>
      <c r="B872" s="75"/>
      <c r="C872" s="75"/>
      <c r="D872" s="78"/>
      <c r="E872" s="78"/>
      <c r="F872" s="78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2" customHeight="1">
      <c r="A873" s="75"/>
      <c r="B873" s="75"/>
      <c r="C873" s="75"/>
      <c r="D873" s="78"/>
      <c r="E873" s="78"/>
      <c r="F873" s="78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2" customHeight="1">
      <c r="A874" s="75"/>
      <c r="B874" s="75"/>
      <c r="C874" s="75"/>
      <c r="D874" s="78"/>
      <c r="E874" s="78"/>
      <c r="F874" s="78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2" customHeight="1">
      <c r="A875" s="75"/>
      <c r="B875" s="75"/>
      <c r="C875" s="75"/>
      <c r="D875" s="78"/>
      <c r="E875" s="78"/>
      <c r="F875" s="78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2" customHeight="1">
      <c r="A876" s="75"/>
      <c r="B876" s="75"/>
      <c r="C876" s="75"/>
      <c r="D876" s="78"/>
      <c r="E876" s="78"/>
      <c r="F876" s="78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2" customHeight="1">
      <c r="A877" s="75"/>
      <c r="B877" s="75"/>
      <c r="C877" s="75"/>
      <c r="D877" s="78"/>
      <c r="E877" s="78"/>
      <c r="F877" s="78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2" customHeight="1">
      <c r="A878" s="75"/>
      <c r="B878" s="75"/>
      <c r="C878" s="75"/>
      <c r="D878" s="78"/>
      <c r="E878" s="78"/>
      <c r="F878" s="78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2" customHeight="1">
      <c r="A879" s="75"/>
      <c r="B879" s="75"/>
      <c r="C879" s="75"/>
      <c r="D879" s="78"/>
      <c r="E879" s="78"/>
      <c r="F879" s="78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2" customHeight="1">
      <c r="A880" s="75"/>
      <c r="B880" s="75"/>
      <c r="C880" s="75"/>
      <c r="D880" s="78"/>
      <c r="E880" s="78"/>
      <c r="F880" s="78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2" customHeight="1">
      <c r="A881" s="75"/>
      <c r="B881" s="75"/>
      <c r="C881" s="75"/>
      <c r="D881" s="78"/>
      <c r="E881" s="78"/>
      <c r="F881" s="78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2" customHeight="1">
      <c r="A882" s="75"/>
      <c r="B882" s="75"/>
      <c r="C882" s="75"/>
      <c r="D882" s="78"/>
      <c r="E882" s="78"/>
      <c r="F882" s="78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2" customHeight="1">
      <c r="A883" s="75"/>
      <c r="B883" s="75"/>
      <c r="C883" s="75"/>
      <c r="D883" s="78"/>
      <c r="E883" s="78"/>
      <c r="F883" s="78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2" customHeight="1">
      <c r="A884" s="75"/>
      <c r="B884" s="75"/>
      <c r="C884" s="75"/>
      <c r="D884" s="78"/>
      <c r="E884" s="78"/>
      <c r="F884" s="78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2" customHeight="1">
      <c r="A885" s="75"/>
      <c r="B885" s="75"/>
      <c r="C885" s="75"/>
      <c r="D885" s="78"/>
      <c r="E885" s="78"/>
      <c r="F885" s="78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2" customHeight="1">
      <c r="A886" s="75"/>
      <c r="B886" s="75"/>
      <c r="C886" s="75"/>
      <c r="D886" s="78"/>
      <c r="E886" s="78"/>
      <c r="F886" s="78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2" customHeight="1">
      <c r="A887" s="75"/>
      <c r="B887" s="75"/>
      <c r="C887" s="75"/>
      <c r="D887" s="78"/>
      <c r="E887" s="78"/>
      <c r="F887" s="78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2" customHeight="1">
      <c r="A888" s="75"/>
      <c r="B888" s="75"/>
      <c r="C888" s="75"/>
      <c r="D888" s="78"/>
      <c r="E888" s="78"/>
      <c r="F888" s="78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2" customHeight="1">
      <c r="A889" s="75"/>
      <c r="B889" s="75"/>
      <c r="C889" s="75"/>
      <c r="D889" s="78"/>
      <c r="E889" s="78"/>
      <c r="F889" s="78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2" customHeight="1">
      <c r="A890" s="75"/>
      <c r="B890" s="75"/>
      <c r="C890" s="75"/>
      <c r="D890" s="78"/>
      <c r="E890" s="78"/>
      <c r="F890" s="78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2" customHeight="1">
      <c r="A891" s="75"/>
      <c r="B891" s="75"/>
      <c r="C891" s="75"/>
      <c r="D891" s="78"/>
      <c r="E891" s="78"/>
      <c r="F891" s="78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2" customHeight="1">
      <c r="A892" s="75"/>
      <c r="B892" s="75"/>
      <c r="C892" s="75"/>
      <c r="D892" s="78"/>
      <c r="E892" s="78"/>
      <c r="F892" s="78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2" customHeight="1">
      <c r="A893" s="75"/>
      <c r="B893" s="75"/>
      <c r="C893" s="75"/>
      <c r="D893" s="78"/>
      <c r="E893" s="78"/>
      <c r="F893" s="78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2" customHeight="1">
      <c r="A894" s="75"/>
      <c r="B894" s="75"/>
      <c r="C894" s="75"/>
      <c r="D894" s="78"/>
      <c r="E894" s="78"/>
      <c r="F894" s="78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2" customHeight="1">
      <c r="A895" s="75"/>
      <c r="B895" s="75"/>
      <c r="C895" s="75"/>
      <c r="D895" s="78"/>
      <c r="E895" s="78"/>
      <c r="F895" s="78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2" customHeight="1">
      <c r="A896" s="75"/>
      <c r="B896" s="75"/>
      <c r="C896" s="75"/>
      <c r="D896" s="78"/>
      <c r="E896" s="78"/>
      <c r="F896" s="78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2" customHeight="1">
      <c r="A897" s="75"/>
      <c r="B897" s="75"/>
      <c r="C897" s="75"/>
      <c r="D897" s="78"/>
      <c r="E897" s="78"/>
      <c r="F897" s="78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2" customHeight="1">
      <c r="A898" s="75"/>
      <c r="B898" s="75"/>
      <c r="C898" s="75"/>
      <c r="D898" s="78"/>
      <c r="E898" s="78"/>
      <c r="F898" s="78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2" customHeight="1">
      <c r="A899" s="75"/>
      <c r="B899" s="75"/>
      <c r="C899" s="75"/>
      <c r="D899" s="78"/>
      <c r="E899" s="78"/>
      <c r="F899" s="78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2" customHeight="1">
      <c r="A900" s="75"/>
      <c r="B900" s="75"/>
      <c r="C900" s="75"/>
      <c r="D900" s="78"/>
      <c r="E900" s="78"/>
      <c r="F900" s="78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2" customHeight="1">
      <c r="A901" s="75"/>
      <c r="B901" s="75"/>
      <c r="C901" s="75"/>
      <c r="D901" s="78"/>
      <c r="E901" s="78"/>
      <c r="F901" s="78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2" customHeight="1">
      <c r="A902" s="75"/>
      <c r="B902" s="75"/>
      <c r="C902" s="75"/>
      <c r="D902" s="78"/>
      <c r="E902" s="78"/>
      <c r="F902" s="78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2" customHeight="1">
      <c r="A903" s="75"/>
      <c r="B903" s="75"/>
      <c r="C903" s="75"/>
      <c r="D903" s="78"/>
      <c r="E903" s="78"/>
      <c r="F903" s="78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2" customHeight="1">
      <c r="A904" s="75"/>
      <c r="B904" s="75"/>
      <c r="C904" s="75"/>
      <c r="D904" s="78"/>
      <c r="E904" s="78"/>
      <c r="F904" s="78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2" customHeight="1">
      <c r="A905" s="75"/>
      <c r="B905" s="75"/>
      <c r="C905" s="75"/>
      <c r="D905" s="78"/>
      <c r="E905" s="78"/>
      <c r="F905" s="78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2" customHeight="1">
      <c r="A906" s="75"/>
      <c r="B906" s="75"/>
      <c r="C906" s="75"/>
      <c r="D906" s="78"/>
      <c r="E906" s="78"/>
      <c r="F906" s="78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2" customHeight="1">
      <c r="A907" s="75"/>
      <c r="B907" s="75"/>
      <c r="C907" s="75"/>
      <c r="D907" s="78"/>
      <c r="E907" s="78"/>
      <c r="F907" s="78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2" customHeight="1">
      <c r="A908" s="75"/>
      <c r="B908" s="75"/>
      <c r="C908" s="75"/>
      <c r="D908" s="78"/>
      <c r="E908" s="78"/>
      <c r="F908" s="78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2" customHeight="1">
      <c r="A909" s="75"/>
      <c r="B909" s="75"/>
      <c r="C909" s="75"/>
      <c r="D909" s="78"/>
      <c r="E909" s="78"/>
      <c r="F909" s="78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2" customHeight="1">
      <c r="A910" s="75"/>
      <c r="B910" s="75"/>
      <c r="C910" s="75"/>
      <c r="D910" s="78"/>
      <c r="E910" s="78"/>
      <c r="F910" s="78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2" customHeight="1">
      <c r="A911" s="75"/>
      <c r="B911" s="75"/>
      <c r="C911" s="75"/>
      <c r="D911" s="78"/>
      <c r="E911" s="78"/>
      <c r="F911" s="78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2" customHeight="1">
      <c r="A912" s="75"/>
      <c r="B912" s="75"/>
      <c r="C912" s="75"/>
      <c r="D912" s="78"/>
      <c r="E912" s="78"/>
      <c r="F912" s="78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2" customHeight="1">
      <c r="A913" s="75"/>
      <c r="B913" s="75"/>
      <c r="C913" s="75"/>
      <c r="D913" s="78"/>
      <c r="E913" s="78"/>
      <c r="F913" s="78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2" customHeight="1">
      <c r="A914" s="75"/>
      <c r="B914" s="75"/>
      <c r="C914" s="75"/>
      <c r="D914" s="78"/>
      <c r="E914" s="78"/>
      <c r="F914" s="78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2" customHeight="1">
      <c r="A915" s="75"/>
      <c r="B915" s="75"/>
      <c r="C915" s="75"/>
      <c r="D915" s="78"/>
      <c r="E915" s="78"/>
      <c r="F915" s="78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2" customHeight="1">
      <c r="A916" s="75"/>
      <c r="B916" s="75"/>
      <c r="C916" s="75"/>
      <c r="D916" s="78"/>
      <c r="E916" s="78"/>
      <c r="F916" s="78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2" customHeight="1">
      <c r="A917" s="75"/>
      <c r="B917" s="75"/>
      <c r="C917" s="75"/>
      <c r="D917" s="78"/>
      <c r="E917" s="78"/>
      <c r="F917" s="78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2" customHeight="1">
      <c r="A918" s="75"/>
      <c r="B918" s="75"/>
      <c r="C918" s="75"/>
      <c r="D918" s="78"/>
      <c r="E918" s="78"/>
      <c r="F918" s="78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2" customHeight="1">
      <c r="A919" s="75"/>
      <c r="B919" s="75"/>
      <c r="C919" s="75"/>
      <c r="D919" s="78"/>
      <c r="E919" s="78"/>
      <c r="F919" s="78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2" customHeight="1">
      <c r="A920" s="75"/>
      <c r="B920" s="75"/>
      <c r="C920" s="75"/>
      <c r="D920" s="78"/>
      <c r="E920" s="78"/>
      <c r="F920" s="78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2" customHeight="1">
      <c r="A921" s="75"/>
      <c r="B921" s="75"/>
      <c r="C921" s="75"/>
      <c r="D921" s="78"/>
      <c r="E921" s="78"/>
      <c r="F921" s="78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2" customHeight="1">
      <c r="A922" s="75"/>
      <c r="B922" s="75"/>
      <c r="C922" s="75"/>
      <c r="D922" s="78"/>
      <c r="E922" s="78"/>
      <c r="F922" s="78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2" customHeight="1">
      <c r="A923" s="75"/>
      <c r="B923" s="75"/>
      <c r="C923" s="75"/>
      <c r="D923" s="78"/>
      <c r="E923" s="78"/>
      <c r="F923" s="78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2" customHeight="1">
      <c r="A924" s="75"/>
      <c r="B924" s="75"/>
      <c r="C924" s="75"/>
      <c r="D924" s="78"/>
      <c r="E924" s="78"/>
      <c r="F924" s="78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2" customHeight="1">
      <c r="A925" s="75"/>
      <c r="B925" s="75"/>
      <c r="C925" s="75"/>
      <c r="D925" s="78"/>
      <c r="E925" s="78"/>
      <c r="F925" s="78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2" customHeight="1">
      <c r="A926" s="75"/>
      <c r="B926" s="75"/>
      <c r="C926" s="75"/>
      <c r="D926" s="78"/>
      <c r="E926" s="78"/>
      <c r="F926" s="78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2" customHeight="1">
      <c r="A927" s="75"/>
      <c r="B927" s="75"/>
      <c r="C927" s="75"/>
      <c r="D927" s="78"/>
      <c r="E927" s="78"/>
      <c r="F927" s="78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2" customHeight="1">
      <c r="A928" s="75"/>
      <c r="B928" s="75"/>
      <c r="C928" s="75"/>
      <c r="D928" s="78"/>
      <c r="E928" s="78"/>
      <c r="F928" s="78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2" customHeight="1">
      <c r="A929" s="75"/>
      <c r="B929" s="75"/>
      <c r="C929" s="75"/>
      <c r="D929" s="78"/>
      <c r="E929" s="78"/>
      <c r="F929" s="78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2" customHeight="1">
      <c r="A930" s="75"/>
      <c r="B930" s="75"/>
      <c r="C930" s="75"/>
      <c r="D930" s="78"/>
      <c r="E930" s="78"/>
      <c r="F930" s="78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2" customHeight="1">
      <c r="A931" s="75"/>
      <c r="B931" s="75"/>
      <c r="C931" s="75"/>
      <c r="D931" s="78"/>
      <c r="E931" s="78"/>
      <c r="F931" s="78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2" customHeight="1">
      <c r="A932" s="75"/>
      <c r="B932" s="75"/>
      <c r="C932" s="75"/>
      <c r="D932" s="78"/>
      <c r="E932" s="78"/>
      <c r="F932" s="78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2" customHeight="1">
      <c r="A933" s="75"/>
      <c r="B933" s="75"/>
      <c r="C933" s="75"/>
      <c r="D933" s="78"/>
      <c r="E933" s="78"/>
      <c r="F933" s="78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2" customHeight="1">
      <c r="A934" s="75"/>
      <c r="B934" s="75"/>
      <c r="C934" s="75"/>
      <c r="D934" s="78"/>
      <c r="E934" s="78"/>
      <c r="F934" s="78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2" customHeight="1">
      <c r="A935" s="75"/>
      <c r="B935" s="75"/>
      <c r="C935" s="75"/>
      <c r="D935" s="78"/>
      <c r="E935" s="78"/>
      <c r="F935" s="78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2" customHeight="1">
      <c r="A936" s="75"/>
      <c r="B936" s="75"/>
      <c r="C936" s="75"/>
      <c r="D936" s="78"/>
      <c r="E936" s="78"/>
      <c r="F936" s="78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2" customHeight="1">
      <c r="A937" s="75"/>
      <c r="B937" s="75"/>
      <c r="C937" s="75"/>
      <c r="D937" s="78"/>
      <c r="E937" s="78"/>
      <c r="F937" s="78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2" customHeight="1">
      <c r="A938" s="75"/>
      <c r="B938" s="75"/>
      <c r="C938" s="75"/>
      <c r="D938" s="78"/>
      <c r="E938" s="78"/>
      <c r="F938" s="78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2" customHeight="1">
      <c r="A939" s="75"/>
      <c r="B939" s="75"/>
      <c r="C939" s="75"/>
      <c r="D939" s="78"/>
      <c r="E939" s="78"/>
      <c r="F939" s="78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2" customHeight="1">
      <c r="A940" s="75"/>
      <c r="B940" s="75"/>
      <c r="C940" s="75"/>
      <c r="D940" s="78"/>
      <c r="E940" s="78"/>
      <c r="F940" s="78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2" customHeight="1">
      <c r="A941" s="75"/>
      <c r="B941" s="75"/>
      <c r="C941" s="75"/>
      <c r="D941" s="78"/>
      <c r="E941" s="78"/>
      <c r="F941" s="78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2" customHeight="1">
      <c r="A942" s="75"/>
      <c r="B942" s="75"/>
      <c r="C942" s="75"/>
      <c r="D942" s="78"/>
      <c r="E942" s="78"/>
      <c r="F942" s="78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2" customHeight="1">
      <c r="A943" s="75"/>
      <c r="B943" s="75"/>
      <c r="C943" s="75"/>
      <c r="D943" s="78"/>
      <c r="E943" s="78"/>
      <c r="F943" s="78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2" customHeight="1">
      <c r="A944" s="75"/>
      <c r="B944" s="75"/>
      <c r="C944" s="75"/>
      <c r="D944" s="78"/>
      <c r="E944" s="78"/>
      <c r="F944" s="78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2" customHeight="1">
      <c r="A945" s="75"/>
      <c r="B945" s="75"/>
      <c r="C945" s="75"/>
      <c r="D945" s="78"/>
      <c r="E945" s="78"/>
      <c r="F945" s="78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2" customHeight="1">
      <c r="A946" s="75"/>
      <c r="B946" s="75"/>
      <c r="C946" s="75"/>
      <c r="D946" s="78"/>
      <c r="E946" s="78"/>
      <c r="F946" s="78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2" customHeight="1">
      <c r="A947" s="75"/>
      <c r="B947" s="75"/>
      <c r="C947" s="75"/>
      <c r="D947" s="78"/>
      <c r="E947" s="78"/>
      <c r="F947" s="78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2" customHeight="1">
      <c r="A948" s="75"/>
      <c r="B948" s="75"/>
      <c r="C948" s="75"/>
      <c r="D948" s="78"/>
      <c r="E948" s="78"/>
      <c r="F948" s="78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2" customHeight="1">
      <c r="A949" s="75"/>
      <c r="B949" s="75"/>
      <c r="C949" s="75"/>
      <c r="D949" s="78"/>
      <c r="E949" s="78"/>
      <c r="F949" s="78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2" customHeight="1">
      <c r="A950" s="75"/>
      <c r="B950" s="75"/>
      <c r="C950" s="75"/>
      <c r="D950" s="78"/>
      <c r="E950" s="78"/>
      <c r="F950" s="78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2" customHeight="1">
      <c r="A951" s="75"/>
      <c r="B951" s="75"/>
      <c r="C951" s="75"/>
      <c r="D951" s="78"/>
      <c r="E951" s="78"/>
      <c r="F951" s="78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2" customHeight="1">
      <c r="A952" s="75"/>
      <c r="B952" s="75"/>
      <c r="C952" s="75"/>
      <c r="D952" s="78"/>
      <c r="E952" s="78"/>
      <c r="F952" s="78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2" customHeight="1">
      <c r="A953" s="75"/>
      <c r="B953" s="75"/>
      <c r="C953" s="75"/>
      <c r="D953" s="78"/>
      <c r="E953" s="78"/>
      <c r="F953" s="78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2" customHeight="1">
      <c r="A954" s="75"/>
      <c r="B954" s="75"/>
      <c r="C954" s="75"/>
      <c r="D954" s="78"/>
      <c r="E954" s="78"/>
      <c r="F954" s="78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2" customHeight="1">
      <c r="A955" s="75"/>
      <c r="B955" s="75"/>
      <c r="C955" s="75"/>
      <c r="D955" s="78"/>
      <c r="E955" s="78"/>
      <c r="F955" s="78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2" customHeight="1">
      <c r="A956" s="75"/>
      <c r="B956" s="75"/>
      <c r="C956" s="75"/>
      <c r="D956" s="78"/>
      <c r="E956" s="78"/>
      <c r="F956" s="78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2" customHeight="1">
      <c r="A957" s="75"/>
      <c r="B957" s="75"/>
      <c r="C957" s="75"/>
      <c r="D957" s="78"/>
      <c r="E957" s="78"/>
      <c r="F957" s="78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2" customHeight="1">
      <c r="A958" s="75"/>
      <c r="B958" s="75"/>
      <c r="C958" s="75"/>
      <c r="D958" s="78"/>
      <c r="E958" s="78"/>
      <c r="F958" s="78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2" customHeight="1">
      <c r="A959" s="75"/>
      <c r="B959" s="75"/>
      <c r="C959" s="75"/>
      <c r="D959" s="78"/>
      <c r="E959" s="78"/>
      <c r="F959" s="78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2" customHeight="1">
      <c r="A960" s="75"/>
      <c r="B960" s="75"/>
      <c r="C960" s="75"/>
      <c r="D960" s="78"/>
      <c r="E960" s="78"/>
      <c r="F960" s="78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2" customHeight="1">
      <c r="A961" s="75"/>
      <c r="B961" s="75"/>
      <c r="C961" s="75"/>
      <c r="D961" s="78"/>
      <c r="E961" s="78"/>
      <c r="F961" s="78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2" customHeight="1">
      <c r="A962" s="75"/>
      <c r="B962" s="75"/>
      <c r="C962" s="75"/>
      <c r="D962" s="78"/>
      <c r="E962" s="78"/>
      <c r="F962" s="78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2" customHeight="1">
      <c r="A963" s="75"/>
      <c r="B963" s="75"/>
      <c r="C963" s="75"/>
      <c r="D963" s="78"/>
      <c r="E963" s="78"/>
      <c r="F963" s="78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2" customHeight="1">
      <c r="A964" s="75"/>
      <c r="B964" s="75"/>
      <c r="C964" s="75"/>
      <c r="D964" s="78"/>
      <c r="E964" s="78"/>
      <c r="F964" s="78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2" customHeight="1">
      <c r="A965" s="75"/>
      <c r="B965" s="75"/>
      <c r="C965" s="75"/>
      <c r="D965" s="78"/>
      <c r="E965" s="78"/>
      <c r="F965" s="78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2" customHeight="1">
      <c r="A966" s="75"/>
      <c r="B966" s="75"/>
      <c r="C966" s="75"/>
      <c r="D966" s="78"/>
      <c r="E966" s="78"/>
      <c r="F966" s="78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2" customHeight="1">
      <c r="A967" s="75"/>
      <c r="B967" s="75"/>
      <c r="C967" s="75"/>
      <c r="D967" s="78"/>
      <c r="E967" s="78"/>
      <c r="F967" s="78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2" customHeight="1">
      <c r="A968" s="75"/>
      <c r="B968" s="75"/>
      <c r="C968" s="75"/>
      <c r="D968" s="78"/>
      <c r="E968" s="78"/>
      <c r="F968" s="78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2" customHeight="1">
      <c r="A969" s="75"/>
      <c r="B969" s="75"/>
      <c r="C969" s="75"/>
      <c r="D969" s="78"/>
      <c r="E969" s="78"/>
      <c r="F969" s="78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2" customHeight="1">
      <c r="A970" s="75"/>
      <c r="B970" s="75"/>
      <c r="C970" s="75"/>
      <c r="D970" s="78"/>
      <c r="E970" s="78"/>
      <c r="F970" s="78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2" customHeight="1">
      <c r="A971" s="75"/>
      <c r="B971" s="75"/>
      <c r="C971" s="75"/>
      <c r="D971" s="78"/>
      <c r="E971" s="78"/>
      <c r="F971" s="78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2" customHeight="1">
      <c r="A972" s="75"/>
      <c r="B972" s="75"/>
      <c r="C972" s="75"/>
      <c r="D972" s="78"/>
      <c r="E972" s="78"/>
      <c r="F972" s="78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2" customHeight="1">
      <c r="A973" s="75"/>
      <c r="B973" s="75"/>
      <c r="C973" s="75"/>
      <c r="D973" s="78"/>
      <c r="E973" s="78"/>
      <c r="F973" s="78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2" customHeight="1">
      <c r="A974" s="75"/>
      <c r="B974" s="75"/>
      <c r="C974" s="75"/>
      <c r="D974" s="78"/>
      <c r="E974" s="78"/>
      <c r="F974" s="78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2" customHeight="1">
      <c r="A975" s="75"/>
      <c r="B975" s="75"/>
      <c r="C975" s="75"/>
      <c r="D975" s="78"/>
      <c r="E975" s="78"/>
      <c r="F975" s="78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2" customHeight="1">
      <c r="A976" s="75"/>
      <c r="B976" s="75"/>
      <c r="C976" s="75"/>
      <c r="D976" s="78"/>
      <c r="E976" s="78"/>
      <c r="F976" s="78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2" customHeight="1">
      <c r="A977" s="75"/>
      <c r="B977" s="75"/>
      <c r="C977" s="75"/>
      <c r="D977" s="78"/>
      <c r="E977" s="78"/>
      <c r="F977" s="78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2" customHeight="1">
      <c r="A978" s="75"/>
      <c r="B978" s="75"/>
      <c r="C978" s="75"/>
      <c r="D978" s="78"/>
      <c r="E978" s="78"/>
      <c r="F978" s="78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2" customHeight="1">
      <c r="A979" s="75"/>
      <c r="B979" s="75"/>
      <c r="C979" s="75"/>
      <c r="D979" s="78"/>
      <c r="E979" s="78"/>
      <c r="F979" s="78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2" customHeight="1">
      <c r="A980" s="75"/>
      <c r="B980" s="75"/>
      <c r="C980" s="75"/>
      <c r="D980" s="78"/>
      <c r="E980" s="78"/>
      <c r="F980" s="78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2" customHeight="1">
      <c r="A981" s="75"/>
      <c r="B981" s="75"/>
      <c r="C981" s="75"/>
      <c r="D981" s="78"/>
      <c r="E981" s="78"/>
      <c r="F981" s="78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2" customHeight="1">
      <c r="A982" s="75"/>
      <c r="B982" s="75"/>
      <c r="C982" s="75"/>
      <c r="D982" s="78"/>
      <c r="E982" s="78"/>
      <c r="F982" s="78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2" customHeight="1">
      <c r="A983" s="75"/>
      <c r="B983" s="75"/>
      <c r="C983" s="75"/>
      <c r="D983" s="78"/>
      <c r="E983" s="78"/>
      <c r="F983" s="78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2" customHeight="1">
      <c r="A984" s="75"/>
      <c r="B984" s="75"/>
      <c r="C984" s="75"/>
      <c r="D984" s="78"/>
      <c r="E984" s="78"/>
      <c r="F984" s="78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2" customHeight="1">
      <c r="A985" s="75"/>
      <c r="B985" s="75"/>
      <c r="C985" s="75"/>
      <c r="D985" s="78"/>
      <c r="E985" s="78"/>
      <c r="F985" s="78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2" customHeight="1">
      <c r="A986" s="75"/>
      <c r="B986" s="75"/>
      <c r="C986" s="75"/>
      <c r="D986" s="78"/>
      <c r="E986" s="78"/>
      <c r="F986" s="78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2" customHeight="1">
      <c r="A987" s="75"/>
      <c r="B987" s="75"/>
      <c r="C987" s="75"/>
      <c r="D987" s="78"/>
      <c r="E987" s="78"/>
      <c r="F987" s="78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2" customHeight="1">
      <c r="A988" s="75"/>
      <c r="B988" s="75"/>
      <c r="C988" s="75"/>
      <c r="D988" s="78"/>
      <c r="E988" s="78"/>
      <c r="F988" s="78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2" customHeight="1">
      <c r="A989" s="75"/>
      <c r="B989" s="75"/>
      <c r="C989" s="75"/>
      <c r="D989" s="78"/>
      <c r="E989" s="78"/>
      <c r="F989" s="78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2" customHeight="1">
      <c r="A990" s="75"/>
      <c r="B990" s="75"/>
      <c r="C990" s="75"/>
      <c r="D990" s="78"/>
      <c r="E990" s="78"/>
      <c r="F990" s="78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2" customHeight="1">
      <c r="A991" s="75"/>
      <c r="B991" s="75"/>
      <c r="C991" s="75"/>
      <c r="D991" s="78"/>
      <c r="E991" s="78"/>
      <c r="F991" s="78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2" customHeight="1">
      <c r="A992" s="75"/>
      <c r="B992" s="75"/>
      <c r="C992" s="75"/>
      <c r="D992" s="78"/>
      <c r="E992" s="78"/>
      <c r="F992" s="78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2" customHeight="1">
      <c r="A993" s="75"/>
      <c r="B993" s="75"/>
      <c r="C993" s="75"/>
      <c r="D993" s="78"/>
      <c r="E993" s="78"/>
      <c r="F993" s="78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2" customHeight="1">
      <c r="A994" s="75"/>
      <c r="B994" s="75"/>
      <c r="C994" s="75"/>
      <c r="D994" s="78"/>
      <c r="E994" s="78"/>
      <c r="F994" s="78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2" customHeight="1">
      <c r="A995" s="75"/>
      <c r="B995" s="75"/>
      <c r="C995" s="75"/>
      <c r="D995" s="78"/>
      <c r="E995" s="78"/>
      <c r="F995" s="78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2" customHeight="1">
      <c r="A996" s="75"/>
      <c r="B996" s="75"/>
      <c r="C996" s="75"/>
      <c r="D996" s="78"/>
      <c r="E996" s="78"/>
      <c r="F996" s="78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2" customHeight="1">
      <c r="A997" s="75"/>
      <c r="B997" s="75"/>
      <c r="C997" s="75"/>
      <c r="D997" s="78"/>
      <c r="E997" s="78"/>
      <c r="F997" s="78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2" customHeight="1">
      <c r="A998" s="75"/>
      <c r="B998" s="75"/>
      <c r="C998" s="75"/>
      <c r="D998" s="78"/>
      <c r="E998" s="78"/>
      <c r="F998" s="78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2" customHeight="1">
      <c r="A999" s="75"/>
      <c r="B999" s="75"/>
      <c r="C999" s="75"/>
      <c r="D999" s="78"/>
      <c r="E999" s="78"/>
      <c r="F999" s="78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2" customHeight="1">
      <c r="A1000" s="75"/>
      <c r="B1000" s="75"/>
      <c r="C1000" s="75"/>
      <c r="D1000" s="78"/>
      <c r="E1000" s="78"/>
      <c r="F1000" s="78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  <row r="1001" spans="1:26" ht="12" customHeight="1">
      <c r="A1001" s="75"/>
      <c r="B1001" s="75"/>
      <c r="C1001" s="75"/>
      <c r="D1001" s="78"/>
      <c r="E1001" s="78"/>
      <c r="F1001" s="78"/>
      <c r="G1001" s="75"/>
      <c r="H1001" s="75"/>
      <c r="I1001" s="75"/>
      <c r="J1001" s="75"/>
      <c r="K1001" s="75"/>
      <c r="L1001" s="75"/>
      <c r="M1001" s="75"/>
      <c r="N1001" s="75"/>
      <c r="O1001" s="75"/>
      <c r="P1001" s="75"/>
      <c r="Q1001" s="75"/>
      <c r="R1001" s="75"/>
      <c r="S1001" s="75"/>
      <c r="T1001" s="75"/>
      <c r="U1001" s="75"/>
      <c r="V1001" s="75"/>
      <c r="W1001" s="75"/>
      <c r="X1001" s="75"/>
      <c r="Y1001" s="75"/>
      <c r="Z1001" s="75"/>
    </row>
    <row r="1002" spans="1:26" ht="12" customHeight="1">
      <c r="A1002" s="75"/>
      <c r="B1002" s="75"/>
      <c r="C1002" s="75"/>
      <c r="D1002" s="78"/>
      <c r="E1002" s="78"/>
      <c r="F1002" s="78"/>
      <c r="G1002" s="75"/>
      <c r="H1002" s="75"/>
      <c r="I1002" s="75"/>
      <c r="J1002" s="75"/>
      <c r="K1002" s="75"/>
      <c r="L1002" s="75"/>
      <c r="M1002" s="75"/>
      <c r="N1002" s="75"/>
      <c r="O1002" s="75"/>
      <c r="P1002" s="75"/>
      <c r="Q1002" s="75"/>
      <c r="R1002" s="75"/>
      <c r="S1002" s="75"/>
      <c r="T1002" s="75"/>
      <c r="U1002" s="75"/>
      <c r="V1002" s="75"/>
      <c r="W1002" s="75"/>
      <c r="X1002" s="75"/>
      <c r="Y1002" s="75"/>
      <c r="Z1002" s="75"/>
    </row>
    <row r="1003" spans="1:26" ht="12" customHeight="1">
      <c r="A1003" s="75"/>
      <c r="B1003" s="75"/>
      <c r="C1003" s="75"/>
      <c r="D1003" s="78"/>
      <c r="E1003" s="78"/>
      <c r="F1003" s="78"/>
      <c r="G1003" s="75"/>
      <c r="H1003" s="75"/>
      <c r="I1003" s="75"/>
      <c r="J1003" s="75"/>
      <c r="K1003" s="75"/>
      <c r="L1003" s="75"/>
      <c r="M1003" s="75"/>
      <c r="N1003" s="75"/>
      <c r="O1003" s="75"/>
      <c r="P1003" s="75"/>
      <c r="Q1003" s="75"/>
      <c r="R1003" s="75"/>
      <c r="S1003" s="75"/>
      <c r="T1003" s="75"/>
      <c r="U1003" s="75"/>
      <c r="V1003" s="75"/>
      <c r="W1003" s="75"/>
      <c r="X1003" s="75"/>
      <c r="Y1003" s="75"/>
      <c r="Z1003" s="75"/>
    </row>
  </sheetData>
  <mergeCells count="24">
    <mergeCell ref="D59:F59"/>
    <mergeCell ref="A1:G1"/>
    <mergeCell ref="A3:G3"/>
    <mergeCell ref="D20:D22"/>
    <mergeCell ref="E20:E22"/>
    <mergeCell ref="F20:F22"/>
    <mergeCell ref="D37:F37"/>
    <mergeCell ref="D44:F44"/>
    <mergeCell ref="D70:F70"/>
    <mergeCell ref="D72:F72"/>
    <mergeCell ref="D73:F73"/>
    <mergeCell ref="D74:F74"/>
    <mergeCell ref="A2:G2"/>
    <mergeCell ref="D69:F69"/>
    <mergeCell ref="D68:F68"/>
    <mergeCell ref="D5:G5"/>
    <mergeCell ref="D6:G6"/>
    <mergeCell ref="D7:G7"/>
    <mergeCell ref="D8:G8"/>
    <mergeCell ref="C11:F11"/>
    <mergeCell ref="C12:F12"/>
    <mergeCell ref="C13:F13"/>
    <mergeCell ref="C14:F14"/>
    <mergeCell ref="D19:F19"/>
  </mergeCells>
  <printOptions horizontalCentered="1" verticalCentered="1"/>
  <pageMargins left="0.51181102362204722" right="0.31496062992125984" top="0" bottom="0" header="0" footer="0"/>
  <pageSetup paperSize="9" orientation="portrait" r:id="rId1"/>
  <headerFooter scaleWithDoc="0" alignWithMargins="0"/>
  <ignoredErrors>
    <ignoredError sqref="G14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tabColor rgb="FF0070C0"/>
  </sheetPr>
  <dimension ref="A1:Z1001"/>
  <sheetViews>
    <sheetView showZeros="0" zoomScale="130" zoomScaleNormal="130" zoomScaleSheetLayoutView="95" workbookViewId="0">
      <selection activeCell="K19" sqref="K19"/>
    </sheetView>
  </sheetViews>
  <sheetFormatPr defaultColWidth="12.625" defaultRowHeight="15" customHeight="1"/>
  <cols>
    <col min="1" max="1" width="5.875" customWidth="1"/>
    <col min="2" max="2" width="44.625" customWidth="1"/>
    <col min="3" max="3" width="7.25" customWidth="1"/>
    <col min="4" max="4" width="4.5" customWidth="1"/>
    <col min="5" max="5" width="4.125" customWidth="1"/>
    <col min="6" max="6" width="4.375" customWidth="1"/>
    <col min="7" max="7" width="9.75" customWidth="1"/>
    <col min="8" max="8" width="8" customWidth="1"/>
    <col min="9" max="26" width="7.625" customWidth="1"/>
  </cols>
  <sheetData>
    <row r="1" spans="1:26" ht="12" customHeight="1">
      <c r="A1" s="1070" t="s">
        <v>610</v>
      </c>
      <c r="B1" s="1070"/>
      <c r="C1" s="1070"/>
      <c r="D1" s="1070"/>
      <c r="E1" s="1070"/>
      <c r="F1" s="1070"/>
      <c r="G1" s="1070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2" customHeight="1">
      <c r="A2" s="1071" t="str">
        <f>Generator!I5</f>
        <v>www.prefabhome.eu</v>
      </c>
      <c r="B2" s="1071"/>
      <c r="C2" s="1071"/>
      <c r="D2" s="1071"/>
      <c r="E2" s="1071"/>
      <c r="F2" s="1071"/>
      <c r="G2" s="1071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2" customHeight="1">
      <c r="A3" s="1072" t="str">
        <f>Generator!I3</f>
        <v>Stanislav.Piskunov@prefabhome.eu</v>
      </c>
      <c r="B3" s="1072"/>
      <c r="C3" s="1072"/>
      <c r="D3" s="1072"/>
      <c r="E3" s="1072"/>
      <c r="F3" s="1072"/>
      <c r="G3" s="1072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2" customHeight="1">
      <c r="A4" s="75"/>
      <c r="B4" s="78"/>
      <c r="C4" s="75"/>
      <c r="D4" s="78"/>
      <c r="E4" s="78"/>
      <c r="F4" s="78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2" customHeight="1">
      <c r="A5" s="75"/>
      <c r="B5" s="75"/>
      <c r="C5" s="136" t="s">
        <v>135</v>
      </c>
      <c r="D5" s="1130" t="str">
        <f ca="1">'Our List'!B3</f>
        <v>24-4/2026-VV 018</v>
      </c>
      <c r="E5" s="1023"/>
      <c r="F5" s="1023"/>
      <c r="G5" s="1023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2" customHeight="1">
      <c r="A6" s="75"/>
      <c r="B6" s="75"/>
      <c r="C6" s="136" t="s">
        <v>137</v>
      </c>
      <c r="D6" s="1131">
        <f ca="1">'Our List'!B1</f>
        <v>46136</v>
      </c>
      <c r="E6" s="1023"/>
      <c r="F6" s="1023"/>
      <c r="G6" s="1023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2" customHeight="1">
      <c r="A7" s="75"/>
      <c r="B7" s="75"/>
      <c r="C7" s="84" t="s">
        <v>139</v>
      </c>
      <c r="D7" s="1132" t="str">
        <f>'Our List'!B4</f>
        <v>Geom. Andrea Bertoni</v>
      </c>
      <c r="E7" s="1133"/>
      <c r="F7" s="1133"/>
      <c r="G7" s="1133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1.25" customHeight="1">
      <c r="A8" s="85"/>
      <c r="B8" s="78"/>
      <c r="C8" s="75"/>
      <c r="D8" s="1132">
        <f>'Our List'!B5</f>
        <v>0</v>
      </c>
      <c r="E8" s="1133"/>
      <c r="F8" s="1133"/>
      <c r="G8" s="1133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s="890" customFormat="1" ht="16.899999999999999" customHeight="1" thickBot="1">
      <c r="A9" s="885" t="s">
        <v>141</v>
      </c>
      <c r="B9" s="889"/>
      <c r="C9" s="889"/>
      <c r="D9" s="887"/>
      <c r="E9" s="887"/>
      <c r="F9" s="887"/>
      <c r="G9" s="889"/>
      <c r="H9" s="889"/>
      <c r="I9" s="889"/>
      <c r="J9" s="889"/>
      <c r="K9" s="889"/>
      <c r="L9" s="889"/>
      <c r="M9" s="889"/>
      <c r="N9" s="889"/>
      <c r="O9" s="889"/>
      <c r="P9" s="889"/>
      <c r="Q9" s="889"/>
      <c r="R9" s="889"/>
      <c r="S9" s="889"/>
      <c r="T9" s="889"/>
      <c r="U9" s="889"/>
      <c r="V9" s="889"/>
      <c r="W9" s="889"/>
      <c r="X9" s="889"/>
      <c r="Y9" s="889"/>
      <c r="Z9" s="889"/>
    </row>
    <row r="10" spans="1:26" ht="12.75" customHeight="1">
      <c r="A10" s="1134" t="s">
        <v>142</v>
      </c>
      <c r="B10" s="1108"/>
      <c r="C10" s="1135" t="s">
        <v>144</v>
      </c>
      <c r="D10" s="1136"/>
      <c r="E10" s="1136"/>
      <c r="F10" s="1137"/>
      <c r="G10" s="921" t="s">
        <v>109</v>
      </c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2.75" customHeight="1">
      <c r="A11" s="922"/>
      <c r="B11" s="923" t="s">
        <v>148</v>
      </c>
      <c r="C11" s="1081">
        <f>'Our List'!C12</f>
        <v>52165.5</v>
      </c>
      <c r="D11" s="1082"/>
      <c r="E11" s="1082"/>
      <c r="F11" s="1082"/>
      <c r="G11" s="932" t="s">
        <v>1107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2.75" customHeight="1">
      <c r="A12" s="924"/>
      <c r="B12" s="923" t="s">
        <v>147</v>
      </c>
      <c r="C12" s="1109">
        <f>'Our List'!C13</f>
        <v>36379.875</v>
      </c>
      <c r="D12" s="1110"/>
      <c r="E12" s="1110"/>
      <c r="F12" s="1110"/>
      <c r="G12" s="933">
        <v>12</v>
      </c>
      <c r="H12" s="75"/>
      <c r="I12" s="75"/>
      <c r="J12" s="75"/>
      <c r="K12" s="916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2.75" customHeight="1" thickBot="1">
      <c r="A13" s="925"/>
      <c r="B13" s="926" t="s">
        <v>1102</v>
      </c>
      <c r="C13" s="1111">
        <f>'Our List'!C14</f>
        <v>30708</v>
      </c>
      <c r="D13" s="1112"/>
      <c r="E13" s="1112"/>
      <c r="F13" s="1112"/>
      <c r="G13" s="934" t="s">
        <v>1106</v>
      </c>
      <c r="H13" s="75"/>
      <c r="I13" s="75"/>
      <c r="J13" s="75"/>
      <c r="K13" s="901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5.25" hidden="1" customHeight="1">
      <c r="A14" s="96"/>
      <c r="B14" s="75"/>
      <c r="C14" s="97"/>
      <c r="D14" s="78"/>
      <c r="E14" s="78"/>
      <c r="F14" s="78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12" hidden="1" customHeight="1">
      <c r="A15" s="96"/>
      <c r="B15" s="75"/>
      <c r="C15" s="97"/>
      <c r="D15" s="78"/>
      <c r="E15" s="78"/>
      <c r="F15" s="78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s="890" customFormat="1" ht="16.899999999999999" customHeight="1" thickBot="1">
      <c r="A16" s="886" t="s">
        <v>152</v>
      </c>
      <c r="B16" s="889"/>
      <c r="C16" s="891"/>
      <c r="D16" s="887"/>
      <c r="E16" s="887"/>
      <c r="F16" s="887"/>
      <c r="G16" s="889"/>
      <c r="H16" s="889"/>
      <c r="I16" s="889"/>
      <c r="J16" s="889"/>
      <c r="K16" s="889"/>
      <c r="L16" s="889"/>
      <c r="M16" s="889"/>
      <c r="N16" s="889"/>
      <c r="O16" s="889"/>
      <c r="P16" s="889"/>
      <c r="Q16" s="889"/>
      <c r="R16" s="889"/>
      <c r="S16" s="889"/>
      <c r="T16" s="889"/>
      <c r="U16" s="889"/>
      <c r="V16" s="889"/>
      <c r="W16" s="889"/>
      <c r="X16" s="889"/>
      <c r="Y16" s="889"/>
      <c r="Z16" s="889"/>
    </row>
    <row r="17" spans="1:26" ht="3" hidden="1" customHeight="1">
      <c r="A17" s="96"/>
      <c r="B17" s="75"/>
      <c r="C17" s="97"/>
      <c r="D17" s="78"/>
      <c r="E17" s="78"/>
      <c r="F17" s="78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12" customHeight="1" thickBot="1">
      <c r="A18" s="906"/>
      <c r="B18" s="907"/>
      <c r="C18" s="908"/>
      <c r="D18" s="1138" t="s">
        <v>154</v>
      </c>
      <c r="E18" s="1139"/>
      <c r="F18" s="1140"/>
      <c r="G18" s="909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2" customHeight="1">
      <c r="A19" s="910" t="s">
        <v>106</v>
      </c>
      <c r="B19" s="105" t="s">
        <v>156</v>
      </c>
      <c r="C19" s="106"/>
      <c r="D19" s="1141" t="s">
        <v>1109</v>
      </c>
      <c r="E19" s="1141" t="s">
        <v>121</v>
      </c>
      <c r="F19" s="1141" t="s">
        <v>157</v>
      </c>
      <c r="G19" s="911" t="s">
        <v>123</v>
      </c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2" customHeight="1">
      <c r="A20" s="910"/>
      <c r="B20" s="108"/>
      <c r="C20" s="106"/>
      <c r="D20" s="1087"/>
      <c r="E20" s="1087"/>
      <c r="F20" s="1087"/>
      <c r="G20" s="911" t="s">
        <v>109</v>
      </c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2" customHeight="1" thickBot="1">
      <c r="A21" s="912"/>
      <c r="B21" s="913"/>
      <c r="C21" s="914"/>
      <c r="D21" s="1120"/>
      <c r="E21" s="1120"/>
      <c r="F21" s="1120"/>
      <c r="G21" s="915"/>
      <c r="H21" s="75"/>
      <c r="I21" s="916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2" customHeight="1" thickBot="1">
      <c r="A22" s="93" t="s">
        <v>46</v>
      </c>
      <c r="B22" s="903" t="s">
        <v>160</v>
      </c>
      <c r="C22" s="904"/>
      <c r="D22" s="951"/>
      <c r="E22" s="952"/>
      <c r="F22" s="953"/>
      <c r="G22" s="905"/>
      <c r="H22" s="75"/>
      <c r="I22" s="901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2" customHeight="1">
      <c r="A23" s="157" t="s">
        <v>48</v>
      </c>
      <c r="B23" s="158" t="s">
        <v>162</v>
      </c>
      <c r="C23" s="159">
        <f>'Our List'!C17</f>
        <v>3093.75</v>
      </c>
      <c r="D23" s="967" t="s">
        <v>126</v>
      </c>
      <c r="E23" s="189" t="s">
        <v>126</v>
      </c>
      <c r="F23" s="190"/>
      <c r="G23" s="191">
        <v>22</v>
      </c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1.85" customHeight="1">
      <c r="A24" s="162" t="s">
        <v>49</v>
      </c>
      <c r="B24" s="128" t="s">
        <v>165</v>
      </c>
      <c r="C24" s="129">
        <f>'Our List'!C18</f>
        <v>2578.125</v>
      </c>
      <c r="D24" s="193"/>
      <c r="E24" s="194"/>
      <c r="F24" s="195"/>
      <c r="G24" s="126">
        <v>22</v>
      </c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2" customHeight="1">
      <c r="A25" s="162" t="s">
        <v>50</v>
      </c>
      <c r="B25" s="128" t="s">
        <v>168</v>
      </c>
      <c r="C25" s="129">
        <f>'Our List'!C19</f>
        <v>825</v>
      </c>
      <c r="D25" s="193"/>
      <c r="E25" s="198"/>
      <c r="F25" s="195"/>
      <c r="G25" s="126">
        <v>23</v>
      </c>
      <c r="H25" s="75"/>
      <c r="I25" s="916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1.85" customHeight="1">
      <c r="A26" s="162" t="s">
        <v>51</v>
      </c>
      <c r="B26" s="128" t="s">
        <v>170</v>
      </c>
      <c r="C26" s="129">
        <f>'Our List'!C20</f>
        <v>1031.25</v>
      </c>
      <c r="D26" s="193"/>
      <c r="E26" s="198"/>
      <c r="F26" s="195"/>
      <c r="G26" s="126">
        <v>24</v>
      </c>
      <c r="H26" s="75"/>
      <c r="I26" s="901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2" customHeight="1">
      <c r="A27" s="162" t="s">
        <v>53</v>
      </c>
      <c r="B27" s="128" t="s">
        <v>172</v>
      </c>
      <c r="C27" s="129">
        <f>'Our List'!C21</f>
        <v>2578.125</v>
      </c>
      <c r="D27" s="193" t="s">
        <v>126</v>
      </c>
      <c r="E27" s="198" t="s">
        <v>126</v>
      </c>
      <c r="F27" s="195"/>
      <c r="G27" s="126">
        <v>25</v>
      </c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2" customHeight="1">
      <c r="A28" s="162" t="s">
        <v>55</v>
      </c>
      <c r="B28" s="128" t="s">
        <v>174</v>
      </c>
      <c r="C28" s="129">
        <f>'Our List'!C22</f>
        <v>1031.25</v>
      </c>
      <c r="D28" s="193" t="s">
        <v>126</v>
      </c>
      <c r="E28" s="198"/>
      <c r="F28" s="195"/>
      <c r="G28" s="126">
        <v>26</v>
      </c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2" customHeight="1">
      <c r="A29" s="162" t="s">
        <v>57</v>
      </c>
      <c r="B29" s="128" t="s">
        <v>175</v>
      </c>
      <c r="C29" s="129">
        <f>'Our List'!C23</f>
        <v>4228.125</v>
      </c>
      <c r="D29" s="193"/>
      <c r="E29" s="198"/>
      <c r="F29" s="195"/>
      <c r="G29" s="126">
        <v>27</v>
      </c>
      <c r="H29" s="75"/>
      <c r="I29" s="916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2" customHeight="1">
      <c r="A30" s="162" t="s">
        <v>58</v>
      </c>
      <c r="B30" s="128" t="s">
        <v>176</v>
      </c>
      <c r="C30" s="129">
        <f>'Our List'!C24</f>
        <v>6290.625</v>
      </c>
      <c r="D30" s="193" t="s">
        <v>126</v>
      </c>
      <c r="E30" s="198"/>
      <c r="F30" s="195"/>
      <c r="G30" s="126">
        <v>28</v>
      </c>
      <c r="H30" s="75"/>
      <c r="I30" s="901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2" customHeight="1">
      <c r="A31" s="162" t="s">
        <v>178</v>
      </c>
      <c r="B31" s="128" t="s">
        <v>179</v>
      </c>
      <c r="C31" s="129">
        <f>'Our List'!C25</f>
        <v>2268.75</v>
      </c>
      <c r="D31" s="193"/>
      <c r="E31" s="198"/>
      <c r="F31" s="195"/>
      <c r="G31" s="126">
        <v>29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2" customHeight="1">
      <c r="A32" s="162" t="s">
        <v>181</v>
      </c>
      <c r="B32" s="208" t="s">
        <v>182</v>
      </c>
      <c r="C32" s="129">
        <f>'Our List'!C26</f>
        <v>1134.375</v>
      </c>
      <c r="D32" s="193"/>
      <c r="E32" s="198"/>
      <c r="F32" s="195"/>
      <c r="G32" s="126">
        <v>29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2" customHeight="1">
      <c r="A33" s="162" t="s">
        <v>184</v>
      </c>
      <c r="B33" s="128" t="s">
        <v>185</v>
      </c>
      <c r="C33" s="129">
        <f>'Our List'!C27</f>
        <v>1134.375</v>
      </c>
      <c r="D33" s="193"/>
      <c r="E33" s="198"/>
      <c r="F33" s="195"/>
      <c r="G33" s="126">
        <v>30</v>
      </c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2" customHeight="1">
      <c r="A34" s="210" t="s">
        <v>62</v>
      </c>
      <c r="B34" s="144" t="s">
        <v>187</v>
      </c>
      <c r="C34" s="145">
        <f>'Our List'!C28</f>
        <v>5156.25</v>
      </c>
      <c r="D34" s="211"/>
      <c r="E34" s="212"/>
      <c r="F34" s="213"/>
      <c r="G34" s="149">
        <v>31</v>
      </c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2" customHeight="1">
      <c r="A35" s="150"/>
      <c r="B35" s="75"/>
      <c r="C35" s="75"/>
      <c r="D35" s="78"/>
      <c r="E35" s="78"/>
      <c r="F35" s="78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 thickBot="1">
      <c r="A36" s="216" t="s">
        <v>63</v>
      </c>
      <c r="B36" s="177" t="s">
        <v>189</v>
      </c>
      <c r="C36" s="177"/>
      <c r="D36" s="102"/>
      <c r="E36" s="218"/>
      <c r="F36" s="219"/>
      <c r="G36" s="119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2" customHeight="1">
      <c r="A37" s="120" t="s">
        <v>65</v>
      </c>
      <c r="B37" s="178" t="s">
        <v>190</v>
      </c>
      <c r="C37" s="179">
        <f>'Our List'!C31</f>
        <v>2465</v>
      </c>
      <c r="D37" s="220"/>
      <c r="E37" s="222"/>
      <c r="F37" s="224"/>
      <c r="G37" s="191">
        <v>33</v>
      </c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2" customHeight="1">
      <c r="A38" s="127" t="s">
        <v>66</v>
      </c>
      <c r="B38" s="225" t="s">
        <v>192</v>
      </c>
      <c r="C38" s="226">
        <f>'Our List'!C32</f>
        <v>1218.75</v>
      </c>
      <c r="D38" s="164"/>
      <c r="E38" s="198"/>
      <c r="F38" s="165"/>
      <c r="G38" s="142">
        <v>34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2" customHeight="1">
      <c r="A39" s="199" t="s">
        <v>68</v>
      </c>
      <c r="B39" s="75" t="s">
        <v>194</v>
      </c>
      <c r="C39" s="137">
        <f>'Our List'!C33</f>
        <v>361.25</v>
      </c>
      <c r="D39" s="228"/>
      <c r="E39" s="229"/>
      <c r="F39" s="230"/>
      <c r="G39" s="126">
        <v>34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2" customHeight="1">
      <c r="A40" s="134" t="s">
        <v>70</v>
      </c>
      <c r="B40" s="135" t="s">
        <v>196</v>
      </c>
      <c r="C40" s="137">
        <f>'Our List'!C34</f>
        <v>975</v>
      </c>
      <c r="D40" s="232"/>
      <c r="E40" s="198"/>
      <c r="F40" s="230"/>
      <c r="G40" s="126">
        <v>35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2" customHeight="1">
      <c r="A41" s="143" t="s">
        <v>72</v>
      </c>
      <c r="B41" s="144" t="s">
        <v>198</v>
      </c>
      <c r="C41" s="145">
        <f>'Our List'!C35</f>
        <v>425</v>
      </c>
      <c r="D41" s="215"/>
      <c r="E41" s="234"/>
      <c r="F41" s="236"/>
      <c r="G41" s="112">
        <v>35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1.25" customHeight="1">
      <c r="A42" s="174"/>
      <c r="B42" s="75"/>
      <c r="C42" s="175"/>
      <c r="D42" s="78"/>
      <c r="E42" s="78"/>
      <c r="F42" s="78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2" customHeight="1" thickBot="1">
      <c r="A43" s="183" t="s">
        <v>74</v>
      </c>
      <c r="B43" s="114" t="s">
        <v>199</v>
      </c>
      <c r="C43" s="177"/>
      <c r="D43" s="102"/>
      <c r="E43" s="218"/>
      <c r="F43" s="219"/>
      <c r="G43" s="15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2" customHeight="1">
      <c r="A44" s="157" t="s">
        <v>77</v>
      </c>
      <c r="B44" s="158" t="s">
        <v>200</v>
      </c>
      <c r="C44" s="983">
        <f>'Our List'!C38</f>
        <v>5064.375</v>
      </c>
      <c r="D44" s="220" t="s">
        <v>126</v>
      </c>
      <c r="E44" s="222"/>
      <c r="F44" s="224"/>
      <c r="G44" s="191">
        <v>37</v>
      </c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2" customHeight="1">
      <c r="A45" s="162" t="s">
        <v>79</v>
      </c>
      <c r="B45" s="192" t="s">
        <v>201</v>
      </c>
      <c r="C45" s="129">
        <f>'Our List'!C39</f>
        <v>1734.375</v>
      </c>
      <c r="D45" s="160"/>
      <c r="E45" s="198"/>
      <c r="F45" s="161"/>
      <c r="G45" s="126">
        <v>38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2" customHeight="1">
      <c r="A46" s="162" t="s">
        <v>80</v>
      </c>
      <c r="B46" s="192" t="s">
        <v>202</v>
      </c>
      <c r="C46" s="129">
        <f>'Our List'!C40</f>
        <v>3399.375</v>
      </c>
      <c r="D46" s="160" t="s">
        <v>126</v>
      </c>
      <c r="E46" s="198"/>
      <c r="F46" s="161"/>
      <c r="G46" s="126">
        <v>38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2" customHeight="1">
      <c r="A47" s="162" t="s">
        <v>82</v>
      </c>
      <c r="B47" s="192" t="s">
        <v>203</v>
      </c>
      <c r="C47" s="129">
        <f>'Our List'!C41</f>
        <v>875</v>
      </c>
      <c r="D47" s="160"/>
      <c r="E47" s="198"/>
      <c r="F47" s="161"/>
      <c r="G47" s="126">
        <v>39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162" t="s">
        <v>83</v>
      </c>
      <c r="B48" s="192" t="s">
        <v>204</v>
      </c>
      <c r="C48" s="129">
        <f>'Our List'!C42</f>
        <v>555</v>
      </c>
      <c r="D48" s="160"/>
      <c r="E48" s="198"/>
      <c r="F48" s="161"/>
      <c r="G48" s="126">
        <v>40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162" t="s">
        <v>85</v>
      </c>
      <c r="B49" s="192" t="s">
        <v>205</v>
      </c>
      <c r="C49" s="137">
        <f>'Our List'!C43</f>
        <v>1225</v>
      </c>
      <c r="D49" s="160"/>
      <c r="E49" s="198"/>
      <c r="F49" s="161"/>
      <c r="G49" s="126">
        <v>41</v>
      </c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237" t="s">
        <v>86</v>
      </c>
      <c r="B50" s="238" t="s">
        <v>206</v>
      </c>
      <c r="C50" s="129">
        <f>'Our List'!C44</f>
        <v>971.25</v>
      </c>
      <c r="D50" s="105"/>
      <c r="E50" s="229"/>
      <c r="F50" s="92"/>
      <c r="G50" s="107">
        <v>42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134" t="s">
        <v>87</v>
      </c>
      <c r="B51" s="192" t="s">
        <v>207</v>
      </c>
      <c r="C51" s="239">
        <f>'Our List'!C45</f>
        <v>3237.5</v>
      </c>
      <c r="D51" s="232"/>
      <c r="E51" s="240"/>
      <c r="F51" s="241"/>
      <c r="G51" s="126">
        <v>43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134" t="s">
        <v>88</v>
      </c>
      <c r="B52" s="192" t="s">
        <v>208</v>
      </c>
      <c r="C52" s="137">
        <f>'Our List'!C46</f>
        <v>1387.5</v>
      </c>
      <c r="D52" s="105"/>
      <c r="E52" s="240"/>
      <c r="F52" s="795"/>
      <c r="G52" s="107">
        <v>44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34" t="s">
        <v>89</v>
      </c>
      <c r="B53" s="238" t="s">
        <v>209</v>
      </c>
      <c r="C53" s="137">
        <f>'Our List'!C47</f>
        <v>693.75</v>
      </c>
      <c r="D53" s="794"/>
      <c r="E53" s="240"/>
      <c r="F53" s="796"/>
      <c r="G53" s="800">
        <v>45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>
      <c r="A54" s="134" t="s">
        <v>288</v>
      </c>
      <c r="B54" s="791" t="s">
        <v>784</v>
      </c>
      <c r="C54" s="137">
        <f>'Our List'!E39</f>
        <v>4375</v>
      </c>
      <c r="D54" s="105"/>
      <c r="E54" s="240"/>
      <c r="F54" s="92"/>
      <c r="G54" s="107">
        <v>46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>
      <c r="A55" s="134" t="s">
        <v>290</v>
      </c>
      <c r="B55" s="791" t="s">
        <v>785</v>
      </c>
      <c r="C55" s="137">
        <f>'Our List'!E41</f>
        <v>1925</v>
      </c>
      <c r="D55" s="798"/>
      <c r="E55" s="240"/>
      <c r="F55" s="797"/>
      <c r="G55" s="801">
        <v>47</v>
      </c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2" customHeight="1" thickBot="1">
      <c r="A56" s="143" t="s">
        <v>292</v>
      </c>
      <c r="B56" s="799" t="s">
        <v>786</v>
      </c>
      <c r="C56" s="145">
        <f>'Our List'!E43</f>
        <v>1137.5</v>
      </c>
      <c r="D56" s="242"/>
      <c r="E56" s="212"/>
      <c r="F56" s="236"/>
      <c r="G56" s="149">
        <v>48</v>
      </c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1.25" customHeight="1" thickBot="1">
      <c r="A57" s="227"/>
      <c r="B57" s="75"/>
      <c r="C57" s="75"/>
      <c r="D57" s="78"/>
      <c r="E57" s="78"/>
      <c r="F57" s="78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 thickBot="1">
      <c r="A58" s="216" t="s">
        <v>90</v>
      </c>
      <c r="B58" s="114" t="s">
        <v>210</v>
      </c>
      <c r="C58" s="151"/>
      <c r="D58" s="218"/>
      <c r="E58" s="218"/>
      <c r="F58" s="219"/>
      <c r="G58" s="15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>
      <c r="A59" s="120" t="s">
        <v>92</v>
      </c>
      <c r="B59" s="128" t="s">
        <v>211</v>
      </c>
      <c r="C59" s="207">
        <f>'Our List'!C50</f>
        <v>1919.375</v>
      </c>
      <c r="D59" s="164"/>
      <c r="E59" s="198"/>
      <c r="F59" s="165"/>
      <c r="G59" s="191">
        <v>50</v>
      </c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134" t="s">
        <v>93</v>
      </c>
      <c r="B60" s="108" t="s">
        <v>212</v>
      </c>
      <c r="C60" s="209">
        <f>'Our List'!C51</f>
        <v>1037.5</v>
      </c>
      <c r="D60" s="232"/>
      <c r="E60" s="229"/>
      <c r="F60" s="241"/>
      <c r="G60" s="107">
        <v>51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>
      <c r="A61" s="134" t="s">
        <v>94</v>
      </c>
      <c r="B61" s="135" t="s">
        <v>213</v>
      </c>
      <c r="C61" s="207">
        <f>'Our List'!C52</f>
        <v>1296.875</v>
      </c>
      <c r="D61" s="232"/>
      <c r="E61" s="240"/>
      <c r="F61" s="241"/>
      <c r="G61" s="126">
        <v>52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>
      <c r="A62" s="134" t="s">
        <v>96</v>
      </c>
      <c r="B62" s="128" t="s">
        <v>214</v>
      </c>
      <c r="C62" s="207">
        <f>'Our List'!C53</f>
        <v>518.75</v>
      </c>
      <c r="D62" s="105"/>
      <c r="E62" s="198"/>
      <c r="F62" s="241"/>
      <c r="G62" s="107">
        <v>53</v>
      </c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2" customHeight="1" thickBot="1">
      <c r="A63" s="134" t="s">
        <v>97</v>
      </c>
      <c r="B63" s="243" t="s">
        <v>215</v>
      </c>
      <c r="C63" s="214">
        <f>'Our List'!C54</f>
        <v>726.25</v>
      </c>
      <c r="D63" s="242"/>
      <c r="E63" s="234"/>
      <c r="F63" s="236"/>
      <c r="G63" s="149">
        <v>54</v>
      </c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1.25" customHeight="1" thickBot="1">
      <c r="A64" s="881"/>
      <c r="B64" s="75"/>
      <c r="C64" s="175"/>
      <c r="D64" s="78"/>
      <c r="E64" s="78"/>
      <c r="F64" s="78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" customHeight="1" thickBot="1">
      <c r="A65" s="245" t="s">
        <v>98</v>
      </c>
      <c r="B65" s="235" t="s">
        <v>216</v>
      </c>
      <c r="C65" s="246">
        <f>'Our List'!C57</f>
        <v>1535</v>
      </c>
      <c r="D65" s="102"/>
      <c r="E65" s="218"/>
      <c r="F65" s="219"/>
      <c r="G65" s="247">
        <v>56</v>
      </c>
      <c r="H65" s="97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1.25" customHeight="1" thickBot="1">
      <c r="A66" s="217"/>
      <c r="B66" s="75"/>
      <c r="C66" s="75"/>
      <c r="D66" s="235"/>
      <c r="E66" s="882"/>
      <c r="F66" s="882"/>
      <c r="G66" s="78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 thickBot="1">
      <c r="A67" s="99" t="s">
        <v>195</v>
      </c>
      <c r="B67" s="114" t="s">
        <v>914</v>
      </c>
      <c r="C67" s="151"/>
      <c r="D67" s="1103" t="str">
        <f>IF(Description!B20=TRUE,"Conteneurs","Сamions")</f>
        <v>Сamions</v>
      </c>
      <c r="E67" s="1104"/>
      <c r="F67" s="1105"/>
      <c r="G67" s="833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2" customHeight="1">
      <c r="A68" s="883" t="s">
        <v>1043</v>
      </c>
      <c r="B68" s="873" t="s">
        <v>1091</v>
      </c>
      <c r="C68" s="884">
        <f>'Our List'!C62</f>
        <v>7200</v>
      </c>
      <c r="D68" s="1142">
        <f>'Our List'!C61</f>
        <v>2</v>
      </c>
      <c r="E68" s="1143"/>
      <c r="F68" s="1144"/>
      <c r="G68" s="892">
        <v>58</v>
      </c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2" customHeight="1" thickBot="1">
      <c r="A69" s="844" t="s">
        <v>1044</v>
      </c>
      <c r="B69" s="831" t="s">
        <v>1092</v>
      </c>
      <c r="C69" s="840">
        <f>'Our List'!E62</f>
        <v>7200</v>
      </c>
      <c r="D69" s="1145">
        <f>'Our List'!E61</f>
        <v>2</v>
      </c>
      <c r="E69" s="1146"/>
      <c r="F69" s="1147"/>
      <c r="G69" s="880">
        <v>58</v>
      </c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2" customHeight="1" thickBot="1">
      <c r="A70" s="75"/>
      <c r="B70" s="75"/>
      <c r="C70" s="75"/>
      <c r="D70" s="78"/>
      <c r="E70" s="78"/>
      <c r="F70" s="78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2" customHeight="1" thickBot="1">
      <c r="A71" s="99" t="s">
        <v>197</v>
      </c>
      <c r="B71" s="114" t="s">
        <v>1041</v>
      </c>
      <c r="C71" s="151"/>
      <c r="D71" s="1103" t="s">
        <v>1058</v>
      </c>
      <c r="E71" s="1104"/>
      <c r="F71" s="1105"/>
      <c r="G71" s="833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2" customHeight="1">
      <c r="A72" s="883" t="s">
        <v>866</v>
      </c>
      <c r="B72" s="873" t="s">
        <v>1089</v>
      </c>
      <c r="C72" s="884">
        <f>'Our List'!C66</f>
        <v>0</v>
      </c>
      <c r="D72" s="1142" t="str">
        <f>'Our List'!C63</f>
        <v>5-7</v>
      </c>
      <c r="E72" s="1143"/>
      <c r="F72" s="1144"/>
      <c r="G72" s="892">
        <v>59</v>
      </c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2" customHeight="1" thickBot="1">
      <c r="A73" s="844" t="s">
        <v>844</v>
      </c>
      <c r="B73" s="831" t="s">
        <v>1090</v>
      </c>
      <c r="C73" s="875">
        <f>'Our List'!E66</f>
        <v>0</v>
      </c>
      <c r="D73" s="1145" t="str">
        <f>'Our List'!E63</f>
        <v>7-9</v>
      </c>
      <c r="E73" s="1146"/>
      <c r="F73" s="1147"/>
      <c r="G73" s="880">
        <v>59</v>
      </c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2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2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2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2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2" customHeight="1">
      <c r="A78" s="75"/>
      <c r="B78" s="75"/>
      <c r="C78" s="75"/>
      <c r="D78" s="78"/>
      <c r="E78" s="78"/>
      <c r="F78" s="78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2" customHeight="1">
      <c r="A79" s="75"/>
      <c r="B79" s="75"/>
      <c r="C79" s="75"/>
      <c r="D79" s="78"/>
      <c r="E79" s="78"/>
      <c r="F79" s="78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2" customHeight="1">
      <c r="A80" s="75"/>
      <c r="B80" s="75"/>
      <c r="C80" s="75"/>
      <c r="D80" s="78"/>
      <c r="E80" s="78"/>
      <c r="F80" s="78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5"/>
      <c r="B81" s="75"/>
      <c r="C81" s="75"/>
      <c r="D81" s="78"/>
      <c r="E81" s="78"/>
      <c r="F81" s="78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75"/>
      <c r="B82" s="75"/>
      <c r="C82" s="75"/>
      <c r="D82" s="78"/>
      <c r="E82" s="78"/>
      <c r="F82" s="78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2" customHeight="1">
      <c r="A83" s="75"/>
      <c r="B83" s="75"/>
      <c r="C83" s="75"/>
      <c r="D83" s="78"/>
      <c r="E83" s="78"/>
      <c r="F83" s="78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2" customHeight="1">
      <c r="A84" s="75"/>
      <c r="B84" s="75"/>
      <c r="C84" s="75"/>
      <c r="D84" s="78"/>
      <c r="E84" s="78"/>
      <c r="F84" s="78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2" customHeight="1">
      <c r="A85" s="75"/>
      <c r="B85" s="75"/>
      <c r="C85" s="75"/>
      <c r="D85" s="78"/>
      <c r="E85" s="78"/>
      <c r="F85" s="78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2" customHeight="1">
      <c r="A86" s="75"/>
      <c r="B86" s="75"/>
      <c r="C86" s="75"/>
      <c r="D86" s="78"/>
      <c r="E86" s="78"/>
      <c r="F86" s="78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2" customHeight="1">
      <c r="A87" s="75"/>
      <c r="B87" s="75"/>
      <c r="C87" s="75"/>
      <c r="D87" s="78"/>
      <c r="E87" s="78"/>
      <c r="F87" s="78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2" customHeight="1">
      <c r="A88" s="75"/>
      <c r="B88" s="75"/>
      <c r="C88" s="75"/>
      <c r="D88" s="78"/>
      <c r="E88" s="78"/>
      <c r="F88" s="78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2" customHeight="1">
      <c r="A89" s="75"/>
      <c r="B89" s="75"/>
      <c r="C89" s="75"/>
      <c r="D89" s="78"/>
      <c r="E89" s="78"/>
      <c r="F89" s="78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5"/>
      <c r="B90" s="75"/>
      <c r="C90" s="75"/>
      <c r="D90" s="78"/>
      <c r="E90" s="78"/>
      <c r="F90" s="78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2" customHeight="1">
      <c r="A91" s="75"/>
      <c r="B91" s="75"/>
      <c r="C91" s="75"/>
      <c r="D91" s="78"/>
      <c r="E91" s="78"/>
      <c r="F91" s="78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2" customHeight="1">
      <c r="A92" s="75"/>
      <c r="B92" s="75"/>
      <c r="C92" s="75"/>
      <c r="D92" s="78"/>
      <c r="E92" s="78"/>
      <c r="F92" s="78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2" customHeight="1">
      <c r="A93" s="75"/>
      <c r="B93" s="75"/>
      <c r="C93" s="75"/>
      <c r="D93" s="78"/>
      <c r="E93" s="78"/>
      <c r="F93" s="78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2" customHeight="1">
      <c r="A94" s="75"/>
      <c r="B94" s="75"/>
      <c r="C94" s="75"/>
      <c r="D94" s="78"/>
      <c r="E94" s="78"/>
      <c r="F94" s="78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2" customHeight="1">
      <c r="A95" s="75"/>
      <c r="B95" s="75"/>
      <c r="C95" s="75"/>
      <c r="D95" s="78"/>
      <c r="E95" s="78"/>
      <c r="F95" s="78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2" customHeight="1">
      <c r="A96" s="75"/>
      <c r="B96" s="75"/>
      <c r="C96" s="75"/>
      <c r="D96" s="78"/>
      <c r="E96" s="78"/>
      <c r="F96" s="78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2" customHeight="1">
      <c r="A97" s="75"/>
      <c r="B97" s="75"/>
      <c r="C97" s="75"/>
      <c r="D97" s="78"/>
      <c r="E97" s="78"/>
      <c r="F97" s="78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2" customHeight="1">
      <c r="A98" s="75"/>
      <c r="B98" s="75"/>
      <c r="C98" s="75"/>
      <c r="D98" s="78"/>
      <c r="E98" s="78"/>
      <c r="F98" s="78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2" customHeight="1">
      <c r="A99" s="75"/>
      <c r="B99" s="75"/>
      <c r="C99" s="75"/>
      <c r="D99" s="78"/>
      <c r="E99" s="78"/>
      <c r="F99" s="78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2" customHeight="1">
      <c r="A100" s="75"/>
      <c r="B100" s="75"/>
      <c r="C100" s="75"/>
      <c r="D100" s="78"/>
      <c r="E100" s="78"/>
      <c r="F100" s="78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2" customHeight="1">
      <c r="A101" s="75"/>
      <c r="B101" s="75"/>
      <c r="C101" s="75"/>
      <c r="D101" s="78"/>
      <c r="E101" s="78"/>
      <c r="F101" s="78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2" customHeight="1">
      <c r="A102" s="75"/>
      <c r="B102" s="75"/>
      <c r="C102" s="75"/>
      <c r="D102" s="78"/>
      <c r="E102" s="78"/>
      <c r="F102" s="78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2" customHeight="1">
      <c r="A103" s="75"/>
      <c r="B103" s="75"/>
      <c r="C103" s="75"/>
      <c r="D103" s="78"/>
      <c r="E103" s="78"/>
      <c r="F103" s="78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2" customHeight="1">
      <c r="A104" s="75"/>
      <c r="B104" s="75"/>
      <c r="C104" s="75"/>
      <c r="D104" s="78"/>
      <c r="E104" s="78"/>
      <c r="F104" s="78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2" customHeight="1">
      <c r="A105" s="75"/>
      <c r="B105" s="75"/>
      <c r="C105" s="75"/>
      <c r="D105" s="78"/>
      <c r="E105" s="78"/>
      <c r="F105" s="78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2" customHeight="1">
      <c r="A106" s="75"/>
      <c r="B106" s="75"/>
      <c r="C106" s="75"/>
      <c r="D106" s="78"/>
      <c r="E106" s="78"/>
      <c r="F106" s="78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2" customHeight="1">
      <c r="A107" s="75"/>
      <c r="B107" s="75"/>
      <c r="C107" s="75"/>
      <c r="D107" s="78"/>
      <c r="E107" s="78"/>
      <c r="F107" s="78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2" customHeight="1">
      <c r="A108" s="75"/>
      <c r="B108" s="75"/>
      <c r="C108" s="75"/>
      <c r="D108" s="78"/>
      <c r="E108" s="78"/>
      <c r="F108" s="78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2" customHeight="1">
      <c r="A109" s="75"/>
      <c r="B109" s="75"/>
      <c r="C109" s="75"/>
      <c r="D109" s="78"/>
      <c r="E109" s="78"/>
      <c r="F109" s="78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2" customHeight="1">
      <c r="A110" s="75"/>
      <c r="B110" s="75"/>
      <c r="C110" s="75"/>
      <c r="D110" s="78"/>
      <c r="E110" s="78"/>
      <c r="F110" s="78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2" customHeight="1">
      <c r="A111" s="75"/>
      <c r="B111" s="75"/>
      <c r="C111" s="75"/>
      <c r="D111" s="78"/>
      <c r="E111" s="78"/>
      <c r="F111" s="78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2" customHeight="1">
      <c r="A112" s="75"/>
      <c r="B112" s="75"/>
      <c r="C112" s="75"/>
      <c r="D112" s="78"/>
      <c r="E112" s="78"/>
      <c r="F112" s="78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2" customHeight="1">
      <c r="A113" s="75"/>
      <c r="B113" s="75"/>
      <c r="C113" s="75"/>
      <c r="D113" s="78"/>
      <c r="E113" s="78"/>
      <c r="F113" s="78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2" customHeight="1">
      <c r="A114" s="75"/>
      <c r="B114" s="75"/>
      <c r="C114" s="75"/>
      <c r="D114" s="78"/>
      <c r="E114" s="78"/>
      <c r="F114" s="78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2" customHeight="1">
      <c r="A115" s="75"/>
      <c r="B115" s="75"/>
      <c r="C115" s="75"/>
      <c r="D115" s="78"/>
      <c r="E115" s="78"/>
      <c r="F115" s="78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2" customHeight="1">
      <c r="A116" s="75"/>
      <c r="B116" s="75"/>
      <c r="C116" s="75"/>
      <c r="D116" s="78"/>
      <c r="E116" s="78"/>
      <c r="F116" s="78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2" customHeight="1">
      <c r="A117" s="75"/>
      <c r="B117" s="75"/>
      <c r="C117" s="75"/>
      <c r="D117" s="78"/>
      <c r="E117" s="78"/>
      <c r="F117" s="78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2" customHeight="1">
      <c r="A118" s="75"/>
      <c r="B118" s="75"/>
      <c r="C118" s="75"/>
      <c r="D118" s="78"/>
      <c r="E118" s="78"/>
      <c r="F118" s="78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2" customHeight="1">
      <c r="A119" s="75"/>
      <c r="B119" s="75"/>
      <c r="C119" s="75"/>
      <c r="D119" s="78"/>
      <c r="E119" s="78"/>
      <c r="F119" s="78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2" customHeight="1">
      <c r="A120" s="75"/>
      <c r="B120" s="75"/>
      <c r="C120" s="75"/>
      <c r="D120" s="78"/>
      <c r="E120" s="78"/>
      <c r="F120" s="78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2" customHeight="1">
      <c r="A121" s="75"/>
      <c r="B121" s="75"/>
      <c r="C121" s="75"/>
      <c r="D121" s="78"/>
      <c r="E121" s="78"/>
      <c r="F121" s="78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2" customHeight="1">
      <c r="A122" s="75"/>
      <c r="B122" s="75"/>
      <c r="C122" s="75"/>
      <c r="D122" s="78"/>
      <c r="E122" s="78"/>
      <c r="F122" s="78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2" customHeight="1">
      <c r="A123" s="75"/>
      <c r="B123" s="75"/>
      <c r="C123" s="75"/>
      <c r="D123" s="78"/>
      <c r="E123" s="78"/>
      <c r="F123" s="78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2" customHeight="1">
      <c r="A124" s="75"/>
      <c r="B124" s="75"/>
      <c r="C124" s="75"/>
      <c r="D124" s="78"/>
      <c r="E124" s="78"/>
      <c r="F124" s="78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2" customHeight="1">
      <c r="A125" s="75"/>
      <c r="B125" s="75"/>
      <c r="C125" s="75"/>
      <c r="D125" s="78"/>
      <c r="E125" s="78"/>
      <c r="F125" s="78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2" customHeight="1">
      <c r="A126" s="75"/>
      <c r="B126" s="75"/>
      <c r="C126" s="75"/>
      <c r="D126" s="78"/>
      <c r="E126" s="78"/>
      <c r="F126" s="78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2" customHeight="1">
      <c r="A127" s="75"/>
      <c r="B127" s="75"/>
      <c r="C127" s="75"/>
      <c r="D127" s="78"/>
      <c r="E127" s="78"/>
      <c r="F127" s="78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2" customHeight="1">
      <c r="A128" s="75"/>
      <c r="B128" s="75"/>
      <c r="C128" s="75"/>
      <c r="D128" s="78"/>
      <c r="E128" s="78"/>
      <c r="F128" s="78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2" customHeight="1">
      <c r="A129" s="75"/>
      <c r="B129" s="75"/>
      <c r="C129" s="75"/>
      <c r="D129" s="78"/>
      <c r="E129" s="78"/>
      <c r="F129" s="78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2" customHeight="1">
      <c r="A130" s="75"/>
      <c r="B130" s="75"/>
      <c r="C130" s="75"/>
      <c r="D130" s="78"/>
      <c r="E130" s="78"/>
      <c r="F130" s="78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2" customHeight="1">
      <c r="A131" s="75"/>
      <c r="B131" s="75"/>
      <c r="C131" s="75"/>
      <c r="D131" s="78"/>
      <c r="E131" s="78"/>
      <c r="F131" s="78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2" customHeight="1">
      <c r="A132" s="75"/>
      <c r="B132" s="75"/>
      <c r="C132" s="75"/>
      <c r="D132" s="78"/>
      <c r="E132" s="78"/>
      <c r="F132" s="78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2" customHeight="1">
      <c r="A133" s="75"/>
      <c r="B133" s="75"/>
      <c r="C133" s="75"/>
      <c r="D133" s="78"/>
      <c r="E133" s="78"/>
      <c r="F133" s="78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2" customHeight="1">
      <c r="A134" s="75"/>
      <c r="B134" s="75"/>
      <c r="C134" s="75"/>
      <c r="D134" s="78"/>
      <c r="E134" s="78"/>
      <c r="F134" s="78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2" customHeight="1">
      <c r="A135" s="75"/>
      <c r="B135" s="75"/>
      <c r="C135" s="75"/>
      <c r="D135" s="78"/>
      <c r="E135" s="78"/>
      <c r="F135" s="78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2" customHeight="1">
      <c r="A136" s="75"/>
      <c r="B136" s="75"/>
      <c r="C136" s="75"/>
      <c r="D136" s="78"/>
      <c r="E136" s="78"/>
      <c r="F136" s="78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2" customHeight="1">
      <c r="A137" s="75"/>
      <c r="B137" s="75"/>
      <c r="C137" s="75"/>
      <c r="D137" s="78"/>
      <c r="E137" s="78"/>
      <c r="F137" s="78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2" customHeight="1">
      <c r="A138" s="75"/>
      <c r="B138" s="75"/>
      <c r="C138" s="75"/>
      <c r="D138" s="78"/>
      <c r="E138" s="78"/>
      <c r="F138" s="78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2" customHeight="1">
      <c r="A139" s="75"/>
      <c r="B139" s="75"/>
      <c r="C139" s="75"/>
      <c r="D139" s="78"/>
      <c r="E139" s="78"/>
      <c r="F139" s="78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2" customHeight="1">
      <c r="A140" s="75"/>
      <c r="B140" s="75"/>
      <c r="C140" s="75"/>
      <c r="D140" s="78"/>
      <c r="E140" s="78"/>
      <c r="F140" s="78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2" customHeight="1">
      <c r="A141" s="75"/>
      <c r="B141" s="75"/>
      <c r="C141" s="75"/>
      <c r="D141" s="78"/>
      <c r="E141" s="78"/>
      <c r="F141" s="78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2" customHeight="1">
      <c r="A142" s="75"/>
      <c r="B142" s="75"/>
      <c r="C142" s="75"/>
      <c r="D142" s="78"/>
      <c r="E142" s="78"/>
      <c r="F142" s="78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2" customHeight="1">
      <c r="A143" s="75"/>
      <c r="B143" s="75"/>
      <c r="C143" s="75"/>
      <c r="D143" s="78"/>
      <c r="E143" s="78"/>
      <c r="F143" s="78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2" customHeight="1">
      <c r="A144" s="75"/>
      <c r="B144" s="75"/>
      <c r="C144" s="75"/>
      <c r="D144" s="78"/>
      <c r="E144" s="78"/>
      <c r="F144" s="78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2" customHeight="1">
      <c r="A145" s="75"/>
      <c r="B145" s="75"/>
      <c r="C145" s="75"/>
      <c r="D145" s="78"/>
      <c r="E145" s="78"/>
      <c r="F145" s="78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2" customHeight="1">
      <c r="A146" s="75"/>
      <c r="B146" s="75"/>
      <c r="C146" s="75"/>
      <c r="D146" s="78"/>
      <c r="E146" s="78"/>
      <c r="F146" s="78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2" customHeight="1">
      <c r="A147" s="75"/>
      <c r="B147" s="75"/>
      <c r="C147" s="75"/>
      <c r="D147" s="78"/>
      <c r="E147" s="78"/>
      <c r="F147" s="78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2" customHeight="1">
      <c r="A148" s="75"/>
      <c r="B148" s="75"/>
      <c r="C148" s="75"/>
      <c r="D148" s="78"/>
      <c r="E148" s="78"/>
      <c r="F148" s="78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2" customHeight="1">
      <c r="A149" s="75"/>
      <c r="B149" s="75"/>
      <c r="C149" s="75"/>
      <c r="D149" s="78"/>
      <c r="E149" s="78"/>
      <c r="F149" s="78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2" customHeight="1">
      <c r="A150" s="75"/>
      <c r="B150" s="75"/>
      <c r="C150" s="75"/>
      <c r="D150" s="78"/>
      <c r="E150" s="78"/>
      <c r="F150" s="78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2" customHeight="1">
      <c r="A151" s="75"/>
      <c r="B151" s="75"/>
      <c r="C151" s="75"/>
      <c r="D151" s="78"/>
      <c r="E151" s="78"/>
      <c r="F151" s="78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2" customHeight="1">
      <c r="A152" s="75"/>
      <c r="B152" s="75"/>
      <c r="C152" s="75"/>
      <c r="D152" s="78"/>
      <c r="E152" s="78"/>
      <c r="F152" s="78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2" customHeight="1">
      <c r="A153" s="75"/>
      <c r="B153" s="75"/>
      <c r="C153" s="75"/>
      <c r="D153" s="78"/>
      <c r="E153" s="78"/>
      <c r="F153" s="78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2" customHeight="1">
      <c r="A154" s="75"/>
      <c r="B154" s="75"/>
      <c r="C154" s="75"/>
      <c r="D154" s="78"/>
      <c r="E154" s="78"/>
      <c r="F154" s="78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2" customHeight="1">
      <c r="A155" s="75"/>
      <c r="B155" s="75"/>
      <c r="C155" s="75"/>
      <c r="D155" s="78"/>
      <c r="E155" s="78"/>
      <c r="F155" s="78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2" customHeight="1">
      <c r="A156" s="75"/>
      <c r="B156" s="75"/>
      <c r="C156" s="75"/>
      <c r="D156" s="78"/>
      <c r="E156" s="78"/>
      <c r="F156" s="78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2" customHeight="1">
      <c r="A157" s="75"/>
      <c r="B157" s="75"/>
      <c r="C157" s="75"/>
      <c r="D157" s="78"/>
      <c r="E157" s="78"/>
      <c r="F157" s="78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2" customHeight="1">
      <c r="A158" s="75"/>
      <c r="B158" s="75"/>
      <c r="C158" s="75"/>
      <c r="D158" s="78"/>
      <c r="E158" s="78"/>
      <c r="F158" s="78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2" customHeight="1">
      <c r="A159" s="75"/>
      <c r="B159" s="75"/>
      <c r="C159" s="75"/>
      <c r="D159" s="78"/>
      <c r="E159" s="78"/>
      <c r="F159" s="78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2" customHeight="1">
      <c r="A160" s="75"/>
      <c r="B160" s="75"/>
      <c r="C160" s="75"/>
      <c r="D160" s="78"/>
      <c r="E160" s="78"/>
      <c r="F160" s="78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" customHeight="1">
      <c r="A161" s="75"/>
      <c r="B161" s="75"/>
      <c r="C161" s="75"/>
      <c r="D161" s="78"/>
      <c r="E161" s="78"/>
      <c r="F161" s="78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" customHeight="1">
      <c r="A162" s="75"/>
      <c r="B162" s="75"/>
      <c r="C162" s="75"/>
      <c r="D162" s="78"/>
      <c r="E162" s="78"/>
      <c r="F162" s="78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" customHeight="1">
      <c r="A163" s="75"/>
      <c r="B163" s="75"/>
      <c r="C163" s="75"/>
      <c r="D163" s="78"/>
      <c r="E163" s="78"/>
      <c r="F163" s="78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" customHeight="1">
      <c r="A164" s="75"/>
      <c r="B164" s="75"/>
      <c r="C164" s="75"/>
      <c r="D164" s="78"/>
      <c r="E164" s="78"/>
      <c r="F164" s="78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" customHeight="1">
      <c r="A165" s="75"/>
      <c r="B165" s="75"/>
      <c r="C165" s="75"/>
      <c r="D165" s="78"/>
      <c r="E165" s="78"/>
      <c r="F165" s="78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" customHeight="1">
      <c r="A166" s="75"/>
      <c r="B166" s="75"/>
      <c r="C166" s="75"/>
      <c r="D166" s="78"/>
      <c r="E166" s="78"/>
      <c r="F166" s="78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" customHeight="1">
      <c r="A167" s="75"/>
      <c r="B167" s="75"/>
      <c r="C167" s="75"/>
      <c r="D167" s="78"/>
      <c r="E167" s="78"/>
      <c r="F167" s="78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" customHeight="1">
      <c r="A168" s="75"/>
      <c r="B168" s="75"/>
      <c r="C168" s="75"/>
      <c r="D168" s="78"/>
      <c r="E168" s="78"/>
      <c r="F168" s="78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" customHeight="1">
      <c r="A169" s="75"/>
      <c r="B169" s="75"/>
      <c r="C169" s="75"/>
      <c r="D169" s="78"/>
      <c r="E169" s="78"/>
      <c r="F169" s="78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" customHeight="1">
      <c r="A170" s="75"/>
      <c r="B170" s="75"/>
      <c r="C170" s="75"/>
      <c r="D170" s="78"/>
      <c r="E170" s="78"/>
      <c r="F170" s="78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" customHeight="1">
      <c r="A171" s="75"/>
      <c r="B171" s="75"/>
      <c r="C171" s="75"/>
      <c r="D171" s="78"/>
      <c r="E171" s="78"/>
      <c r="F171" s="78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" customHeight="1">
      <c r="A172" s="75"/>
      <c r="B172" s="75"/>
      <c r="C172" s="75"/>
      <c r="D172" s="78"/>
      <c r="E172" s="78"/>
      <c r="F172" s="78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" customHeight="1">
      <c r="A173" s="75"/>
      <c r="B173" s="75"/>
      <c r="C173" s="75"/>
      <c r="D173" s="78"/>
      <c r="E173" s="78"/>
      <c r="F173" s="78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" customHeight="1">
      <c r="A174" s="75"/>
      <c r="B174" s="75"/>
      <c r="C174" s="75"/>
      <c r="D174" s="78"/>
      <c r="E174" s="78"/>
      <c r="F174" s="78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" customHeight="1">
      <c r="A175" s="75"/>
      <c r="B175" s="75"/>
      <c r="C175" s="75"/>
      <c r="D175" s="78"/>
      <c r="E175" s="78"/>
      <c r="F175" s="78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" customHeight="1">
      <c r="A176" s="75"/>
      <c r="B176" s="75"/>
      <c r="C176" s="75"/>
      <c r="D176" s="78"/>
      <c r="E176" s="78"/>
      <c r="F176" s="78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" customHeight="1">
      <c r="A177" s="75"/>
      <c r="B177" s="75"/>
      <c r="C177" s="75"/>
      <c r="D177" s="78"/>
      <c r="E177" s="78"/>
      <c r="F177" s="78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" customHeight="1">
      <c r="A178" s="75"/>
      <c r="B178" s="75"/>
      <c r="C178" s="75"/>
      <c r="D178" s="78"/>
      <c r="E178" s="78"/>
      <c r="F178" s="78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" customHeight="1">
      <c r="A179" s="75"/>
      <c r="B179" s="75"/>
      <c r="C179" s="75"/>
      <c r="D179" s="78"/>
      <c r="E179" s="78"/>
      <c r="F179" s="78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" customHeight="1">
      <c r="A180" s="75"/>
      <c r="B180" s="75"/>
      <c r="C180" s="75"/>
      <c r="D180" s="78"/>
      <c r="E180" s="78"/>
      <c r="F180" s="78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" customHeight="1">
      <c r="A181" s="75"/>
      <c r="B181" s="75"/>
      <c r="C181" s="75"/>
      <c r="D181" s="78"/>
      <c r="E181" s="78"/>
      <c r="F181" s="78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" customHeight="1">
      <c r="A182" s="75"/>
      <c r="B182" s="75"/>
      <c r="C182" s="75"/>
      <c r="D182" s="78"/>
      <c r="E182" s="78"/>
      <c r="F182" s="78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" customHeight="1">
      <c r="A183" s="75"/>
      <c r="B183" s="75"/>
      <c r="C183" s="75"/>
      <c r="D183" s="78"/>
      <c r="E183" s="78"/>
      <c r="F183" s="78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" customHeight="1">
      <c r="A184" s="75"/>
      <c r="B184" s="75"/>
      <c r="C184" s="75"/>
      <c r="D184" s="78"/>
      <c r="E184" s="78"/>
      <c r="F184" s="78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" customHeight="1">
      <c r="A185" s="75"/>
      <c r="B185" s="75"/>
      <c r="C185" s="75"/>
      <c r="D185" s="78"/>
      <c r="E185" s="78"/>
      <c r="F185" s="78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" customHeight="1">
      <c r="A186" s="75"/>
      <c r="B186" s="75"/>
      <c r="C186" s="75"/>
      <c r="D186" s="78"/>
      <c r="E186" s="78"/>
      <c r="F186" s="78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" customHeight="1">
      <c r="A187" s="75"/>
      <c r="B187" s="75"/>
      <c r="C187" s="75"/>
      <c r="D187" s="78"/>
      <c r="E187" s="78"/>
      <c r="F187" s="78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" customHeight="1">
      <c r="A188" s="75"/>
      <c r="B188" s="75"/>
      <c r="C188" s="75"/>
      <c r="D188" s="78"/>
      <c r="E188" s="78"/>
      <c r="F188" s="78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" customHeight="1">
      <c r="A189" s="75"/>
      <c r="B189" s="75"/>
      <c r="C189" s="75"/>
      <c r="D189" s="78"/>
      <c r="E189" s="78"/>
      <c r="F189" s="78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" customHeight="1">
      <c r="A190" s="75"/>
      <c r="B190" s="75"/>
      <c r="C190" s="75"/>
      <c r="D190" s="78"/>
      <c r="E190" s="78"/>
      <c r="F190" s="78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" customHeight="1">
      <c r="A191" s="75"/>
      <c r="B191" s="75"/>
      <c r="C191" s="75"/>
      <c r="D191" s="78"/>
      <c r="E191" s="78"/>
      <c r="F191" s="78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" customHeight="1">
      <c r="A192" s="75"/>
      <c r="B192" s="75"/>
      <c r="C192" s="75"/>
      <c r="D192" s="78"/>
      <c r="E192" s="78"/>
      <c r="F192" s="78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" customHeight="1">
      <c r="A193" s="75"/>
      <c r="B193" s="75"/>
      <c r="C193" s="75"/>
      <c r="D193" s="78"/>
      <c r="E193" s="78"/>
      <c r="F193" s="78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" customHeight="1">
      <c r="A194" s="75"/>
      <c r="B194" s="75"/>
      <c r="C194" s="75"/>
      <c r="D194" s="78"/>
      <c r="E194" s="78"/>
      <c r="F194" s="78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" customHeight="1">
      <c r="A195" s="75"/>
      <c r="B195" s="75"/>
      <c r="C195" s="75"/>
      <c r="D195" s="78"/>
      <c r="E195" s="78"/>
      <c r="F195" s="78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" customHeight="1">
      <c r="A196" s="75"/>
      <c r="B196" s="75"/>
      <c r="C196" s="75"/>
      <c r="D196" s="78"/>
      <c r="E196" s="78"/>
      <c r="F196" s="78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" customHeight="1">
      <c r="A197" s="75"/>
      <c r="B197" s="75"/>
      <c r="C197" s="75"/>
      <c r="D197" s="78"/>
      <c r="E197" s="78"/>
      <c r="F197" s="78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" customHeight="1">
      <c r="A198" s="75"/>
      <c r="B198" s="75"/>
      <c r="C198" s="75"/>
      <c r="D198" s="78"/>
      <c r="E198" s="78"/>
      <c r="F198" s="78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" customHeight="1">
      <c r="A199" s="75"/>
      <c r="B199" s="75"/>
      <c r="C199" s="75"/>
      <c r="D199" s="78"/>
      <c r="E199" s="78"/>
      <c r="F199" s="78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" customHeight="1">
      <c r="A200" s="75"/>
      <c r="B200" s="75"/>
      <c r="C200" s="75"/>
      <c r="D200" s="78"/>
      <c r="E200" s="78"/>
      <c r="F200" s="78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" customHeight="1">
      <c r="A201" s="75"/>
      <c r="B201" s="75"/>
      <c r="C201" s="75"/>
      <c r="D201" s="78"/>
      <c r="E201" s="78"/>
      <c r="F201" s="78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" customHeight="1">
      <c r="A202" s="75"/>
      <c r="B202" s="75"/>
      <c r="C202" s="75"/>
      <c r="D202" s="78"/>
      <c r="E202" s="78"/>
      <c r="F202" s="78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" customHeight="1">
      <c r="A203" s="75"/>
      <c r="B203" s="75"/>
      <c r="C203" s="75"/>
      <c r="D203" s="78"/>
      <c r="E203" s="78"/>
      <c r="F203" s="78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" customHeight="1">
      <c r="A204" s="75"/>
      <c r="B204" s="75"/>
      <c r="C204" s="75"/>
      <c r="D204" s="78"/>
      <c r="E204" s="78"/>
      <c r="F204" s="78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" customHeight="1">
      <c r="A205" s="75"/>
      <c r="B205" s="75"/>
      <c r="C205" s="75"/>
      <c r="D205" s="78"/>
      <c r="E205" s="78"/>
      <c r="F205" s="78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" customHeight="1">
      <c r="A206" s="75"/>
      <c r="B206" s="75"/>
      <c r="C206" s="75"/>
      <c r="D206" s="78"/>
      <c r="E206" s="78"/>
      <c r="F206" s="78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" customHeight="1">
      <c r="A207" s="75"/>
      <c r="B207" s="75"/>
      <c r="C207" s="75"/>
      <c r="D207" s="78"/>
      <c r="E207" s="78"/>
      <c r="F207" s="78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" customHeight="1">
      <c r="A208" s="75"/>
      <c r="B208" s="75"/>
      <c r="C208" s="75"/>
      <c r="D208" s="78"/>
      <c r="E208" s="78"/>
      <c r="F208" s="78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" customHeight="1">
      <c r="A209" s="75"/>
      <c r="B209" s="75"/>
      <c r="C209" s="75"/>
      <c r="D209" s="78"/>
      <c r="E209" s="78"/>
      <c r="F209" s="78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" customHeight="1">
      <c r="A210" s="75"/>
      <c r="B210" s="75"/>
      <c r="C210" s="75"/>
      <c r="D210" s="78"/>
      <c r="E210" s="78"/>
      <c r="F210" s="78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" customHeight="1">
      <c r="A211" s="75"/>
      <c r="B211" s="75"/>
      <c r="C211" s="75"/>
      <c r="D211" s="78"/>
      <c r="E211" s="78"/>
      <c r="F211" s="78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" customHeight="1">
      <c r="A212" s="75"/>
      <c r="B212" s="75"/>
      <c r="C212" s="75"/>
      <c r="D212" s="78"/>
      <c r="E212" s="78"/>
      <c r="F212" s="78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" customHeight="1">
      <c r="A213" s="75"/>
      <c r="B213" s="75"/>
      <c r="C213" s="75"/>
      <c r="D213" s="78"/>
      <c r="E213" s="78"/>
      <c r="F213" s="78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" customHeight="1">
      <c r="A214" s="75"/>
      <c r="B214" s="75"/>
      <c r="C214" s="75"/>
      <c r="D214" s="78"/>
      <c r="E214" s="78"/>
      <c r="F214" s="78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" customHeight="1">
      <c r="A215" s="75"/>
      <c r="B215" s="75"/>
      <c r="C215" s="75"/>
      <c r="D215" s="78"/>
      <c r="E215" s="78"/>
      <c r="F215" s="78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" customHeight="1">
      <c r="A216" s="75"/>
      <c r="B216" s="75"/>
      <c r="C216" s="75"/>
      <c r="D216" s="78"/>
      <c r="E216" s="78"/>
      <c r="F216" s="78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" customHeight="1">
      <c r="A217" s="75"/>
      <c r="B217" s="75"/>
      <c r="C217" s="75"/>
      <c r="D217" s="78"/>
      <c r="E217" s="78"/>
      <c r="F217" s="78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" customHeight="1">
      <c r="A218" s="75"/>
      <c r="B218" s="75"/>
      <c r="C218" s="75"/>
      <c r="D218" s="78"/>
      <c r="E218" s="78"/>
      <c r="F218" s="78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" customHeight="1">
      <c r="A219" s="75"/>
      <c r="B219" s="75"/>
      <c r="C219" s="75"/>
      <c r="D219" s="78"/>
      <c r="E219" s="78"/>
      <c r="F219" s="78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" customHeight="1">
      <c r="A220" s="75"/>
      <c r="B220" s="75"/>
      <c r="C220" s="75"/>
      <c r="D220" s="78"/>
      <c r="E220" s="78"/>
      <c r="F220" s="78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" customHeight="1">
      <c r="A221" s="75"/>
      <c r="B221" s="75"/>
      <c r="C221" s="75"/>
      <c r="D221" s="78"/>
      <c r="E221" s="78"/>
      <c r="F221" s="78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" customHeight="1">
      <c r="A222" s="75"/>
      <c r="B222" s="75"/>
      <c r="C222" s="75"/>
      <c r="D222" s="78"/>
      <c r="E222" s="78"/>
      <c r="F222" s="78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" customHeight="1">
      <c r="A223" s="75"/>
      <c r="B223" s="75"/>
      <c r="C223" s="75"/>
      <c r="D223" s="78"/>
      <c r="E223" s="78"/>
      <c r="F223" s="78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" customHeight="1">
      <c r="A224" s="75"/>
      <c r="B224" s="75"/>
      <c r="C224" s="75"/>
      <c r="D224" s="78"/>
      <c r="E224" s="78"/>
      <c r="F224" s="78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" customHeight="1">
      <c r="A225" s="75"/>
      <c r="B225" s="75"/>
      <c r="C225" s="75"/>
      <c r="D225" s="78"/>
      <c r="E225" s="78"/>
      <c r="F225" s="78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" customHeight="1">
      <c r="A226" s="75"/>
      <c r="B226" s="75"/>
      <c r="C226" s="75"/>
      <c r="D226" s="78"/>
      <c r="E226" s="78"/>
      <c r="F226" s="78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" customHeight="1">
      <c r="A227" s="75"/>
      <c r="B227" s="75"/>
      <c r="C227" s="75"/>
      <c r="D227" s="78"/>
      <c r="E227" s="78"/>
      <c r="F227" s="78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" customHeight="1">
      <c r="A228" s="75"/>
      <c r="B228" s="75"/>
      <c r="C228" s="75"/>
      <c r="D228" s="78"/>
      <c r="E228" s="78"/>
      <c r="F228" s="78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" customHeight="1">
      <c r="A229" s="75"/>
      <c r="B229" s="75"/>
      <c r="C229" s="75"/>
      <c r="D229" s="78"/>
      <c r="E229" s="78"/>
      <c r="F229" s="78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2" customHeight="1">
      <c r="A230" s="75"/>
      <c r="B230" s="75"/>
      <c r="C230" s="75"/>
      <c r="D230" s="78"/>
      <c r="E230" s="78"/>
      <c r="F230" s="78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2" customHeight="1">
      <c r="A231" s="75"/>
      <c r="B231" s="75"/>
      <c r="C231" s="75"/>
      <c r="D231" s="78"/>
      <c r="E231" s="78"/>
      <c r="F231" s="78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2" customHeight="1">
      <c r="A232" s="75"/>
      <c r="B232" s="75"/>
      <c r="C232" s="75"/>
      <c r="D232" s="78"/>
      <c r="E232" s="78"/>
      <c r="F232" s="78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2" customHeight="1">
      <c r="A233" s="75"/>
      <c r="B233" s="75"/>
      <c r="C233" s="75"/>
      <c r="D233" s="78"/>
      <c r="E233" s="78"/>
      <c r="F233" s="78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2" customHeight="1">
      <c r="A234" s="75"/>
      <c r="B234" s="75"/>
      <c r="C234" s="75"/>
      <c r="D234" s="78"/>
      <c r="E234" s="78"/>
      <c r="F234" s="78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2" customHeight="1">
      <c r="A235" s="75"/>
      <c r="B235" s="75"/>
      <c r="C235" s="75"/>
      <c r="D235" s="78"/>
      <c r="E235" s="78"/>
      <c r="F235" s="78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2" customHeight="1">
      <c r="A236" s="75"/>
      <c r="B236" s="75"/>
      <c r="C236" s="75"/>
      <c r="D236" s="78"/>
      <c r="E236" s="78"/>
      <c r="F236" s="78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2" customHeight="1">
      <c r="A237" s="75"/>
      <c r="B237" s="75"/>
      <c r="C237" s="75"/>
      <c r="D237" s="78"/>
      <c r="E237" s="78"/>
      <c r="F237" s="78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2" customHeight="1">
      <c r="A238" s="75"/>
      <c r="B238" s="75"/>
      <c r="C238" s="75"/>
      <c r="D238" s="78"/>
      <c r="E238" s="78"/>
      <c r="F238" s="78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2" customHeight="1">
      <c r="A239" s="75"/>
      <c r="B239" s="75"/>
      <c r="C239" s="75"/>
      <c r="D239" s="78"/>
      <c r="E239" s="78"/>
      <c r="F239" s="78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2" customHeight="1">
      <c r="A240" s="75"/>
      <c r="B240" s="75"/>
      <c r="C240" s="75"/>
      <c r="D240" s="78"/>
      <c r="E240" s="78"/>
      <c r="F240" s="78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2" customHeight="1">
      <c r="A241" s="75"/>
      <c r="B241" s="75"/>
      <c r="C241" s="75"/>
      <c r="D241" s="78"/>
      <c r="E241" s="78"/>
      <c r="F241" s="78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2" customHeight="1">
      <c r="A242" s="75"/>
      <c r="B242" s="75"/>
      <c r="C242" s="75"/>
      <c r="D242" s="78"/>
      <c r="E242" s="78"/>
      <c r="F242" s="78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2" customHeight="1">
      <c r="A243" s="75"/>
      <c r="B243" s="75"/>
      <c r="C243" s="75"/>
      <c r="D243" s="78"/>
      <c r="E243" s="78"/>
      <c r="F243" s="78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2" customHeight="1">
      <c r="A244" s="75"/>
      <c r="B244" s="75"/>
      <c r="C244" s="75"/>
      <c r="D244" s="78"/>
      <c r="E244" s="78"/>
      <c r="F244" s="78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2" customHeight="1">
      <c r="A245" s="75"/>
      <c r="B245" s="75"/>
      <c r="C245" s="75"/>
      <c r="D245" s="78"/>
      <c r="E245" s="78"/>
      <c r="F245" s="78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2" customHeight="1">
      <c r="A246" s="75"/>
      <c r="B246" s="75"/>
      <c r="C246" s="75"/>
      <c r="D246" s="78"/>
      <c r="E246" s="78"/>
      <c r="F246" s="78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2" customHeight="1">
      <c r="A247" s="75"/>
      <c r="B247" s="75"/>
      <c r="C247" s="75"/>
      <c r="D247" s="78"/>
      <c r="E247" s="78"/>
      <c r="F247" s="78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2" customHeight="1">
      <c r="A248" s="75"/>
      <c r="B248" s="75"/>
      <c r="C248" s="75"/>
      <c r="D248" s="78"/>
      <c r="E248" s="78"/>
      <c r="F248" s="78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2" customHeight="1">
      <c r="A249" s="75"/>
      <c r="B249" s="75"/>
      <c r="C249" s="75"/>
      <c r="D249" s="78"/>
      <c r="E249" s="78"/>
      <c r="F249" s="78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2" customHeight="1">
      <c r="A250" s="75"/>
      <c r="B250" s="75"/>
      <c r="C250" s="75"/>
      <c r="D250" s="78"/>
      <c r="E250" s="78"/>
      <c r="F250" s="78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2" customHeight="1">
      <c r="A251" s="75"/>
      <c r="B251" s="75"/>
      <c r="C251" s="75"/>
      <c r="D251" s="78"/>
      <c r="E251" s="78"/>
      <c r="F251" s="78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2" customHeight="1">
      <c r="A252" s="75"/>
      <c r="B252" s="75"/>
      <c r="C252" s="75"/>
      <c r="D252" s="78"/>
      <c r="E252" s="78"/>
      <c r="F252" s="78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2" customHeight="1">
      <c r="A253" s="75"/>
      <c r="B253" s="75"/>
      <c r="C253" s="75"/>
      <c r="D253" s="78"/>
      <c r="E253" s="78"/>
      <c r="F253" s="78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2" customHeight="1">
      <c r="A254" s="75"/>
      <c r="B254" s="75"/>
      <c r="C254" s="75"/>
      <c r="D254" s="78"/>
      <c r="E254" s="78"/>
      <c r="F254" s="78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2" customHeight="1">
      <c r="A255" s="75"/>
      <c r="B255" s="75"/>
      <c r="C255" s="75"/>
      <c r="D255" s="78"/>
      <c r="E255" s="78"/>
      <c r="F255" s="78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2" customHeight="1">
      <c r="A256" s="75"/>
      <c r="B256" s="75"/>
      <c r="C256" s="75"/>
      <c r="D256" s="78"/>
      <c r="E256" s="78"/>
      <c r="F256" s="78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2" customHeight="1">
      <c r="A257" s="75"/>
      <c r="B257" s="75"/>
      <c r="C257" s="75"/>
      <c r="D257" s="78"/>
      <c r="E257" s="78"/>
      <c r="F257" s="78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2" customHeight="1">
      <c r="A258" s="75"/>
      <c r="B258" s="75"/>
      <c r="C258" s="75"/>
      <c r="D258" s="78"/>
      <c r="E258" s="78"/>
      <c r="F258" s="78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2" customHeight="1">
      <c r="A259" s="75"/>
      <c r="B259" s="75"/>
      <c r="C259" s="75"/>
      <c r="D259" s="78"/>
      <c r="E259" s="78"/>
      <c r="F259" s="78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2" customHeight="1">
      <c r="A260" s="75"/>
      <c r="B260" s="75"/>
      <c r="C260" s="75"/>
      <c r="D260" s="78"/>
      <c r="E260" s="78"/>
      <c r="F260" s="78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2" customHeight="1">
      <c r="A261" s="75"/>
      <c r="B261" s="75"/>
      <c r="C261" s="75"/>
      <c r="D261" s="78"/>
      <c r="E261" s="78"/>
      <c r="F261" s="78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2" customHeight="1">
      <c r="A262" s="75"/>
      <c r="B262" s="75"/>
      <c r="C262" s="75"/>
      <c r="D262" s="78"/>
      <c r="E262" s="78"/>
      <c r="F262" s="78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2" customHeight="1">
      <c r="A263" s="75"/>
      <c r="B263" s="75"/>
      <c r="C263" s="75"/>
      <c r="D263" s="78"/>
      <c r="E263" s="78"/>
      <c r="F263" s="78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2" customHeight="1">
      <c r="A264" s="75"/>
      <c r="B264" s="75"/>
      <c r="C264" s="75"/>
      <c r="D264" s="78"/>
      <c r="E264" s="78"/>
      <c r="F264" s="78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2" customHeight="1">
      <c r="A265" s="75"/>
      <c r="B265" s="75"/>
      <c r="C265" s="75"/>
      <c r="D265" s="78"/>
      <c r="E265" s="78"/>
      <c r="F265" s="78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2" customHeight="1">
      <c r="A266" s="75"/>
      <c r="B266" s="75"/>
      <c r="C266" s="75"/>
      <c r="D266" s="78"/>
      <c r="E266" s="78"/>
      <c r="F266" s="78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2" customHeight="1">
      <c r="A267" s="75"/>
      <c r="B267" s="75"/>
      <c r="C267" s="75"/>
      <c r="D267" s="78"/>
      <c r="E267" s="78"/>
      <c r="F267" s="78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2" customHeight="1">
      <c r="A268" s="75"/>
      <c r="B268" s="75"/>
      <c r="C268" s="75"/>
      <c r="D268" s="78"/>
      <c r="E268" s="78"/>
      <c r="F268" s="78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2" customHeight="1">
      <c r="A269" s="75"/>
      <c r="B269" s="75"/>
      <c r="C269" s="75"/>
      <c r="D269" s="78"/>
      <c r="E269" s="78"/>
      <c r="F269" s="78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2" customHeight="1">
      <c r="A270" s="75"/>
      <c r="B270" s="75"/>
      <c r="C270" s="75"/>
      <c r="D270" s="78"/>
      <c r="E270" s="78"/>
      <c r="F270" s="78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2" customHeight="1">
      <c r="A271" s="75"/>
      <c r="B271" s="75"/>
      <c r="C271" s="75"/>
      <c r="D271" s="78"/>
      <c r="E271" s="78"/>
      <c r="F271" s="78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2" customHeight="1">
      <c r="A272" s="75"/>
      <c r="B272" s="75"/>
      <c r="C272" s="75"/>
      <c r="D272" s="78"/>
      <c r="E272" s="78"/>
      <c r="F272" s="78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2" customHeight="1">
      <c r="A273" s="75"/>
      <c r="B273" s="75"/>
      <c r="C273" s="75"/>
      <c r="D273" s="78"/>
      <c r="E273" s="78"/>
      <c r="F273" s="78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2" customHeight="1">
      <c r="A274" s="75"/>
      <c r="B274" s="75"/>
      <c r="C274" s="75"/>
      <c r="D274" s="78"/>
      <c r="E274" s="78"/>
      <c r="F274" s="78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2" customHeight="1">
      <c r="A275" s="75"/>
      <c r="B275" s="75"/>
      <c r="C275" s="75"/>
      <c r="D275" s="78"/>
      <c r="E275" s="78"/>
      <c r="F275" s="78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2" customHeight="1">
      <c r="A276" s="75"/>
      <c r="B276" s="75"/>
      <c r="C276" s="75"/>
      <c r="D276" s="78"/>
      <c r="E276" s="78"/>
      <c r="F276" s="78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2" customHeight="1">
      <c r="A277" s="75"/>
      <c r="B277" s="75"/>
      <c r="C277" s="75"/>
      <c r="D277" s="78"/>
      <c r="E277" s="78"/>
      <c r="F277" s="78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2" customHeight="1">
      <c r="A278" s="75"/>
      <c r="B278" s="75"/>
      <c r="C278" s="75"/>
      <c r="D278" s="78"/>
      <c r="E278" s="78"/>
      <c r="F278" s="78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2" customHeight="1">
      <c r="A279" s="75"/>
      <c r="B279" s="75"/>
      <c r="C279" s="75"/>
      <c r="D279" s="78"/>
      <c r="E279" s="78"/>
      <c r="F279" s="78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2" customHeight="1">
      <c r="A280" s="75"/>
      <c r="B280" s="75"/>
      <c r="C280" s="75"/>
      <c r="D280" s="78"/>
      <c r="E280" s="78"/>
      <c r="F280" s="78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2" customHeight="1">
      <c r="A281" s="75"/>
      <c r="B281" s="75"/>
      <c r="C281" s="75"/>
      <c r="D281" s="78"/>
      <c r="E281" s="78"/>
      <c r="F281" s="78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2" customHeight="1">
      <c r="A282" s="75"/>
      <c r="B282" s="75"/>
      <c r="C282" s="75"/>
      <c r="D282" s="78"/>
      <c r="E282" s="78"/>
      <c r="F282" s="78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2" customHeight="1">
      <c r="A283" s="75"/>
      <c r="B283" s="75"/>
      <c r="C283" s="75"/>
      <c r="D283" s="78"/>
      <c r="E283" s="78"/>
      <c r="F283" s="78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2" customHeight="1">
      <c r="A284" s="75"/>
      <c r="B284" s="75"/>
      <c r="C284" s="75"/>
      <c r="D284" s="78"/>
      <c r="E284" s="78"/>
      <c r="F284" s="78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2" customHeight="1">
      <c r="A285" s="75"/>
      <c r="B285" s="75"/>
      <c r="C285" s="75"/>
      <c r="D285" s="78"/>
      <c r="E285" s="78"/>
      <c r="F285" s="78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2" customHeight="1">
      <c r="A286" s="75"/>
      <c r="B286" s="75"/>
      <c r="C286" s="75"/>
      <c r="D286" s="78"/>
      <c r="E286" s="78"/>
      <c r="F286" s="78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2" customHeight="1">
      <c r="A287" s="75"/>
      <c r="B287" s="75"/>
      <c r="C287" s="75"/>
      <c r="D287" s="78"/>
      <c r="E287" s="78"/>
      <c r="F287" s="78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2" customHeight="1">
      <c r="A288" s="75"/>
      <c r="B288" s="75"/>
      <c r="C288" s="75"/>
      <c r="D288" s="78"/>
      <c r="E288" s="78"/>
      <c r="F288" s="78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2" customHeight="1">
      <c r="A289" s="75"/>
      <c r="B289" s="75"/>
      <c r="C289" s="75"/>
      <c r="D289" s="78"/>
      <c r="E289" s="78"/>
      <c r="F289" s="78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2" customHeight="1">
      <c r="A290" s="75"/>
      <c r="B290" s="75"/>
      <c r="C290" s="75"/>
      <c r="D290" s="78"/>
      <c r="E290" s="78"/>
      <c r="F290" s="78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2" customHeight="1">
      <c r="A291" s="75"/>
      <c r="B291" s="75"/>
      <c r="C291" s="75"/>
      <c r="D291" s="78"/>
      <c r="E291" s="78"/>
      <c r="F291" s="78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2" customHeight="1">
      <c r="A292" s="75"/>
      <c r="B292" s="75"/>
      <c r="C292" s="75"/>
      <c r="D292" s="78"/>
      <c r="E292" s="78"/>
      <c r="F292" s="78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2" customHeight="1">
      <c r="A293" s="75"/>
      <c r="B293" s="75"/>
      <c r="C293" s="75"/>
      <c r="D293" s="78"/>
      <c r="E293" s="78"/>
      <c r="F293" s="78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2" customHeight="1">
      <c r="A294" s="75"/>
      <c r="B294" s="75"/>
      <c r="C294" s="75"/>
      <c r="D294" s="78"/>
      <c r="E294" s="78"/>
      <c r="F294" s="78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2" customHeight="1">
      <c r="A295" s="75"/>
      <c r="B295" s="75"/>
      <c r="C295" s="75"/>
      <c r="D295" s="78"/>
      <c r="E295" s="78"/>
      <c r="F295" s="78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2" customHeight="1">
      <c r="A296" s="75"/>
      <c r="B296" s="75"/>
      <c r="C296" s="75"/>
      <c r="D296" s="78"/>
      <c r="E296" s="78"/>
      <c r="F296" s="78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2" customHeight="1">
      <c r="A297" s="75"/>
      <c r="B297" s="75"/>
      <c r="C297" s="75"/>
      <c r="D297" s="78"/>
      <c r="E297" s="78"/>
      <c r="F297" s="78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2" customHeight="1">
      <c r="A298" s="75"/>
      <c r="B298" s="75"/>
      <c r="C298" s="75"/>
      <c r="D298" s="78"/>
      <c r="E298" s="78"/>
      <c r="F298" s="78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2" customHeight="1">
      <c r="A299" s="75"/>
      <c r="B299" s="75"/>
      <c r="C299" s="75"/>
      <c r="D299" s="78"/>
      <c r="E299" s="78"/>
      <c r="F299" s="78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2" customHeight="1">
      <c r="A300" s="75"/>
      <c r="B300" s="75"/>
      <c r="C300" s="75"/>
      <c r="D300" s="78"/>
      <c r="E300" s="78"/>
      <c r="F300" s="78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2" customHeight="1">
      <c r="A301" s="75"/>
      <c r="B301" s="75"/>
      <c r="C301" s="75"/>
      <c r="D301" s="78"/>
      <c r="E301" s="78"/>
      <c r="F301" s="78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2" customHeight="1">
      <c r="A302" s="75"/>
      <c r="B302" s="75"/>
      <c r="C302" s="75"/>
      <c r="D302" s="78"/>
      <c r="E302" s="78"/>
      <c r="F302" s="78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2" customHeight="1">
      <c r="A303" s="75"/>
      <c r="B303" s="75"/>
      <c r="C303" s="75"/>
      <c r="D303" s="78"/>
      <c r="E303" s="78"/>
      <c r="F303" s="78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2" customHeight="1">
      <c r="A304" s="75"/>
      <c r="B304" s="75"/>
      <c r="C304" s="75"/>
      <c r="D304" s="78"/>
      <c r="E304" s="78"/>
      <c r="F304" s="78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2" customHeight="1">
      <c r="A305" s="75"/>
      <c r="B305" s="75"/>
      <c r="C305" s="75"/>
      <c r="D305" s="78"/>
      <c r="E305" s="78"/>
      <c r="F305" s="78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2" customHeight="1">
      <c r="A306" s="75"/>
      <c r="B306" s="75"/>
      <c r="C306" s="75"/>
      <c r="D306" s="78"/>
      <c r="E306" s="78"/>
      <c r="F306" s="78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2" customHeight="1">
      <c r="A307" s="75"/>
      <c r="B307" s="75"/>
      <c r="C307" s="75"/>
      <c r="D307" s="78"/>
      <c r="E307" s="78"/>
      <c r="F307" s="78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2" customHeight="1">
      <c r="A308" s="75"/>
      <c r="B308" s="75"/>
      <c r="C308" s="75"/>
      <c r="D308" s="78"/>
      <c r="E308" s="78"/>
      <c r="F308" s="78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2" customHeight="1">
      <c r="A309" s="75"/>
      <c r="B309" s="75"/>
      <c r="C309" s="75"/>
      <c r="D309" s="78"/>
      <c r="E309" s="78"/>
      <c r="F309" s="78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2" customHeight="1">
      <c r="A310" s="75"/>
      <c r="B310" s="75"/>
      <c r="C310" s="75"/>
      <c r="D310" s="78"/>
      <c r="E310" s="78"/>
      <c r="F310" s="78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2" customHeight="1">
      <c r="A311" s="75"/>
      <c r="B311" s="75"/>
      <c r="C311" s="75"/>
      <c r="D311" s="78"/>
      <c r="E311" s="78"/>
      <c r="F311" s="78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2" customHeight="1">
      <c r="A312" s="75"/>
      <c r="B312" s="75"/>
      <c r="C312" s="75"/>
      <c r="D312" s="78"/>
      <c r="E312" s="78"/>
      <c r="F312" s="78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2" customHeight="1">
      <c r="A313" s="75"/>
      <c r="B313" s="75"/>
      <c r="C313" s="75"/>
      <c r="D313" s="78"/>
      <c r="E313" s="78"/>
      <c r="F313" s="78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2" customHeight="1">
      <c r="A314" s="75"/>
      <c r="B314" s="75"/>
      <c r="C314" s="75"/>
      <c r="D314" s="78"/>
      <c r="E314" s="78"/>
      <c r="F314" s="78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2" customHeight="1">
      <c r="A315" s="75"/>
      <c r="B315" s="75"/>
      <c r="C315" s="75"/>
      <c r="D315" s="78"/>
      <c r="E315" s="78"/>
      <c r="F315" s="78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2" customHeight="1">
      <c r="A316" s="75"/>
      <c r="B316" s="75"/>
      <c r="C316" s="75"/>
      <c r="D316" s="78"/>
      <c r="E316" s="78"/>
      <c r="F316" s="78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2" customHeight="1">
      <c r="A317" s="75"/>
      <c r="B317" s="75"/>
      <c r="C317" s="75"/>
      <c r="D317" s="78"/>
      <c r="E317" s="78"/>
      <c r="F317" s="78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2" customHeight="1">
      <c r="A318" s="75"/>
      <c r="B318" s="75"/>
      <c r="C318" s="75"/>
      <c r="D318" s="78"/>
      <c r="E318" s="78"/>
      <c r="F318" s="78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2" customHeight="1">
      <c r="A319" s="75"/>
      <c r="B319" s="75"/>
      <c r="C319" s="75"/>
      <c r="D319" s="78"/>
      <c r="E319" s="78"/>
      <c r="F319" s="78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2" customHeight="1">
      <c r="A320" s="75"/>
      <c r="B320" s="75"/>
      <c r="C320" s="75"/>
      <c r="D320" s="78"/>
      <c r="E320" s="78"/>
      <c r="F320" s="78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2" customHeight="1">
      <c r="A321" s="75"/>
      <c r="B321" s="75"/>
      <c r="C321" s="75"/>
      <c r="D321" s="78"/>
      <c r="E321" s="78"/>
      <c r="F321" s="78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2" customHeight="1">
      <c r="A322" s="75"/>
      <c r="B322" s="75"/>
      <c r="C322" s="75"/>
      <c r="D322" s="78"/>
      <c r="E322" s="78"/>
      <c r="F322" s="78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2" customHeight="1">
      <c r="A323" s="75"/>
      <c r="B323" s="75"/>
      <c r="C323" s="75"/>
      <c r="D323" s="78"/>
      <c r="E323" s="78"/>
      <c r="F323" s="78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2" customHeight="1">
      <c r="A324" s="75"/>
      <c r="B324" s="75"/>
      <c r="C324" s="75"/>
      <c r="D324" s="78"/>
      <c r="E324" s="78"/>
      <c r="F324" s="78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2" customHeight="1">
      <c r="A325" s="75"/>
      <c r="B325" s="75"/>
      <c r="C325" s="75"/>
      <c r="D325" s="78"/>
      <c r="E325" s="78"/>
      <c r="F325" s="78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2" customHeight="1">
      <c r="A326" s="75"/>
      <c r="B326" s="75"/>
      <c r="C326" s="75"/>
      <c r="D326" s="78"/>
      <c r="E326" s="78"/>
      <c r="F326" s="78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2" customHeight="1">
      <c r="A327" s="75"/>
      <c r="B327" s="75"/>
      <c r="C327" s="75"/>
      <c r="D327" s="78"/>
      <c r="E327" s="78"/>
      <c r="F327" s="78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2" customHeight="1">
      <c r="A328" s="75"/>
      <c r="B328" s="75"/>
      <c r="C328" s="75"/>
      <c r="D328" s="78"/>
      <c r="E328" s="78"/>
      <c r="F328" s="78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2" customHeight="1">
      <c r="A329" s="75"/>
      <c r="B329" s="75"/>
      <c r="C329" s="75"/>
      <c r="D329" s="78"/>
      <c r="E329" s="78"/>
      <c r="F329" s="78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2" customHeight="1">
      <c r="A330" s="75"/>
      <c r="B330" s="75"/>
      <c r="C330" s="75"/>
      <c r="D330" s="78"/>
      <c r="E330" s="78"/>
      <c r="F330" s="78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2" customHeight="1">
      <c r="A331" s="75"/>
      <c r="B331" s="75"/>
      <c r="C331" s="75"/>
      <c r="D331" s="78"/>
      <c r="E331" s="78"/>
      <c r="F331" s="78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2" customHeight="1">
      <c r="A332" s="75"/>
      <c r="B332" s="75"/>
      <c r="C332" s="75"/>
      <c r="D332" s="78"/>
      <c r="E332" s="78"/>
      <c r="F332" s="78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2" customHeight="1">
      <c r="A333" s="75"/>
      <c r="B333" s="75"/>
      <c r="C333" s="75"/>
      <c r="D333" s="78"/>
      <c r="E333" s="78"/>
      <c r="F333" s="78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2" customHeight="1">
      <c r="A334" s="75"/>
      <c r="B334" s="75"/>
      <c r="C334" s="75"/>
      <c r="D334" s="78"/>
      <c r="E334" s="78"/>
      <c r="F334" s="78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2" customHeight="1">
      <c r="A335" s="75"/>
      <c r="B335" s="75"/>
      <c r="C335" s="75"/>
      <c r="D335" s="78"/>
      <c r="E335" s="78"/>
      <c r="F335" s="78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2" customHeight="1">
      <c r="A336" s="75"/>
      <c r="B336" s="75"/>
      <c r="C336" s="75"/>
      <c r="D336" s="78"/>
      <c r="E336" s="78"/>
      <c r="F336" s="78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2" customHeight="1">
      <c r="A337" s="75"/>
      <c r="B337" s="75"/>
      <c r="C337" s="75"/>
      <c r="D337" s="78"/>
      <c r="E337" s="78"/>
      <c r="F337" s="78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2" customHeight="1">
      <c r="A338" s="75"/>
      <c r="B338" s="75"/>
      <c r="C338" s="75"/>
      <c r="D338" s="78"/>
      <c r="E338" s="78"/>
      <c r="F338" s="78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2" customHeight="1">
      <c r="A339" s="75"/>
      <c r="B339" s="75"/>
      <c r="C339" s="75"/>
      <c r="D339" s="78"/>
      <c r="E339" s="78"/>
      <c r="F339" s="78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2" customHeight="1">
      <c r="A340" s="75"/>
      <c r="B340" s="75"/>
      <c r="C340" s="75"/>
      <c r="D340" s="78"/>
      <c r="E340" s="78"/>
      <c r="F340" s="78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2" customHeight="1">
      <c r="A341" s="75"/>
      <c r="B341" s="75"/>
      <c r="C341" s="75"/>
      <c r="D341" s="78"/>
      <c r="E341" s="78"/>
      <c r="F341" s="78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2" customHeight="1">
      <c r="A342" s="75"/>
      <c r="B342" s="75"/>
      <c r="C342" s="75"/>
      <c r="D342" s="78"/>
      <c r="E342" s="78"/>
      <c r="F342" s="78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2" customHeight="1">
      <c r="A343" s="75"/>
      <c r="B343" s="75"/>
      <c r="C343" s="75"/>
      <c r="D343" s="78"/>
      <c r="E343" s="78"/>
      <c r="F343" s="78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2" customHeight="1">
      <c r="A344" s="75"/>
      <c r="B344" s="75"/>
      <c r="C344" s="75"/>
      <c r="D344" s="78"/>
      <c r="E344" s="78"/>
      <c r="F344" s="78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2" customHeight="1">
      <c r="A345" s="75"/>
      <c r="B345" s="75"/>
      <c r="C345" s="75"/>
      <c r="D345" s="78"/>
      <c r="E345" s="78"/>
      <c r="F345" s="78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2" customHeight="1">
      <c r="A346" s="75"/>
      <c r="B346" s="75"/>
      <c r="C346" s="75"/>
      <c r="D346" s="78"/>
      <c r="E346" s="78"/>
      <c r="F346" s="78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2" customHeight="1">
      <c r="A347" s="75"/>
      <c r="B347" s="75"/>
      <c r="C347" s="75"/>
      <c r="D347" s="78"/>
      <c r="E347" s="78"/>
      <c r="F347" s="78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2" customHeight="1">
      <c r="A348" s="75"/>
      <c r="B348" s="75"/>
      <c r="C348" s="75"/>
      <c r="D348" s="78"/>
      <c r="E348" s="78"/>
      <c r="F348" s="78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2" customHeight="1">
      <c r="A349" s="75"/>
      <c r="B349" s="75"/>
      <c r="C349" s="75"/>
      <c r="D349" s="78"/>
      <c r="E349" s="78"/>
      <c r="F349" s="78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2" customHeight="1">
      <c r="A350" s="75"/>
      <c r="B350" s="75"/>
      <c r="C350" s="75"/>
      <c r="D350" s="78"/>
      <c r="E350" s="78"/>
      <c r="F350" s="78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2" customHeight="1">
      <c r="A351" s="75"/>
      <c r="B351" s="75"/>
      <c r="C351" s="75"/>
      <c r="D351" s="78"/>
      <c r="E351" s="78"/>
      <c r="F351" s="78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2" customHeight="1">
      <c r="A352" s="75"/>
      <c r="B352" s="75"/>
      <c r="C352" s="75"/>
      <c r="D352" s="78"/>
      <c r="E352" s="78"/>
      <c r="F352" s="78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2" customHeight="1">
      <c r="A353" s="75"/>
      <c r="B353" s="75"/>
      <c r="C353" s="75"/>
      <c r="D353" s="78"/>
      <c r="E353" s="78"/>
      <c r="F353" s="78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2" customHeight="1">
      <c r="A354" s="75"/>
      <c r="B354" s="75"/>
      <c r="C354" s="75"/>
      <c r="D354" s="78"/>
      <c r="E354" s="78"/>
      <c r="F354" s="78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2" customHeight="1">
      <c r="A355" s="75"/>
      <c r="B355" s="75"/>
      <c r="C355" s="75"/>
      <c r="D355" s="78"/>
      <c r="E355" s="78"/>
      <c r="F355" s="78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2" customHeight="1">
      <c r="A356" s="75"/>
      <c r="B356" s="75"/>
      <c r="C356" s="75"/>
      <c r="D356" s="78"/>
      <c r="E356" s="78"/>
      <c r="F356" s="78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2" customHeight="1">
      <c r="A357" s="75"/>
      <c r="B357" s="75"/>
      <c r="C357" s="75"/>
      <c r="D357" s="78"/>
      <c r="E357" s="78"/>
      <c r="F357" s="78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2" customHeight="1">
      <c r="A358" s="75"/>
      <c r="B358" s="75"/>
      <c r="C358" s="75"/>
      <c r="D358" s="78"/>
      <c r="E358" s="78"/>
      <c r="F358" s="78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2" customHeight="1">
      <c r="A359" s="75"/>
      <c r="B359" s="75"/>
      <c r="C359" s="75"/>
      <c r="D359" s="78"/>
      <c r="E359" s="78"/>
      <c r="F359" s="78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2" customHeight="1">
      <c r="A360" s="75"/>
      <c r="B360" s="75"/>
      <c r="C360" s="75"/>
      <c r="D360" s="78"/>
      <c r="E360" s="78"/>
      <c r="F360" s="78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2" customHeight="1">
      <c r="A361" s="75"/>
      <c r="B361" s="75"/>
      <c r="C361" s="75"/>
      <c r="D361" s="78"/>
      <c r="E361" s="78"/>
      <c r="F361" s="78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2" customHeight="1">
      <c r="A362" s="75"/>
      <c r="B362" s="75"/>
      <c r="C362" s="75"/>
      <c r="D362" s="78"/>
      <c r="E362" s="78"/>
      <c r="F362" s="78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2" customHeight="1">
      <c r="A363" s="75"/>
      <c r="B363" s="75"/>
      <c r="C363" s="75"/>
      <c r="D363" s="78"/>
      <c r="E363" s="78"/>
      <c r="F363" s="78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2" customHeight="1">
      <c r="A364" s="75"/>
      <c r="B364" s="75"/>
      <c r="C364" s="75"/>
      <c r="D364" s="78"/>
      <c r="E364" s="78"/>
      <c r="F364" s="78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2" customHeight="1">
      <c r="A365" s="75"/>
      <c r="B365" s="75"/>
      <c r="C365" s="75"/>
      <c r="D365" s="78"/>
      <c r="E365" s="78"/>
      <c r="F365" s="78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2" customHeight="1">
      <c r="A366" s="75"/>
      <c r="B366" s="75"/>
      <c r="C366" s="75"/>
      <c r="D366" s="78"/>
      <c r="E366" s="78"/>
      <c r="F366" s="78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2" customHeight="1">
      <c r="A367" s="75"/>
      <c r="B367" s="75"/>
      <c r="C367" s="75"/>
      <c r="D367" s="78"/>
      <c r="E367" s="78"/>
      <c r="F367" s="78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2" customHeight="1">
      <c r="A368" s="75"/>
      <c r="B368" s="75"/>
      <c r="C368" s="75"/>
      <c r="D368" s="78"/>
      <c r="E368" s="78"/>
      <c r="F368" s="78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2" customHeight="1">
      <c r="A369" s="75"/>
      <c r="B369" s="75"/>
      <c r="C369" s="75"/>
      <c r="D369" s="78"/>
      <c r="E369" s="78"/>
      <c r="F369" s="78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2" customHeight="1">
      <c r="A370" s="75"/>
      <c r="B370" s="75"/>
      <c r="C370" s="75"/>
      <c r="D370" s="78"/>
      <c r="E370" s="78"/>
      <c r="F370" s="78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2" customHeight="1">
      <c r="A371" s="75"/>
      <c r="B371" s="75"/>
      <c r="C371" s="75"/>
      <c r="D371" s="78"/>
      <c r="E371" s="78"/>
      <c r="F371" s="78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2" customHeight="1">
      <c r="A372" s="75"/>
      <c r="B372" s="75"/>
      <c r="C372" s="75"/>
      <c r="D372" s="78"/>
      <c r="E372" s="78"/>
      <c r="F372" s="78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2" customHeight="1">
      <c r="A373" s="75"/>
      <c r="B373" s="75"/>
      <c r="C373" s="75"/>
      <c r="D373" s="78"/>
      <c r="E373" s="78"/>
      <c r="F373" s="78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2" customHeight="1">
      <c r="A374" s="75"/>
      <c r="B374" s="75"/>
      <c r="C374" s="75"/>
      <c r="D374" s="78"/>
      <c r="E374" s="78"/>
      <c r="F374" s="78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2" customHeight="1">
      <c r="A375" s="75"/>
      <c r="B375" s="75"/>
      <c r="C375" s="75"/>
      <c r="D375" s="78"/>
      <c r="E375" s="78"/>
      <c r="F375" s="78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2" customHeight="1">
      <c r="A376" s="75"/>
      <c r="B376" s="75"/>
      <c r="C376" s="75"/>
      <c r="D376" s="78"/>
      <c r="E376" s="78"/>
      <c r="F376" s="78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2" customHeight="1">
      <c r="A377" s="75"/>
      <c r="B377" s="75"/>
      <c r="C377" s="75"/>
      <c r="D377" s="78"/>
      <c r="E377" s="78"/>
      <c r="F377" s="78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2" customHeight="1">
      <c r="A378" s="75"/>
      <c r="B378" s="75"/>
      <c r="C378" s="75"/>
      <c r="D378" s="78"/>
      <c r="E378" s="78"/>
      <c r="F378" s="78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2" customHeight="1">
      <c r="A379" s="75"/>
      <c r="B379" s="75"/>
      <c r="C379" s="75"/>
      <c r="D379" s="78"/>
      <c r="E379" s="78"/>
      <c r="F379" s="78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2" customHeight="1">
      <c r="A380" s="75"/>
      <c r="B380" s="75"/>
      <c r="C380" s="75"/>
      <c r="D380" s="78"/>
      <c r="E380" s="78"/>
      <c r="F380" s="78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2" customHeight="1">
      <c r="A381" s="75"/>
      <c r="B381" s="75"/>
      <c r="C381" s="75"/>
      <c r="D381" s="78"/>
      <c r="E381" s="78"/>
      <c r="F381" s="78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2" customHeight="1">
      <c r="A382" s="75"/>
      <c r="B382" s="75"/>
      <c r="C382" s="75"/>
      <c r="D382" s="78"/>
      <c r="E382" s="78"/>
      <c r="F382" s="78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2" customHeight="1">
      <c r="A383" s="75"/>
      <c r="B383" s="75"/>
      <c r="C383" s="75"/>
      <c r="D383" s="78"/>
      <c r="E383" s="78"/>
      <c r="F383" s="78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2" customHeight="1">
      <c r="A384" s="75"/>
      <c r="B384" s="75"/>
      <c r="C384" s="75"/>
      <c r="D384" s="78"/>
      <c r="E384" s="78"/>
      <c r="F384" s="78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2" customHeight="1">
      <c r="A385" s="75"/>
      <c r="B385" s="75"/>
      <c r="C385" s="75"/>
      <c r="D385" s="78"/>
      <c r="E385" s="78"/>
      <c r="F385" s="78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2" customHeight="1">
      <c r="A386" s="75"/>
      <c r="B386" s="75"/>
      <c r="C386" s="75"/>
      <c r="D386" s="78"/>
      <c r="E386" s="78"/>
      <c r="F386" s="78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2" customHeight="1">
      <c r="A387" s="75"/>
      <c r="B387" s="75"/>
      <c r="C387" s="75"/>
      <c r="D387" s="78"/>
      <c r="E387" s="78"/>
      <c r="F387" s="78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2" customHeight="1">
      <c r="A388" s="75"/>
      <c r="B388" s="75"/>
      <c r="C388" s="75"/>
      <c r="D388" s="78"/>
      <c r="E388" s="78"/>
      <c r="F388" s="78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2" customHeight="1">
      <c r="A389" s="75"/>
      <c r="B389" s="75"/>
      <c r="C389" s="75"/>
      <c r="D389" s="78"/>
      <c r="E389" s="78"/>
      <c r="F389" s="78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2" customHeight="1">
      <c r="A390" s="75"/>
      <c r="B390" s="75"/>
      <c r="C390" s="75"/>
      <c r="D390" s="78"/>
      <c r="E390" s="78"/>
      <c r="F390" s="78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2" customHeight="1">
      <c r="A391" s="75"/>
      <c r="B391" s="75"/>
      <c r="C391" s="75"/>
      <c r="D391" s="78"/>
      <c r="E391" s="78"/>
      <c r="F391" s="78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2" customHeight="1">
      <c r="A392" s="75"/>
      <c r="B392" s="75"/>
      <c r="C392" s="75"/>
      <c r="D392" s="78"/>
      <c r="E392" s="78"/>
      <c r="F392" s="78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2" customHeight="1">
      <c r="A393" s="75"/>
      <c r="B393" s="75"/>
      <c r="C393" s="75"/>
      <c r="D393" s="78"/>
      <c r="E393" s="78"/>
      <c r="F393" s="78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2" customHeight="1">
      <c r="A394" s="75"/>
      <c r="B394" s="75"/>
      <c r="C394" s="75"/>
      <c r="D394" s="78"/>
      <c r="E394" s="78"/>
      <c r="F394" s="78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2" customHeight="1">
      <c r="A395" s="75"/>
      <c r="B395" s="75"/>
      <c r="C395" s="75"/>
      <c r="D395" s="78"/>
      <c r="E395" s="78"/>
      <c r="F395" s="78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2" customHeight="1">
      <c r="A396" s="75"/>
      <c r="B396" s="75"/>
      <c r="C396" s="75"/>
      <c r="D396" s="78"/>
      <c r="E396" s="78"/>
      <c r="F396" s="78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2" customHeight="1">
      <c r="A397" s="75"/>
      <c r="B397" s="75"/>
      <c r="C397" s="75"/>
      <c r="D397" s="78"/>
      <c r="E397" s="78"/>
      <c r="F397" s="78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2" customHeight="1">
      <c r="A398" s="75"/>
      <c r="B398" s="75"/>
      <c r="C398" s="75"/>
      <c r="D398" s="78"/>
      <c r="E398" s="78"/>
      <c r="F398" s="78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2" customHeight="1">
      <c r="A399" s="75"/>
      <c r="B399" s="75"/>
      <c r="C399" s="75"/>
      <c r="D399" s="78"/>
      <c r="E399" s="78"/>
      <c r="F399" s="78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2" customHeight="1">
      <c r="A400" s="75"/>
      <c r="B400" s="75"/>
      <c r="C400" s="75"/>
      <c r="D400" s="78"/>
      <c r="E400" s="78"/>
      <c r="F400" s="78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2" customHeight="1">
      <c r="A401" s="75"/>
      <c r="B401" s="75"/>
      <c r="C401" s="75"/>
      <c r="D401" s="78"/>
      <c r="E401" s="78"/>
      <c r="F401" s="78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2" customHeight="1">
      <c r="A402" s="75"/>
      <c r="B402" s="75"/>
      <c r="C402" s="75"/>
      <c r="D402" s="78"/>
      <c r="E402" s="78"/>
      <c r="F402" s="78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2" customHeight="1">
      <c r="A403" s="75"/>
      <c r="B403" s="75"/>
      <c r="C403" s="75"/>
      <c r="D403" s="78"/>
      <c r="E403" s="78"/>
      <c r="F403" s="78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2" customHeight="1">
      <c r="A404" s="75"/>
      <c r="B404" s="75"/>
      <c r="C404" s="75"/>
      <c r="D404" s="78"/>
      <c r="E404" s="78"/>
      <c r="F404" s="78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2" customHeight="1">
      <c r="A405" s="75"/>
      <c r="B405" s="75"/>
      <c r="C405" s="75"/>
      <c r="D405" s="78"/>
      <c r="E405" s="78"/>
      <c r="F405" s="78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2" customHeight="1">
      <c r="A406" s="75"/>
      <c r="B406" s="75"/>
      <c r="C406" s="75"/>
      <c r="D406" s="78"/>
      <c r="E406" s="78"/>
      <c r="F406" s="78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2" customHeight="1">
      <c r="A407" s="75"/>
      <c r="B407" s="75"/>
      <c r="C407" s="75"/>
      <c r="D407" s="78"/>
      <c r="E407" s="78"/>
      <c r="F407" s="78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2" customHeight="1">
      <c r="A408" s="75"/>
      <c r="B408" s="75"/>
      <c r="C408" s="75"/>
      <c r="D408" s="78"/>
      <c r="E408" s="78"/>
      <c r="F408" s="78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2" customHeight="1">
      <c r="A409" s="75"/>
      <c r="B409" s="75"/>
      <c r="C409" s="75"/>
      <c r="D409" s="78"/>
      <c r="E409" s="78"/>
      <c r="F409" s="78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2" customHeight="1">
      <c r="A410" s="75"/>
      <c r="B410" s="75"/>
      <c r="C410" s="75"/>
      <c r="D410" s="78"/>
      <c r="E410" s="78"/>
      <c r="F410" s="78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2" customHeight="1">
      <c r="A411" s="75"/>
      <c r="B411" s="75"/>
      <c r="C411" s="75"/>
      <c r="D411" s="78"/>
      <c r="E411" s="78"/>
      <c r="F411" s="78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2" customHeight="1">
      <c r="A412" s="75"/>
      <c r="B412" s="75"/>
      <c r="C412" s="75"/>
      <c r="D412" s="78"/>
      <c r="E412" s="78"/>
      <c r="F412" s="78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2" customHeight="1">
      <c r="A413" s="75"/>
      <c r="B413" s="75"/>
      <c r="C413" s="75"/>
      <c r="D413" s="78"/>
      <c r="E413" s="78"/>
      <c r="F413" s="78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2" customHeight="1">
      <c r="A414" s="75"/>
      <c r="B414" s="75"/>
      <c r="C414" s="75"/>
      <c r="D414" s="78"/>
      <c r="E414" s="78"/>
      <c r="F414" s="78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2" customHeight="1">
      <c r="A415" s="75"/>
      <c r="B415" s="75"/>
      <c r="C415" s="75"/>
      <c r="D415" s="78"/>
      <c r="E415" s="78"/>
      <c r="F415" s="78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2" customHeight="1">
      <c r="A416" s="75"/>
      <c r="B416" s="75"/>
      <c r="C416" s="75"/>
      <c r="D416" s="78"/>
      <c r="E416" s="78"/>
      <c r="F416" s="78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2" customHeight="1">
      <c r="A417" s="75"/>
      <c r="B417" s="75"/>
      <c r="C417" s="75"/>
      <c r="D417" s="78"/>
      <c r="E417" s="78"/>
      <c r="F417" s="78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2" customHeight="1">
      <c r="A418" s="75"/>
      <c r="B418" s="75"/>
      <c r="C418" s="75"/>
      <c r="D418" s="78"/>
      <c r="E418" s="78"/>
      <c r="F418" s="78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2" customHeight="1">
      <c r="A419" s="75"/>
      <c r="B419" s="75"/>
      <c r="C419" s="75"/>
      <c r="D419" s="78"/>
      <c r="E419" s="78"/>
      <c r="F419" s="78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2" customHeight="1">
      <c r="A420" s="75"/>
      <c r="B420" s="75"/>
      <c r="C420" s="75"/>
      <c r="D420" s="78"/>
      <c r="E420" s="78"/>
      <c r="F420" s="78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2" customHeight="1">
      <c r="A421" s="75"/>
      <c r="B421" s="75"/>
      <c r="C421" s="75"/>
      <c r="D421" s="78"/>
      <c r="E421" s="78"/>
      <c r="F421" s="78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2" customHeight="1">
      <c r="A422" s="75"/>
      <c r="B422" s="75"/>
      <c r="C422" s="75"/>
      <c r="D422" s="78"/>
      <c r="E422" s="78"/>
      <c r="F422" s="78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2" customHeight="1">
      <c r="A423" s="75"/>
      <c r="B423" s="75"/>
      <c r="C423" s="75"/>
      <c r="D423" s="78"/>
      <c r="E423" s="78"/>
      <c r="F423" s="78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2" customHeight="1">
      <c r="A424" s="75"/>
      <c r="B424" s="75"/>
      <c r="C424" s="75"/>
      <c r="D424" s="78"/>
      <c r="E424" s="78"/>
      <c r="F424" s="78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2" customHeight="1">
      <c r="A425" s="75"/>
      <c r="B425" s="75"/>
      <c r="C425" s="75"/>
      <c r="D425" s="78"/>
      <c r="E425" s="78"/>
      <c r="F425" s="78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2" customHeight="1">
      <c r="A426" s="75"/>
      <c r="B426" s="75"/>
      <c r="C426" s="75"/>
      <c r="D426" s="78"/>
      <c r="E426" s="78"/>
      <c r="F426" s="78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2" customHeight="1">
      <c r="A427" s="75"/>
      <c r="B427" s="75"/>
      <c r="C427" s="75"/>
      <c r="D427" s="78"/>
      <c r="E427" s="78"/>
      <c r="F427" s="78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2" customHeight="1">
      <c r="A428" s="75"/>
      <c r="B428" s="75"/>
      <c r="C428" s="75"/>
      <c r="D428" s="78"/>
      <c r="E428" s="78"/>
      <c r="F428" s="78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2" customHeight="1">
      <c r="A429" s="75"/>
      <c r="B429" s="75"/>
      <c r="C429" s="75"/>
      <c r="D429" s="78"/>
      <c r="E429" s="78"/>
      <c r="F429" s="78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2" customHeight="1">
      <c r="A430" s="75"/>
      <c r="B430" s="75"/>
      <c r="C430" s="75"/>
      <c r="D430" s="78"/>
      <c r="E430" s="78"/>
      <c r="F430" s="78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2" customHeight="1">
      <c r="A431" s="75"/>
      <c r="B431" s="75"/>
      <c r="C431" s="75"/>
      <c r="D431" s="78"/>
      <c r="E431" s="78"/>
      <c r="F431" s="78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2" customHeight="1">
      <c r="A432" s="75"/>
      <c r="B432" s="75"/>
      <c r="C432" s="75"/>
      <c r="D432" s="78"/>
      <c r="E432" s="78"/>
      <c r="F432" s="78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2" customHeight="1">
      <c r="A433" s="75"/>
      <c r="B433" s="75"/>
      <c r="C433" s="75"/>
      <c r="D433" s="78"/>
      <c r="E433" s="78"/>
      <c r="F433" s="78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2" customHeight="1">
      <c r="A434" s="75"/>
      <c r="B434" s="75"/>
      <c r="C434" s="75"/>
      <c r="D434" s="78"/>
      <c r="E434" s="78"/>
      <c r="F434" s="78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2" customHeight="1">
      <c r="A435" s="75"/>
      <c r="B435" s="75"/>
      <c r="C435" s="75"/>
      <c r="D435" s="78"/>
      <c r="E435" s="78"/>
      <c r="F435" s="78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2" customHeight="1">
      <c r="A436" s="75"/>
      <c r="B436" s="75"/>
      <c r="C436" s="75"/>
      <c r="D436" s="78"/>
      <c r="E436" s="78"/>
      <c r="F436" s="78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2" customHeight="1">
      <c r="A437" s="75"/>
      <c r="B437" s="75"/>
      <c r="C437" s="75"/>
      <c r="D437" s="78"/>
      <c r="E437" s="78"/>
      <c r="F437" s="78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2" customHeight="1">
      <c r="A438" s="75"/>
      <c r="B438" s="75"/>
      <c r="C438" s="75"/>
      <c r="D438" s="78"/>
      <c r="E438" s="78"/>
      <c r="F438" s="78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2" customHeight="1">
      <c r="A439" s="75"/>
      <c r="B439" s="75"/>
      <c r="C439" s="75"/>
      <c r="D439" s="78"/>
      <c r="E439" s="78"/>
      <c r="F439" s="78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2" customHeight="1">
      <c r="A440" s="75"/>
      <c r="B440" s="75"/>
      <c r="C440" s="75"/>
      <c r="D440" s="78"/>
      <c r="E440" s="78"/>
      <c r="F440" s="78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2" customHeight="1">
      <c r="A441" s="75"/>
      <c r="B441" s="75"/>
      <c r="C441" s="75"/>
      <c r="D441" s="78"/>
      <c r="E441" s="78"/>
      <c r="F441" s="78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2" customHeight="1">
      <c r="A442" s="75"/>
      <c r="B442" s="75"/>
      <c r="C442" s="75"/>
      <c r="D442" s="78"/>
      <c r="E442" s="78"/>
      <c r="F442" s="78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2" customHeight="1">
      <c r="A443" s="75"/>
      <c r="B443" s="75"/>
      <c r="C443" s="75"/>
      <c r="D443" s="78"/>
      <c r="E443" s="78"/>
      <c r="F443" s="78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2" customHeight="1">
      <c r="A444" s="75"/>
      <c r="B444" s="75"/>
      <c r="C444" s="75"/>
      <c r="D444" s="78"/>
      <c r="E444" s="78"/>
      <c r="F444" s="78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2" customHeight="1">
      <c r="A445" s="75"/>
      <c r="B445" s="75"/>
      <c r="C445" s="75"/>
      <c r="D445" s="78"/>
      <c r="E445" s="78"/>
      <c r="F445" s="78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2" customHeight="1">
      <c r="A446" s="75"/>
      <c r="B446" s="75"/>
      <c r="C446" s="75"/>
      <c r="D446" s="78"/>
      <c r="E446" s="78"/>
      <c r="F446" s="78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2" customHeight="1">
      <c r="A447" s="75"/>
      <c r="B447" s="75"/>
      <c r="C447" s="75"/>
      <c r="D447" s="78"/>
      <c r="E447" s="78"/>
      <c r="F447" s="78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2" customHeight="1">
      <c r="A448" s="75"/>
      <c r="B448" s="75"/>
      <c r="C448" s="75"/>
      <c r="D448" s="78"/>
      <c r="E448" s="78"/>
      <c r="F448" s="78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2" customHeight="1">
      <c r="A449" s="75"/>
      <c r="B449" s="75"/>
      <c r="C449" s="75"/>
      <c r="D449" s="78"/>
      <c r="E449" s="78"/>
      <c r="F449" s="78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2" customHeight="1">
      <c r="A450" s="75"/>
      <c r="B450" s="75"/>
      <c r="C450" s="75"/>
      <c r="D450" s="78"/>
      <c r="E450" s="78"/>
      <c r="F450" s="78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2" customHeight="1">
      <c r="A451" s="75"/>
      <c r="B451" s="75"/>
      <c r="C451" s="75"/>
      <c r="D451" s="78"/>
      <c r="E451" s="78"/>
      <c r="F451" s="78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2" customHeight="1">
      <c r="A452" s="75"/>
      <c r="B452" s="75"/>
      <c r="C452" s="75"/>
      <c r="D452" s="78"/>
      <c r="E452" s="78"/>
      <c r="F452" s="78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2" customHeight="1">
      <c r="A453" s="75"/>
      <c r="B453" s="75"/>
      <c r="C453" s="75"/>
      <c r="D453" s="78"/>
      <c r="E453" s="78"/>
      <c r="F453" s="78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2" customHeight="1">
      <c r="A454" s="75"/>
      <c r="B454" s="75"/>
      <c r="C454" s="75"/>
      <c r="D454" s="78"/>
      <c r="E454" s="78"/>
      <c r="F454" s="78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2" customHeight="1">
      <c r="A455" s="75"/>
      <c r="B455" s="75"/>
      <c r="C455" s="75"/>
      <c r="D455" s="78"/>
      <c r="E455" s="78"/>
      <c r="F455" s="78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2" customHeight="1">
      <c r="A456" s="75"/>
      <c r="B456" s="75"/>
      <c r="C456" s="75"/>
      <c r="D456" s="78"/>
      <c r="E456" s="78"/>
      <c r="F456" s="78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2" customHeight="1">
      <c r="A457" s="75"/>
      <c r="B457" s="75"/>
      <c r="C457" s="75"/>
      <c r="D457" s="78"/>
      <c r="E457" s="78"/>
      <c r="F457" s="78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2" customHeight="1">
      <c r="A458" s="75"/>
      <c r="B458" s="75"/>
      <c r="C458" s="75"/>
      <c r="D458" s="78"/>
      <c r="E458" s="78"/>
      <c r="F458" s="78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2" customHeight="1">
      <c r="A459" s="75"/>
      <c r="B459" s="75"/>
      <c r="C459" s="75"/>
      <c r="D459" s="78"/>
      <c r="E459" s="78"/>
      <c r="F459" s="78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2" customHeight="1">
      <c r="A460" s="75"/>
      <c r="B460" s="75"/>
      <c r="C460" s="75"/>
      <c r="D460" s="78"/>
      <c r="E460" s="78"/>
      <c r="F460" s="78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2" customHeight="1">
      <c r="A461" s="75"/>
      <c r="B461" s="75"/>
      <c r="C461" s="75"/>
      <c r="D461" s="78"/>
      <c r="E461" s="78"/>
      <c r="F461" s="78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2" customHeight="1">
      <c r="A462" s="75"/>
      <c r="B462" s="75"/>
      <c r="C462" s="75"/>
      <c r="D462" s="78"/>
      <c r="E462" s="78"/>
      <c r="F462" s="78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2" customHeight="1">
      <c r="A463" s="75"/>
      <c r="B463" s="75"/>
      <c r="C463" s="75"/>
      <c r="D463" s="78"/>
      <c r="E463" s="78"/>
      <c r="F463" s="78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2" customHeight="1">
      <c r="A464" s="75"/>
      <c r="B464" s="75"/>
      <c r="C464" s="75"/>
      <c r="D464" s="78"/>
      <c r="E464" s="78"/>
      <c r="F464" s="78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2" customHeight="1">
      <c r="A465" s="75"/>
      <c r="B465" s="75"/>
      <c r="C465" s="75"/>
      <c r="D465" s="78"/>
      <c r="E465" s="78"/>
      <c r="F465" s="78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2" customHeight="1">
      <c r="A466" s="75"/>
      <c r="B466" s="75"/>
      <c r="C466" s="75"/>
      <c r="D466" s="78"/>
      <c r="E466" s="78"/>
      <c r="F466" s="78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2" customHeight="1">
      <c r="A467" s="75"/>
      <c r="B467" s="75"/>
      <c r="C467" s="75"/>
      <c r="D467" s="78"/>
      <c r="E467" s="78"/>
      <c r="F467" s="78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2" customHeight="1">
      <c r="A468" s="75"/>
      <c r="B468" s="75"/>
      <c r="C468" s="75"/>
      <c r="D468" s="78"/>
      <c r="E468" s="78"/>
      <c r="F468" s="78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2" customHeight="1">
      <c r="A469" s="75"/>
      <c r="B469" s="75"/>
      <c r="C469" s="75"/>
      <c r="D469" s="78"/>
      <c r="E469" s="78"/>
      <c r="F469" s="78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2" customHeight="1">
      <c r="A470" s="75"/>
      <c r="B470" s="75"/>
      <c r="C470" s="75"/>
      <c r="D470" s="78"/>
      <c r="E470" s="78"/>
      <c r="F470" s="78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2" customHeight="1">
      <c r="A471" s="75"/>
      <c r="B471" s="75"/>
      <c r="C471" s="75"/>
      <c r="D471" s="78"/>
      <c r="E471" s="78"/>
      <c r="F471" s="78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2" customHeight="1">
      <c r="A472" s="75"/>
      <c r="B472" s="75"/>
      <c r="C472" s="75"/>
      <c r="D472" s="78"/>
      <c r="E472" s="78"/>
      <c r="F472" s="78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2" customHeight="1">
      <c r="A473" s="75"/>
      <c r="B473" s="75"/>
      <c r="C473" s="75"/>
      <c r="D473" s="78"/>
      <c r="E473" s="78"/>
      <c r="F473" s="78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2" customHeight="1">
      <c r="A474" s="75"/>
      <c r="B474" s="75"/>
      <c r="C474" s="75"/>
      <c r="D474" s="78"/>
      <c r="E474" s="78"/>
      <c r="F474" s="78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2" customHeight="1">
      <c r="A475" s="75"/>
      <c r="B475" s="75"/>
      <c r="C475" s="75"/>
      <c r="D475" s="78"/>
      <c r="E475" s="78"/>
      <c r="F475" s="78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2" customHeight="1">
      <c r="A476" s="75"/>
      <c r="B476" s="75"/>
      <c r="C476" s="75"/>
      <c r="D476" s="78"/>
      <c r="E476" s="78"/>
      <c r="F476" s="78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2" customHeight="1">
      <c r="A477" s="75"/>
      <c r="B477" s="75"/>
      <c r="C477" s="75"/>
      <c r="D477" s="78"/>
      <c r="E477" s="78"/>
      <c r="F477" s="78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2" customHeight="1">
      <c r="A478" s="75"/>
      <c r="B478" s="75"/>
      <c r="C478" s="75"/>
      <c r="D478" s="78"/>
      <c r="E478" s="78"/>
      <c r="F478" s="78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2" customHeight="1">
      <c r="A479" s="75"/>
      <c r="B479" s="75"/>
      <c r="C479" s="75"/>
      <c r="D479" s="78"/>
      <c r="E479" s="78"/>
      <c r="F479" s="78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2" customHeight="1">
      <c r="A480" s="75"/>
      <c r="B480" s="75"/>
      <c r="C480" s="75"/>
      <c r="D480" s="78"/>
      <c r="E480" s="78"/>
      <c r="F480" s="78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2" customHeight="1">
      <c r="A481" s="75"/>
      <c r="B481" s="75"/>
      <c r="C481" s="75"/>
      <c r="D481" s="78"/>
      <c r="E481" s="78"/>
      <c r="F481" s="78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2" customHeight="1">
      <c r="A482" s="75"/>
      <c r="B482" s="75"/>
      <c r="C482" s="75"/>
      <c r="D482" s="78"/>
      <c r="E482" s="78"/>
      <c r="F482" s="78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2" customHeight="1">
      <c r="A483" s="75"/>
      <c r="B483" s="75"/>
      <c r="C483" s="75"/>
      <c r="D483" s="78"/>
      <c r="E483" s="78"/>
      <c r="F483" s="78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2" customHeight="1">
      <c r="A484" s="75"/>
      <c r="B484" s="75"/>
      <c r="C484" s="75"/>
      <c r="D484" s="78"/>
      <c r="E484" s="78"/>
      <c r="F484" s="78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2" customHeight="1">
      <c r="A485" s="75"/>
      <c r="B485" s="75"/>
      <c r="C485" s="75"/>
      <c r="D485" s="78"/>
      <c r="E485" s="78"/>
      <c r="F485" s="78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2" customHeight="1">
      <c r="A486" s="75"/>
      <c r="B486" s="75"/>
      <c r="C486" s="75"/>
      <c r="D486" s="78"/>
      <c r="E486" s="78"/>
      <c r="F486" s="78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2" customHeight="1">
      <c r="A487" s="75"/>
      <c r="B487" s="75"/>
      <c r="C487" s="75"/>
      <c r="D487" s="78"/>
      <c r="E487" s="78"/>
      <c r="F487" s="78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2" customHeight="1">
      <c r="A488" s="75"/>
      <c r="B488" s="75"/>
      <c r="C488" s="75"/>
      <c r="D488" s="78"/>
      <c r="E488" s="78"/>
      <c r="F488" s="78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2" customHeight="1">
      <c r="A489" s="75"/>
      <c r="B489" s="75"/>
      <c r="C489" s="75"/>
      <c r="D489" s="78"/>
      <c r="E489" s="78"/>
      <c r="F489" s="78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2" customHeight="1">
      <c r="A490" s="75"/>
      <c r="B490" s="75"/>
      <c r="C490" s="75"/>
      <c r="D490" s="78"/>
      <c r="E490" s="78"/>
      <c r="F490" s="78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2" customHeight="1">
      <c r="A491" s="75"/>
      <c r="B491" s="75"/>
      <c r="C491" s="75"/>
      <c r="D491" s="78"/>
      <c r="E491" s="78"/>
      <c r="F491" s="78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2" customHeight="1">
      <c r="A492" s="75"/>
      <c r="B492" s="75"/>
      <c r="C492" s="75"/>
      <c r="D492" s="78"/>
      <c r="E492" s="78"/>
      <c r="F492" s="78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2" customHeight="1">
      <c r="A493" s="75"/>
      <c r="B493" s="75"/>
      <c r="C493" s="75"/>
      <c r="D493" s="78"/>
      <c r="E493" s="78"/>
      <c r="F493" s="78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2" customHeight="1">
      <c r="A494" s="75"/>
      <c r="B494" s="75"/>
      <c r="C494" s="75"/>
      <c r="D494" s="78"/>
      <c r="E494" s="78"/>
      <c r="F494" s="78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2" customHeight="1">
      <c r="A495" s="75"/>
      <c r="B495" s="75"/>
      <c r="C495" s="75"/>
      <c r="D495" s="78"/>
      <c r="E495" s="78"/>
      <c r="F495" s="78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2" customHeight="1">
      <c r="A496" s="75"/>
      <c r="B496" s="75"/>
      <c r="C496" s="75"/>
      <c r="D496" s="78"/>
      <c r="E496" s="78"/>
      <c r="F496" s="78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2" customHeight="1">
      <c r="A497" s="75"/>
      <c r="B497" s="75"/>
      <c r="C497" s="75"/>
      <c r="D497" s="78"/>
      <c r="E497" s="78"/>
      <c r="F497" s="78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2" customHeight="1">
      <c r="A498" s="75"/>
      <c r="B498" s="75"/>
      <c r="C498" s="75"/>
      <c r="D498" s="78"/>
      <c r="E498" s="78"/>
      <c r="F498" s="78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2" customHeight="1">
      <c r="A499" s="75"/>
      <c r="B499" s="75"/>
      <c r="C499" s="75"/>
      <c r="D499" s="78"/>
      <c r="E499" s="78"/>
      <c r="F499" s="78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2" customHeight="1">
      <c r="A500" s="75"/>
      <c r="B500" s="75"/>
      <c r="C500" s="75"/>
      <c r="D500" s="78"/>
      <c r="E500" s="78"/>
      <c r="F500" s="78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2" customHeight="1">
      <c r="A501" s="75"/>
      <c r="B501" s="75"/>
      <c r="C501" s="75"/>
      <c r="D501" s="78"/>
      <c r="E501" s="78"/>
      <c r="F501" s="78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2" customHeight="1">
      <c r="A502" s="75"/>
      <c r="B502" s="75"/>
      <c r="C502" s="75"/>
      <c r="D502" s="78"/>
      <c r="E502" s="78"/>
      <c r="F502" s="78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2" customHeight="1">
      <c r="A503" s="75"/>
      <c r="B503" s="75"/>
      <c r="C503" s="75"/>
      <c r="D503" s="78"/>
      <c r="E503" s="78"/>
      <c r="F503" s="78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2" customHeight="1">
      <c r="A504" s="75"/>
      <c r="B504" s="75"/>
      <c r="C504" s="75"/>
      <c r="D504" s="78"/>
      <c r="E504" s="78"/>
      <c r="F504" s="78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2" customHeight="1">
      <c r="A505" s="75"/>
      <c r="B505" s="75"/>
      <c r="C505" s="75"/>
      <c r="D505" s="78"/>
      <c r="E505" s="78"/>
      <c r="F505" s="78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2" customHeight="1">
      <c r="A506" s="75"/>
      <c r="B506" s="75"/>
      <c r="C506" s="75"/>
      <c r="D506" s="78"/>
      <c r="E506" s="78"/>
      <c r="F506" s="78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2" customHeight="1">
      <c r="A507" s="75"/>
      <c r="B507" s="75"/>
      <c r="C507" s="75"/>
      <c r="D507" s="78"/>
      <c r="E507" s="78"/>
      <c r="F507" s="78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2" customHeight="1">
      <c r="A508" s="75"/>
      <c r="B508" s="75"/>
      <c r="C508" s="75"/>
      <c r="D508" s="78"/>
      <c r="E508" s="78"/>
      <c r="F508" s="78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2" customHeight="1">
      <c r="A509" s="75"/>
      <c r="B509" s="75"/>
      <c r="C509" s="75"/>
      <c r="D509" s="78"/>
      <c r="E509" s="78"/>
      <c r="F509" s="78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2" customHeight="1">
      <c r="A510" s="75"/>
      <c r="B510" s="75"/>
      <c r="C510" s="75"/>
      <c r="D510" s="78"/>
      <c r="E510" s="78"/>
      <c r="F510" s="78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2" customHeight="1">
      <c r="A511" s="75"/>
      <c r="B511" s="75"/>
      <c r="C511" s="75"/>
      <c r="D511" s="78"/>
      <c r="E511" s="78"/>
      <c r="F511" s="78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2" customHeight="1">
      <c r="A512" s="75"/>
      <c r="B512" s="75"/>
      <c r="C512" s="75"/>
      <c r="D512" s="78"/>
      <c r="E512" s="78"/>
      <c r="F512" s="78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2" customHeight="1">
      <c r="A513" s="75"/>
      <c r="B513" s="75"/>
      <c r="C513" s="75"/>
      <c r="D513" s="78"/>
      <c r="E513" s="78"/>
      <c r="F513" s="78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2" customHeight="1">
      <c r="A514" s="75"/>
      <c r="B514" s="75"/>
      <c r="C514" s="75"/>
      <c r="D514" s="78"/>
      <c r="E514" s="78"/>
      <c r="F514" s="78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2" customHeight="1">
      <c r="A515" s="75"/>
      <c r="B515" s="75"/>
      <c r="C515" s="75"/>
      <c r="D515" s="78"/>
      <c r="E515" s="78"/>
      <c r="F515" s="78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2" customHeight="1">
      <c r="A516" s="75"/>
      <c r="B516" s="75"/>
      <c r="C516" s="75"/>
      <c r="D516" s="78"/>
      <c r="E516" s="78"/>
      <c r="F516" s="78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2" customHeight="1">
      <c r="A517" s="75"/>
      <c r="B517" s="75"/>
      <c r="C517" s="75"/>
      <c r="D517" s="78"/>
      <c r="E517" s="78"/>
      <c r="F517" s="78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2" customHeight="1">
      <c r="A518" s="75"/>
      <c r="B518" s="75"/>
      <c r="C518" s="75"/>
      <c r="D518" s="78"/>
      <c r="E518" s="78"/>
      <c r="F518" s="78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2" customHeight="1">
      <c r="A519" s="75"/>
      <c r="B519" s="75"/>
      <c r="C519" s="75"/>
      <c r="D519" s="78"/>
      <c r="E519" s="78"/>
      <c r="F519" s="78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2" customHeight="1">
      <c r="A520" s="75"/>
      <c r="B520" s="75"/>
      <c r="C520" s="75"/>
      <c r="D520" s="78"/>
      <c r="E520" s="78"/>
      <c r="F520" s="78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2" customHeight="1">
      <c r="A521" s="75"/>
      <c r="B521" s="75"/>
      <c r="C521" s="75"/>
      <c r="D521" s="78"/>
      <c r="E521" s="78"/>
      <c r="F521" s="78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2" customHeight="1">
      <c r="A522" s="75"/>
      <c r="B522" s="75"/>
      <c r="C522" s="75"/>
      <c r="D522" s="78"/>
      <c r="E522" s="78"/>
      <c r="F522" s="78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2" customHeight="1">
      <c r="A523" s="75"/>
      <c r="B523" s="75"/>
      <c r="C523" s="75"/>
      <c r="D523" s="78"/>
      <c r="E523" s="78"/>
      <c r="F523" s="78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2" customHeight="1">
      <c r="A524" s="75"/>
      <c r="B524" s="75"/>
      <c r="C524" s="75"/>
      <c r="D524" s="78"/>
      <c r="E524" s="78"/>
      <c r="F524" s="78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2" customHeight="1">
      <c r="A525" s="75"/>
      <c r="B525" s="75"/>
      <c r="C525" s="75"/>
      <c r="D525" s="78"/>
      <c r="E525" s="78"/>
      <c r="F525" s="78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2" customHeight="1">
      <c r="A526" s="75"/>
      <c r="B526" s="75"/>
      <c r="C526" s="75"/>
      <c r="D526" s="78"/>
      <c r="E526" s="78"/>
      <c r="F526" s="78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2" customHeight="1">
      <c r="A527" s="75"/>
      <c r="B527" s="75"/>
      <c r="C527" s="75"/>
      <c r="D527" s="78"/>
      <c r="E527" s="78"/>
      <c r="F527" s="78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2" customHeight="1">
      <c r="A528" s="75"/>
      <c r="B528" s="75"/>
      <c r="C528" s="75"/>
      <c r="D528" s="78"/>
      <c r="E528" s="78"/>
      <c r="F528" s="78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2" customHeight="1">
      <c r="A529" s="75"/>
      <c r="B529" s="75"/>
      <c r="C529" s="75"/>
      <c r="D529" s="78"/>
      <c r="E529" s="78"/>
      <c r="F529" s="78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2" customHeight="1">
      <c r="A530" s="75"/>
      <c r="B530" s="75"/>
      <c r="C530" s="75"/>
      <c r="D530" s="78"/>
      <c r="E530" s="78"/>
      <c r="F530" s="78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2" customHeight="1">
      <c r="A531" s="75"/>
      <c r="B531" s="75"/>
      <c r="C531" s="75"/>
      <c r="D531" s="78"/>
      <c r="E531" s="78"/>
      <c r="F531" s="78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2" customHeight="1">
      <c r="A532" s="75"/>
      <c r="B532" s="75"/>
      <c r="C532" s="75"/>
      <c r="D532" s="78"/>
      <c r="E532" s="78"/>
      <c r="F532" s="78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2" customHeight="1">
      <c r="A533" s="75"/>
      <c r="B533" s="75"/>
      <c r="C533" s="75"/>
      <c r="D533" s="78"/>
      <c r="E533" s="78"/>
      <c r="F533" s="78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2" customHeight="1">
      <c r="A534" s="75"/>
      <c r="B534" s="75"/>
      <c r="C534" s="75"/>
      <c r="D534" s="78"/>
      <c r="E534" s="78"/>
      <c r="F534" s="78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2" customHeight="1">
      <c r="A535" s="75"/>
      <c r="B535" s="75"/>
      <c r="C535" s="75"/>
      <c r="D535" s="78"/>
      <c r="E535" s="78"/>
      <c r="F535" s="78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2" customHeight="1">
      <c r="A536" s="75"/>
      <c r="B536" s="75"/>
      <c r="C536" s="75"/>
      <c r="D536" s="78"/>
      <c r="E536" s="78"/>
      <c r="F536" s="78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2" customHeight="1">
      <c r="A537" s="75"/>
      <c r="B537" s="75"/>
      <c r="C537" s="75"/>
      <c r="D537" s="78"/>
      <c r="E537" s="78"/>
      <c r="F537" s="78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2" customHeight="1">
      <c r="A538" s="75"/>
      <c r="B538" s="75"/>
      <c r="C538" s="75"/>
      <c r="D538" s="78"/>
      <c r="E538" s="78"/>
      <c r="F538" s="78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2" customHeight="1">
      <c r="A539" s="75"/>
      <c r="B539" s="75"/>
      <c r="C539" s="75"/>
      <c r="D539" s="78"/>
      <c r="E539" s="78"/>
      <c r="F539" s="78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2" customHeight="1">
      <c r="A540" s="75"/>
      <c r="B540" s="75"/>
      <c r="C540" s="75"/>
      <c r="D540" s="78"/>
      <c r="E540" s="78"/>
      <c r="F540" s="78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2" customHeight="1">
      <c r="A541" s="75"/>
      <c r="B541" s="75"/>
      <c r="C541" s="75"/>
      <c r="D541" s="78"/>
      <c r="E541" s="78"/>
      <c r="F541" s="78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2" customHeight="1">
      <c r="A542" s="75"/>
      <c r="B542" s="75"/>
      <c r="C542" s="75"/>
      <c r="D542" s="78"/>
      <c r="E542" s="78"/>
      <c r="F542" s="78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2" customHeight="1">
      <c r="A543" s="75"/>
      <c r="B543" s="75"/>
      <c r="C543" s="75"/>
      <c r="D543" s="78"/>
      <c r="E543" s="78"/>
      <c r="F543" s="78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2" customHeight="1">
      <c r="A544" s="75"/>
      <c r="B544" s="75"/>
      <c r="C544" s="75"/>
      <c r="D544" s="78"/>
      <c r="E544" s="78"/>
      <c r="F544" s="78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2" customHeight="1">
      <c r="A545" s="75"/>
      <c r="B545" s="75"/>
      <c r="C545" s="75"/>
      <c r="D545" s="78"/>
      <c r="E545" s="78"/>
      <c r="F545" s="78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2" customHeight="1">
      <c r="A546" s="75"/>
      <c r="B546" s="75"/>
      <c r="C546" s="75"/>
      <c r="D546" s="78"/>
      <c r="E546" s="78"/>
      <c r="F546" s="78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2" customHeight="1">
      <c r="A547" s="75"/>
      <c r="B547" s="75"/>
      <c r="C547" s="75"/>
      <c r="D547" s="78"/>
      <c r="E547" s="78"/>
      <c r="F547" s="78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2" customHeight="1">
      <c r="A548" s="75"/>
      <c r="B548" s="75"/>
      <c r="C548" s="75"/>
      <c r="D548" s="78"/>
      <c r="E548" s="78"/>
      <c r="F548" s="78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2" customHeight="1">
      <c r="A549" s="75"/>
      <c r="B549" s="75"/>
      <c r="C549" s="75"/>
      <c r="D549" s="78"/>
      <c r="E549" s="78"/>
      <c r="F549" s="78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2" customHeight="1">
      <c r="A550" s="75"/>
      <c r="B550" s="75"/>
      <c r="C550" s="75"/>
      <c r="D550" s="78"/>
      <c r="E550" s="78"/>
      <c r="F550" s="78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2" customHeight="1">
      <c r="A551" s="75"/>
      <c r="B551" s="75"/>
      <c r="C551" s="75"/>
      <c r="D551" s="78"/>
      <c r="E551" s="78"/>
      <c r="F551" s="78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2" customHeight="1">
      <c r="A552" s="75"/>
      <c r="B552" s="75"/>
      <c r="C552" s="75"/>
      <c r="D552" s="78"/>
      <c r="E552" s="78"/>
      <c r="F552" s="78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2" customHeight="1">
      <c r="A553" s="75"/>
      <c r="B553" s="75"/>
      <c r="C553" s="75"/>
      <c r="D553" s="78"/>
      <c r="E553" s="78"/>
      <c r="F553" s="78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2" customHeight="1">
      <c r="A554" s="75"/>
      <c r="B554" s="75"/>
      <c r="C554" s="75"/>
      <c r="D554" s="78"/>
      <c r="E554" s="78"/>
      <c r="F554" s="78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2" customHeight="1">
      <c r="A555" s="75"/>
      <c r="B555" s="75"/>
      <c r="C555" s="75"/>
      <c r="D555" s="78"/>
      <c r="E555" s="78"/>
      <c r="F555" s="78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2" customHeight="1">
      <c r="A556" s="75"/>
      <c r="B556" s="75"/>
      <c r="C556" s="75"/>
      <c r="D556" s="78"/>
      <c r="E556" s="78"/>
      <c r="F556" s="78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2" customHeight="1">
      <c r="A557" s="75"/>
      <c r="B557" s="75"/>
      <c r="C557" s="75"/>
      <c r="D557" s="78"/>
      <c r="E557" s="78"/>
      <c r="F557" s="78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2" customHeight="1">
      <c r="A558" s="75"/>
      <c r="B558" s="75"/>
      <c r="C558" s="75"/>
      <c r="D558" s="78"/>
      <c r="E558" s="78"/>
      <c r="F558" s="78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2" customHeight="1">
      <c r="A559" s="75"/>
      <c r="B559" s="75"/>
      <c r="C559" s="75"/>
      <c r="D559" s="78"/>
      <c r="E559" s="78"/>
      <c r="F559" s="78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2" customHeight="1">
      <c r="A560" s="75"/>
      <c r="B560" s="75"/>
      <c r="C560" s="75"/>
      <c r="D560" s="78"/>
      <c r="E560" s="78"/>
      <c r="F560" s="78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2" customHeight="1">
      <c r="A561" s="75"/>
      <c r="B561" s="75"/>
      <c r="C561" s="75"/>
      <c r="D561" s="78"/>
      <c r="E561" s="78"/>
      <c r="F561" s="78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2" customHeight="1">
      <c r="A562" s="75"/>
      <c r="B562" s="75"/>
      <c r="C562" s="75"/>
      <c r="D562" s="78"/>
      <c r="E562" s="78"/>
      <c r="F562" s="78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2" customHeight="1">
      <c r="A563" s="75"/>
      <c r="B563" s="75"/>
      <c r="C563" s="75"/>
      <c r="D563" s="78"/>
      <c r="E563" s="78"/>
      <c r="F563" s="78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2" customHeight="1">
      <c r="A564" s="75"/>
      <c r="B564" s="75"/>
      <c r="C564" s="75"/>
      <c r="D564" s="78"/>
      <c r="E564" s="78"/>
      <c r="F564" s="78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2" customHeight="1">
      <c r="A565" s="75"/>
      <c r="B565" s="75"/>
      <c r="C565" s="75"/>
      <c r="D565" s="78"/>
      <c r="E565" s="78"/>
      <c r="F565" s="78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2" customHeight="1">
      <c r="A566" s="75"/>
      <c r="B566" s="75"/>
      <c r="C566" s="75"/>
      <c r="D566" s="78"/>
      <c r="E566" s="78"/>
      <c r="F566" s="78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2" customHeight="1">
      <c r="A567" s="75"/>
      <c r="B567" s="75"/>
      <c r="C567" s="75"/>
      <c r="D567" s="78"/>
      <c r="E567" s="78"/>
      <c r="F567" s="78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2" customHeight="1">
      <c r="A568" s="75"/>
      <c r="B568" s="75"/>
      <c r="C568" s="75"/>
      <c r="D568" s="78"/>
      <c r="E568" s="78"/>
      <c r="F568" s="78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2" customHeight="1">
      <c r="A569" s="75"/>
      <c r="B569" s="75"/>
      <c r="C569" s="75"/>
      <c r="D569" s="78"/>
      <c r="E569" s="78"/>
      <c r="F569" s="78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2" customHeight="1">
      <c r="A570" s="75"/>
      <c r="B570" s="75"/>
      <c r="C570" s="75"/>
      <c r="D570" s="78"/>
      <c r="E570" s="78"/>
      <c r="F570" s="78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2" customHeight="1">
      <c r="A571" s="75"/>
      <c r="B571" s="75"/>
      <c r="C571" s="75"/>
      <c r="D571" s="78"/>
      <c r="E571" s="78"/>
      <c r="F571" s="78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2" customHeight="1">
      <c r="A572" s="75"/>
      <c r="B572" s="75"/>
      <c r="C572" s="75"/>
      <c r="D572" s="78"/>
      <c r="E572" s="78"/>
      <c r="F572" s="78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2" customHeight="1">
      <c r="A573" s="75"/>
      <c r="B573" s="75"/>
      <c r="C573" s="75"/>
      <c r="D573" s="78"/>
      <c r="E573" s="78"/>
      <c r="F573" s="78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2" customHeight="1">
      <c r="A574" s="75"/>
      <c r="B574" s="75"/>
      <c r="C574" s="75"/>
      <c r="D574" s="78"/>
      <c r="E574" s="78"/>
      <c r="F574" s="78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2" customHeight="1">
      <c r="A575" s="75"/>
      <c r="B575" s="75"/>
      <c r="C575" s="75"/>
      <c r="D575" s="78"/>
      <c r="E575" s="78"/>
      <c r="F575" s="78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2" customHeight="1">
      <c r="A576" s="75"/>
      <c r="B576" s="75"/>
      <c r="C576" s="75"/>
      <c r="D576" s="78"/>
      <c r="E576" s="78"/>
      <c r="F576" s="78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2" customHeight="1">
      <c r="A577" s="75"/>
      <c r="B577" s="75"/>
      <c r="C577" s="75"/>
      <c r="D577" s="78"/>
      <c r="E577" s="78"/>
      <c r="F577" s="78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2" customHeight="1">
      <c r="A578" s="75"/>
      <c r="B578" s="75"/>
      <c r="C578" s="75"/>
      <c r="D578" s="78"/>
      <c r="E578" s="78"/>
      <c r="F578" s="78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2" customHeight="1">
      <c r="A579" s="75"/>
      <c r="B579" s="75"/>
      <c r="C579" s="75"/>
      <c r="D579" s="78"/>
      <c r="E579" s="78"/>
      <c r="F579" s="78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2" customHeight="1">
      <c r="A580" s="75"/>
      <c r="B580" s="75"/>
      <c r="C580" s="75"/>
      <c r="D580" s="78"/>
      <c r="E580" s="78"/>
      <c r="F580" s="78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2" customHeight="1">
      <c r="A581" s="75"/>
      <c r="B581" s="75"/>
      <c r="C581" s="75"/>
      <c r="D581" s="78"/>
      <c r="E581" s="78"/>
      <c r="F581" s="78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2" customHeight="1">
      <c r="A582" s="75"/>
      <c r="B582" s="75"/>
      <c r="C582" s="75"/>
      <c r="D582" s="78"/>
      <c r="E582" s="78"/>
      <c r="F582" s="78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2" customHeight="1">
      <c r="A583" s="75"/>
      <c r="B583" s="75"/>
      <c r="C583" s="75"/>
      <c r="D583" s="78"/>
      <c r="E583" s="78"/>
      <c r="F583" s="78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2" customHeight="1">
      <c r="A584" s="75"/>
      <c r="B584" s="75"/>
      <c r="C584" s="75"/>
      <c r="D584" s="78"/>
      <c r="E584" s="78"/>
      <c r="F584" s="78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2" customHeight="1">
      <c r="A585" s="75"/>
      <c r="B585" s="75"/>
      <c r="C585" s="75"/>
      <c r="D585" s="78"/>
      <c r="E585" s="78"/>
      <c r="F585" s="78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2" customHeight="1">
      <c r="A586" s="75"/>
      <c r="B586" s="75"/>
      <c r="C586" s="75"/>
      <c r="D586" s="78"/>
      <c r="E586" s="78"/>
      <c r="F586" s="78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2" customHeight="1">
      <c r="A587" s="75"/>
      <c r="B587" s="75"/>
      <c r="C587" s="75"/>
      <c r="D587" s="78"/>
      <c r="E587" s="78"/>
      <c r="F587" s="78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2" customHeight="1">
      <c r="A588" s="75"/>
      <c r="B588" s="75"/>
      <c r="C588" s="75"/>
      <c r="D588" s="78"/>
      <c r="E588" s="78"/>
      <c r="F588" s="78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2" customHeight="1">
      <c r="A589" s="75"/>
      <c r="B589" s="75"/>
      <c r="C589" s="75"/>
      <c r="D589" s="78"/>
      <c r="E589" s="78"/>
      <c r="F589" s="78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2" customHeight="1">
      <c r="A590" s="75"/>
      <c r="B590" s="75"/>
      <c r="C590" s="75"/>
      <c r="D590" s="78"/>
      <c r="E590" s="78"/>
      <c r="F590" s="78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2" customHeight="1">
      <c r="A591" s="75"/>
      <c r="B591" s="75"/>
      <c r="C591" s="75"/>
      <c r="D591" s="78"/>
      <c r="E591" s="78"/>
      <c r="F591" s="78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2" customHeight="1">
      <c r="A592" s="75"/>
      <c r="B592" s="75"/>
      <c r="C592" s="75"/>
      <c r="D592" s="78"/>
      <c r="E592" s="78"/>
      <c r="F592" s="78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2" customHeight="1">
      <c r="A593" s="75"/>
      <c r="B593" s="75"/>
      <c r="C593" s="75"/>
      <c r="D593" s="78"/>
      <c r="E593" s="78"/>
      <c r="F593" s="78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2" customHeight="1">
      <c r="A594" s="75"/>
      <c r="B594" s="75"/>
      <c r="C594" s="75"/>
      <c r="D594" s="78"/>
      <c r="E594" s="78"/>
      <c r="F594" s="78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2" customHeight="1">
      <c r="A595" s="75"/>
      <c r="B595" s="75"/>
      <c r="C595" s="75"/>
      <c r="D595" s="78"/>
      <c r="E595" s="78"/>
      <c r="F595" s="78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2" customHeight="1">
      <c r="A596" s="75"/>
      <c r="B596" s="75"/>
      <c r="C596" s="75"/>
      <c r="D596" s="78"/>
      <c r="E596" s="78"/>
      <c r="F596" s="78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2" customHeight="1">
      <c r="A597" s="75"/>
      <c r="B597" s="75"/>
      <c r="C597" s="75"/>
      <c r="D597" s="78"/>
      <c r="E597" s="78"/>
      <c r="F597" s="78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2" customHeight="1">
      <c r="A598" s="75"/>
      <c r="B598" s="75"/>
      <c r="C598" s="75"/>
      <c r="D598" s="78"/>
      <c r="E598" s="78"/>
      <c r="F598" s="78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2" customHeight="1">
      <c r="A599" s="75"/>
      <c r="B599" s="75"/>
      <c r="C599" s="75"/>
      <c r="D599" s="78"/>
      <c r="E599" s="78"/>
      <c r="F599" s="78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2" customHeight="1">
      <c r="A600" s="75"/>
      <c r="B600" s="75"/>
      <c r="C600" s="75"/>
      <c r="D600" s="78"/>
      <c r="E600" s="78"/>
      <c r="F600" s="78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2" customHeight="1">
      <c r="A601" s="75"/>
      <c r="B601" s="75"/>
      <c r="C601" s="75"/>
      <c r="D601" s="78"/>
      <c r="E601" s="78"/>
      <c r="F601" s="78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2" customHeight="1">
      <c r="A602" s="75"/>
      <c r="B602" s="75"/>
      <c r="C602" s="75"/>
      <c r="D602" s="78"/>
      <c r="E602" s="78"/>
      <c r="F602" s="78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2" customHeight="1">
      <c r="A603" s="75"/>
      <c r="B603" s="75"/>
      <c r="C603" s="75"/>
      <c r="D603" s="78"/>
      <c r="E603" s="78"/>
      <c r="F603" s="78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2" customHeight="1">
      <c r="A604" s="75"/>
      <c r="B604" s="75"/>
      <c r="C604" s="75"/>
      <c r="D604" s="78"/>
      <c r="E604" s="78"/>
      <c r="F604" s="78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2" customHeight="1">
      <c r="A605" s="75"/>
      <c r="B605" s="75"/>
      <c r="C605" s="75"/>
      <c r="D605" s="78"/>
      <c r="E605" s="78"/>
      <c r="F605" s="78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2" customHeight="1">
      <c r="A606" s="75"/>
      <c r="B606" s="75"/>
      <c r="C606" s="75"/>
      <c r="D606" s="78"/>
      <c r="E606" s="78"/>
      <c r="F606" s="78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2" customHeight="1">
      <c r="A607" s="75"/>
      <c r="B607" s="75"/>
      <c r="C607" s="75"/>
      <c r="D607" s="78"/>
      <c r="E607" s="78"/>
      <c r="F607" s="78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2" customHeight="1">
      <c r="A608" s="75"/>
      <c r="B608" s="75"/>
      <c r="C608" s="75"/>
      <c r="D608" s="78"/>
      <c r="E608" s="78"/>
      <c r="F608" s="78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2" customHeight="1">
      <c r="A609" s="75"/>
      <c r="B609" s="75"/>
      <c r="C609" s="75"/>
      <c r="D609" s="78"/>
      <c r="E609" s="78"/>
      <c r="F609" s="78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2" customHeight="1">
      <c r="A610" s="75"/>
      <c r="B610" s="75"/>
      <c r="C610" s="75"/>
      <c r="D610" s="78"/>
      <c r="E610" s="78"/>
      <c r="F610" s="78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2" customHeight="1">
      <c r="A611" s="75"/>
      <c r="B611" s="75"/>
      <c r="C611" s="75"/>
      <c r="D611" s="78"/>
      <c r="E611" s="78"/>
      <c r="F611" s="78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2" customHeight="1">
      <c r="A612" s="75"/>
      <c r="B612" s="75"/>
      <c r="C612" s="75"/>
      <c r="D612" s="78"/>
      <c r="E612" s="78"/>
      <c r="F612" s="78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2" customHeight="1">
      <c r="A613" s="75"/>
      <c r="B613" s="75"/>
      <c r="C613" s="75"/>
      <c r="D613" s="78"/>
      <c r="E613" s="78"/>
      <c r="F613" s="78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2" customHeight="1">
      <c r="A614" s="75"/>
      <c r="B614" s="75"/>
      <c r="C614" s="75"/>
      <c r="D614" s="78"/>
      <c r="E614" s="78"/>
      <c r="F614" s="78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2" customHeight="1">
      <c r="A615" s="75"/>
      <c r="B615" s="75"/>
      <c r="C615" s="75"/>
      <c r="D615" s="78"/>
      <c r="E615" s="78"/>
      <c r="F615" s="78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2" customHeight="1">
      <c r="A616" s="75"/>
      <c r="B616" s="75"/>
      <c r="C616" s="75"/>
      <c r="D616" s="78"/>
      <c r="E616" s="78"/>
      <c r="F616" s="78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2" customHeight="1">
      <c r="A617" s="75"/>
      <c r="B617" s="75"/>
      <c r="C617" s="75"/>
      <c r="D617" s="78"/>
      <c r="E617" s="78"/>
      <c r="F617" s="78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2" customHeight="1">
      <c r="A618" s="75"/>
      <c r="B618" s="75"/>
      <c r="C618" s="75"/>
      <c r="D618" s="78"/>
      <c r="E618" s="78"/>
      <c r="F618" s="78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2" customHeight="1">
      <c r="A619" s="75"/>
      <c r="B619" s="75"/>
      <c r="C619" s="75"/>
      <c r="D619" s="78"/>
      <c r="E619" s="78"/>
      <c r="F619" s="78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2" customHeight="1">
      <c r="A620" s="75"/>
      <c r="B620" s="75"/>
      <c r="C620" s="75"/>
      <c r="D620" s="78"/>
      <c r="E620" s="78"/>
      <c r="F620" s="78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2" customHeight="1">
      <c r="A621" s="75"/>
      <c r="B621" s="75"/>
      <c r="C621" s="75"/>
      <c r="D621" s="78"/>
      <c r="E621" s="78"/>
      <c r="F621" s="78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2" customHeight="1">
      <c r="A622" s="75"/>
      <c r="B622" s="75"/>
      <c r="C622" s="75"/>
      <c r="D622" s="78"/>
      <c r="E622" s="78"/>
      <c r="F622" s="78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2" customHeight="1">
      <c r="A623" s="75"/>
      <c r="B623" s="75"/>
      <c r="C623" s="75"/>
      <c r="D623" s="78"/>
      <c r="E623" s="78"/>
      <c r="F623" s="78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2" customHeight="1">
      <c r="A624" s="75"/>
      <c r="B624" s="75"/>
      <c r="C624" s="75"/>
      <c r="D624" s="78"/>
      <c r="E624" s="78"/>
      <c r="F624" s="78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2" customHeight="1">
      <c r="A625" s="75"/>
      <c r="B625" s="75"/>
      <c r="C625" s="75"/>
      <c r="D625" s="78"/>
      <c r="E625" s="78"/>
      <c r="F625" s="78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2" customHeight="1">
      <c r="A626" s="75"/>
      <c r="B626" s="75"/>
      <c r="C626" s="75"/>
      <c r="D626" s="78"/>
      <c r="E626" s="78"/>
      <c r="F626" s="78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2" customHeight="1">
      <c r="A627" s="75"/>
      <c r="B627" s="75"/>
      <c r="C627" s="75"/>
      <c r="D627" s="78"/>
      <c r="E627" s="78"/>
      <c r="F627" s="78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2" customHeight="1">
      <c r="A628" s="75"/>
      <c r="B628" s="75"/>
      <c r="C628" s="75"/>
      <c r="D628" s="78"/>
      <c r="E628" s="78"/>
      <c r="F628" s="78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2" customHeight="1">
      <c r="A629" s="75"/>
      <c r="B629" s="75"/>
      <c r="C629" s="75"/>
      <c r="D629" s="78"/>
      <c r="E629" s="78"/>
      <c r="F629" s="78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2" customHeight="1">
      <c r="A630" s="75"/>
      <c r="B630" s="75"/>
      <c r="C630" s="75"/>
      <c r="D630" s="78"/>
      <c r="E630" s="78"/>
      <c r="F630" s="78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2" customHeight="1">
      <c r="A631" s="75"/>
      <c r="B631" s="75"/>
      <c r="C631" s="75"/>
      <c r="D631" s="78"/>
      <c r="E631" s="78"/>
      <c r="F631" s="78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2" customHeight="1">
      <c r="A632" s="75"/>
      <c r="B632" s="75"/>
      <c r="C632" s="75"/>
      <c r="D632" s="78"/>
      <c r="E632" s="78"/>
      <c r="F632" s="78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2" customHeight="1">
      <c r="A633" s="75"/>
      <c r="B633" s="75"/>
      <c r="C633" s="75"/>
      <c r="D633" s="78"/>
      <c r="E633" s="78"/>
      <c r="F633" s="78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2" customHeight="1">
      <c r="A634" s="75"/>
      <c r="B634" s="75"/>
      <c r="C634" s="75"/>
      <c r="D634" s="78"/>
      <c r="E634" s="78"/>
      <c r="F634" s="78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2" customHeight="1">
      <c r="A635" s="75"/>
      <c r="B635" s="75"/>
      <c r="C635" s="75"/>
      <c r="D635" s="78"/>
      <c r="E635" s="78"/>
      <c r="F635" s="78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2" customHeight="1">
      <c r="A636" s="75"/>
      <c r="B636" s="75"/>
      <c r="C636" s="75"/>
      <c r="D636" s="78"/>
      <c r="E636" s="78"/>
      <c r="F636" s="78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2" customHeight="1">
      <c r="A637" s="75"/>
      <c r="B637" s="75"/>
      <c r="C637" s="75"/>
      <c r="D637" s="78"/>
      <c r="E637" s="78"/>
      <c r="F637" s="78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2" customHeight="1">
      <c r="A638" s="75"/>
      <c r="B638" s="75"/>
      <c r="C638" s="75"/>
      <c r="D638" s="78"/>
      <c r="E638" s="78"/>
      <c r="F638" s="78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2" customHeight="1">
      <c r="A639" s="75"/>
      <c r="B639" s="75"/>
      <c r="C639" s="75"/>
      <c r="D639" s="78"/>
      <c r="E639" s="78"/>
      <c r="F639" s="78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2" customHeight="1">
      <c r="A640" s="75"/>
      <c r="B640" s="75"/>
      <c r="C640" s="75"/>
      <c r="D640" s="78"/>
      <c r="E640" s="78"/>
      <c r="F640" s="78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2" customHeight="1">
      <c r="A641" s="75"/>
      <c r="B641" s="75"/>
      <c r="C641" s="75"/>
      <c r="D641" s="78"/>
      <c r="E641" s="78"/>
      <c r="F641" s="78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2" customHeight="1">
      <c r="A642" s="75"/>
      <c r="B642" s="75"/>
      <c r="C642" s="75"/>
      <c r="D642" s="78"/>
      <c r="E642" s="78"/>
      <c r="F642" s="78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2" customHeight="1">
      <c r="A643" s="75"/>
      <c r="B643" s="75"/>
      <c r="C643" s="75"/>
      <c r="D643" s="78"/>
      <c r="E643" s="78"/>
      <c r="F643" s="78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2" customHeight="1">
      <c r="A644" s="75"/>
      <c r="B644" s="75"/>
      <c r="C644" s="75"/>
      <c r="D644" s="78"/>
      <c r="E644" s="78"/>
      <c r="F644" s="78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2" customHeight="1">
      <c r="A645" s="75"/>
      <c r="B645" s="75"/>
      <c r="C645" s="75"/>
      <c r="D645" s="78"/>
      <c r="E645" s="78"/>
      <c r="F645" s="78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2" customHeight="1">
      <c r="A646" s="75"/>
      <c r="B646" s="75"/>
      <c r="C646" s="75"/>
      <c r="D646" s="78"/>
      <c r="E646" s="78"/>
      <c r="F646" s="78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2" customHeight="1">
      <c r="A647" s="75"/>
      <c r="B647" s="75"/>
      <c r="C647" s="75"/>
      <c r="D647" s="78"/>
      <c r="E647" s="78"/>
      <c r="F647" s="78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2" customHeight="1">
      <c r="A648" s="75"/>
      <c r="B648" s="75"/>
      <c r="C648" s="75"/>
      <c r="D648" s="78"/>
      <c r="E648" s="78"/>
      <c r="F648" s="78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2" customHeight="1">
      <c r="A649" s="75"/>
      <c r="B649" s="75"/>
      <c r="C649" s="75"/>
      <c r="D649" s="78"/>
      <c r="E649" s="78"/>
      <c r="F649" s="78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2" customHeight="1">
      <c r="A650" s="75"/>
      <c r="B650" s="75"/>
      <c r="C650" s="75"/>
      <c r="D650" s="78"/>
      <c r="E650" s="78"/>
      <c r="F650" s="78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2" customHeight="1">
      <c r="A651" s="75"/>
      <c r="B651" s="75"/>
      <c r="C651" s="75"/>
      <c r="D651" s="78"/>
      <c r="E651" s="78"/>
      <c r="F651" s="78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2" customHeight="1">
      <c r="A652" s="75"/>
      <c r="B652" s="75"/>
      <c r="C652" s="75"/>
      <c r="D652" s="78"/>
      <c r="E652" s="78"/>
      <c r="F652" s="78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2" customHeight="1">
      <c r="A653" s="75"/>
      <c r="B653" s="75"/>
      <c r="C653" s="75"/>
      <c r="D653" s="78"/>
      <c r="E653" s="78"/>
      <c r="F653" s="78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2" customHeight="1">
      <c r="A654" s="75"/>
      <c r="B654" s="75"/>
      <c r="C654" s="75"/>
      <c r="D654" s="78"/>
      <c r="E654" s="78"/>
      <c r="F654" s="78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2" customHeight="1">
      <c r="A655" s="75"/>
      <c r="B655" s="75"/>
      <c r="C655" s="75"/>
      <c r="D655" s="78"/>
      <c r="E655" s="78"/>
      <c r="F655" s="78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2" customHeight="1">
      <c r="A656" s="75"/>
      <c r="B656" s="75"/>
      <c r="C656" s="75"/>
      <c r="D656" s="78"/>
      <c r="E656" s="78"/>
      <c r="F656" s="78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2" customHeight="1">
      <c r="A657" s="75"/>
      <c r="B657" s="75"/>
      <c r="C657" s="75"/>
      <c r="D657" s="78"/>
      <c r="E657" s="78"/>
      <c r="F657" s="78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2" customHeight="1">
      <c r="A658" s="75"/>
      <c r="B658" s="75"/>
      <c r="C658" s="75"/>
      <c r="D658" s="78"/>
      <c r="E658" s="78"/>
      <c r="F658" s="78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2" customHeight="1">
      <c r="A659" s="75"/>
      <c r="B659" s="75"/>
      <c r="C659" s="75"/>
      <c r="D659" s="78"/>
      <c r="E659" s="78"/>
      <c r="F659" s="78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2" customHeight="1">
      <c r="A660" s="75"/>
      <c r="B660" s="75"/>
      <c r="C660" s="75"/>
      <c r="D660" s="78"/>
      <c r="E660" s="78"/>
      <c r="F660" s="78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2" customHeight="1">
      <c r="A661" s="75"/>
      <c r="B661" s="75"/>
      <c r="C661" s="75"/>
      <c r="D661" s="78"/>
      <c r="E661" s="78"/>
      <c r="F661" s="78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2" customHeight="1">
      <c r="A662" s="75"/>
      <c r="B662" s="75"/>
      <c r="C662" s="75"/>
      <c r="D662" s="78"/>
      <c r="E662" s="78"/>
      <c r="F662" s="78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2" customHeight="1">
      <c r="A663" s="75"/>
      <c r="B663" s="75"/>
      <c r="C663" s="75"/>
      <c r="D663" s="78"/>
      <c r="E663" s="78"/>
      <c r="F663" s="78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2" customHeight="1">
      <c r="A664" s="75"/>
      <c r="B664" s="75"/>
      <c r="C664" s="75"/>
      <c r="D664" s="78"/>
      <c r="E664" s="78"/>
      <c r="F664" s="78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2" customHeight="1">
      <c r="A665" s="75"/>
      <c r="B665" s="75"/>
      <c r="C665" s="75"/>
      <c r="D665" s="78"/>
      <c r="E665" s="78"/>
      <c r="F665" s="78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2" customHeight="1">
      <c r="A666" s="75"/>
      <c r="B666" s="75"/>
      <c r="C666" s="75"/>
      <c r="D666" s="78"/>
      <c r="E666" s="78"/>
      <c r="F666" s="78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2" customHeight="1">
      <c r="A667" s="75"/>
      <c r="B667" s="75"/>
      <c r="C667" s="75"/>
      <c r="D667" s="78"/>
      <c r="E667" s="78"/>
      <c r="F667" s="78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2" customHeight="1">
      <c r="A668" s="75"/>
      <c r="B668" s="75"/>
      <c r="C668" s="75"/>
      <c r="D668" s="78"/>
      <c r="E668" s="78"/>
      <c r="F668" s="78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2" customHeight="1">
      <c r="A669" s="75"/>
      <c r="B669" s="75"/>
      <c r="C669" s="75"/>
      <c r="D669" s="78"/>
      <c r="E669" s="78"/>
      <c r="F669" s="78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2" customHeight="1">
      <c r="A670" s="75"/>
      <c r="B670" s="75"/>
      <c r="C670" s="75"/>
      <c r="D670" s="78"/>
      <c r="E670" s="78"/>
      <c r="F670" s="78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2" customHeight="1">
      <c r="A671" s="75"/>
      <c r="B671" s="75"/>
      <c r="C671" s="75"/>
      <c r="D671" s="78"/>
      <c r="E671" s="78"/>
      <c r="F671" s="78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2" customHeight="1">
      <c r="A672" s="75"/>
      <c r="B672" s="75"/>
      <c r="C672" s="75"/>
      <c r="D672" s="78"/>
      <c r="E672" s="78"/>
      <c r="F672" s="78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2" customHeight="1">
      <c r="A673" s="75"/>
      <c r="B673" s="75"/>
      <c r="C673" s="75"/>
      <c r="D673" s="78"/>
      <c r="E673" s="78"/>
      <c r="F673" s="78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2" customHeight="1">
      <c r="A674" s="75"/>
      <c r="B674" s="75"/>
      <c r="C674" s="75"/>
      <c r="D674" s="78"/>
      <c r="E674" s="78"/>
      <c r="F674" s="78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2" customHeight="1">
      <c r="A675" s="75"/>
      <c r="B675" s="75"/>
      <c r="C675" s="75"/>
      <c r="D675" s="78"/>
      <c r="E675" s="78"/>
      <c r="F675" s="78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2" customHeight="1">
      <c r="A676" s="75"/>
      <c r="B676" s="75"/>
      <c r="C676" s="75"/>
      <c r="D676" s="78"/>
      <c r="E676" s="78"/>
      <c r="F676" s="78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2" customHeight="1">
      <c r="A677" s="75"/>
      <c r="B677" s="75"/>
      <c r="C677" s="75"/>
      <c r="D677" s="78"/>
      <c r="E677" s="78"/>
      <c r="F677" s="78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2" customHeight="1">
      <c r="A678" s="75"/>
      <c r="B678" s="75"/>
      <c r="C678" s="75"/>
      <c r="D678" s="78"/>
      <c r="E678" s="78"/>
      <c r="F678" s="78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2" customHeight="1">
      <c r="A679" s="75"/>
      <c r="B679" s="75"/>
      <c r="C679" s="75"/>
      <c r="D679" s="78"/>
      <c r="E679" s="78"/>
      <c r="F679" s="78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2" customHeight="1">
      <c r="A680" s="75"/>
      <c r="B680" s="75"/>
      <c r="C680" s="75"/>
      <c r="D680" s="78"/>
      <c r="E680" s="78"/>
      <c r="F680" s="78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2" customHeight="1">
      <c r="A681" s="75"/>
      <c r="B681" s="75"/>
      <c r="C681" s="75"/>
      <c r="D681" s="78"/>
      <c r="E681" s="78"/>
      <c r="F681" s="78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2" customHeight="1">
      <c r="A682" s="75"/>
      <c r="B682" s="75"/>
      <c r="C682" s="75"/>
      <c r="D682" s="78"/>
      <c r="E682" s="78"/>
      <c r="F682" s="78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2" customHeight="1">
      <c r="A683" s="75"/>
      <c r="B683" s="75"/>
      <c r="C683" s="75"/>
      <c r="D683" s="78"/>
      <c r="E683" s="78"/>
      <c r="F683" s="78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2" customHeight="1">
      <c r="A684" s="75"/>
      <c r="B684" s="75"/>
      <c r="C684" s="75"/>
      <c r="D684" s="78"/>
      <c r="E684" s="78"/>
      <c r="F684" s="78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2" customHeight="1">
      <c r="A685" s="75"/>
      <c r="B685" s="75"/>
      <c r="C685" s="75"/>
      <c r="D685" s="78"/>
      <c r="E685" s="78"/>
      <c r="F685" s="78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2" customHeight="1">
      <c r="A686" s="75"/>
      <c r="B686" s="75"/>
      <c r="C686" s="75"/>
      <c r="D686" s="78"/>
      <c r="E686" s="78"/>
      <c r="F686" s="78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2" customHeight="1">
      <c r="A687" s="75"/>
      <c r="B687" s="75"/>
      <c r="C687" s="75"/>
      <c r="D687" s="78"/>
      <c r="E687" s="78"/>
      <c r="F687" s="78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2" customHeight="1">
      <c r="A688" s="75"/>
      <c r="B688" s="75"/>
      <c r="C688" s="75"/>
      <c r="D688" s="78"/>
      <c r="E688" s="78"/>
      <c r="F688" s="78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2" customHeight="1">
      <c r="A689" s="75"/>
      <c r="B689" s="75"/>
      <c r="C689" s="75"/>
      <c r="D689" s="78"/>
      <c r="E689" s="78"/>
      <c r="F689" s="78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2" customHeight="1">
      <c r="A690" s="75"/>
      <c r="B690" s="75"/>
      <c r="C690" s="75"/>
      <c r="D690" s="78"/>
      <c r="E690" s="78"/>
      <c r="F690" s="78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2" customHeight="1">
      <c r="A691" s="75"/>
      <c r="B691" s="75"/>
      <c r="C691" s="75"/>
      <c r="D691" s="78"/>
      <c r="E691" s="78"/>
      <c r="F691" s="78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2" customHeight="1">
      <c r="A692" s="75"/>
      <c r="B692" s="75"/>
      <c r="C692" s="75"/>
      <c r="D692" s="78"/>
      <c r="E692" s="78"/>
      <c r="F692" s="78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2" customHeight="1">
      <c r="A693" s="75"/>
      <c r="B693" s="75"/>
      <c r="C693" s="75"/>
      <c r="D693" s="78"/>
      <c r="E693" s="78"/>
      <c r="F693" s="78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2" customHeight="1">
      <c r="A694" s="75"/>
      <c r="B694" s="75"/>
      <c r="C694" s="75"/>
      <c r="D694" s="78"/>
      <c r="E694" s="78"/>
      <c r="F694" s="78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2" customHeight="1">
      <c r="A695" s="75"/>
      <c r="B695" s="75"/>
      <c r="C695" s="75"/>
      <c r="D695" s="78"/>
      <c r="E695" s="78"/>
      <c r="F695" s="78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2" customHeight="1">
      <c r="A696" s="75"/>
      <c r="B696" s="75"/>
      <c r="C696" s="75"/>
      <c r="D696" s="78"/>
      <c r="E696" s="78"/>
      <c r="F696" s="78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2" customHeight="1">
      <c r="A697" s="75"/>
      <c r="B697" s="75"/>
      <c r="C697" s="75"/>
      <c r="D697" s="78"/>
      <c r="E697" s="78"/>
      <c r="F697" s="78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2" customHeight="1">
      <c r="A698" s="75"/>
      <c r="B698" s="75"/>
      <c r="C698" s="75"/>
      <c r="D698" s="78"/>
      <c r="E698" s="78"/>
      <c r="F698" s="78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2" customHeight="1">
      <c r="A699" s="75"/>
      <c r="B699" s="75"/>
      <c r="C699" s="75"/>
      <c r="D699" s="78"/>
      <c r="E699" s="78"/>
      <c r="F699" s="78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2" customHeight="1">
      <c r="A700" s="75"/>
      <c r="B700" s="75"/>
      <c r="C700" s="75"/>
      <c r="D700" s="78"/>
      <c r="E700" s="78"/>
      <c r="F700" s="78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2" customHeight="1">
      <c r="A701" s="75"/>
      <c r="B701" s="75"/>
      <c r="C701" s="75"/>
      <c r="D701" s="78"/>
      <c r="E701" s="78"/>
      <c r="F701" s="78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2" customHeight="1">
      <c r="A702" s="75"/>
      <c r="B702" s="75"/>
      <c r="C702" s="75"/>
      <c r="D702" s="78"/>
      <c r="E702" s="78"/>
      <c r="F702" s="78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2" customHeight="1">
      <c r="A703" s="75"/>
      <c r="B703" s="75"/>
      <c r="C703" s="75"/>
      <c r="D703" s="78"/>
      <c r="E703" s="78"/>
      <c r="F703" s="78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2" customHeight="1">
      <c r="A704" s="75"/>
      <c r="B704" s="75"/>
      <c r="C704" s="75"/>
      <c r="D704" s="78"/>
      <c r="E704" s="78"/>
      <c r="F704" s="78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2" customHeight="1">
      <c r="A705" s="75"/>
      <c r="B705" s="75"/>
      <c r="C705" s="75"/>
      <c r="D705" s="78"/>
      <c r="E705" s="78"/>
      <c r="F705" s="78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2" customHeight="1">
      <c r="A706" s="75"/>
      <c r="B706" s="75"/>
      <c r="C706" s="75"/>
      <c r="D706" s="78"/>
      <c r="E706" s="78"/>
      <c r="F706" s="78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2" customHeight="1">
      <c r="A707" s="75"/>
      <c r="B707" s="75"/>
      <c r="C707" s="75"/>
      <c r="D707" s="78"/>
      <c r="E707" s="78"/>
      <c r="F707" s="78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2" customHeight="1">
      <c r="A708" s="75"/>
      <c r="B708" s="75"/>
      <c r="C708" s="75"/>
      <c r="D708" s="78"/>
      <c r="E708" s="78"/>
      <c r="F708" s="78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2" customHeight="1">
      <c r="A709" s="75"/>
      <c r="B709" s="75"/>
      <c r="C709" s="75"/>
      <c r="D709" s="78"/>
      <c r="E709" s="78"/>
      <c r="F709" s="78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2" customHeight="1">
      <c r="A710" s="75"/>
      <c r="B710" s="75"/>
      <c r="C710" s="75"/>
      <c r="D710" s="78"/>
      <c r="E710" s="78"/>
      <c r="F710" s="78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2" customHeight="1">
      <c r="A711" s="75"/>
      <c r="B711" s="75"/>
      <c r="C711" s="75"/>
      <c r="D711" s="78"/>
      <c r="E711" s="78"/>
      <c r="F711" s="78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2" customHeight="1">
      <c r="A712" s="75"/>
      <c r="B712" s="75"/>
      <c r="C712" s="75"/>
      <c r="D712" s="78"/>
      <c r="E712" s="78"/>
      <c r="F712" s="78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2" customHeight="1">
      <c r="A713" s="75"/>
      <c r="B713" s="75"/>
      <c r="C713" s="75"/>
      <c r="D713" s="78"/>
      <c r="E713" s="78"/>
      <c r="F713" s="78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2" customHeight="1">
      <c r="A714" s="75"/>
      <c r="B714" s="75"/>
      <c r="C714" s="75"/>
      <c r="D714" s="78"/>
      <c r="E714" s="78"/>
      <c r="F714" s="78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2" customHeight="1">
      <c r="A715" s="75"/>
      <c r="B715" s="75"/>
      <c r="C715" s="75"/>
      <c r="D715" s="78"/>
      <c r="E715" s="78"/>
      <c r="F715" s="78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2" customHeight="1">
      <c r="A716" s="75"/>
      <c r="B716" s="75"/>
      <c r="C716" s="75"/>
      <c r="D716" s="78"/>
      <c r="E716" s="78"/>
      <c r="F716" s="78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2" customHeight="1">
      <c r="A717" s="75"/>
      <c r="B717" s="75"/>
      <c r="C717" s="75"/>
      <c r="D717" s="78"/>
      <c r="E717" s="78"/>
      <c r="F717" s="78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2" customHeight="1">
      <c r="A718" s="75"/>
      <c r="B718" s="75"/>
      <c r="C718" s="75"/>
      <c r="D718" s="78"/>
      <c r="E718" s="78"/>
      <c r="F718" s="78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2" customHeight="1">
      <c r="A719" s="75"/>
      <c r="B719" s="75"/>
      <c r="C719" s="75"/>
      <c r="D719" s="78"/>
      <c r="E719" s="78"/>
      <c r="F719" s="78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2" customHeight="1">
      <c r="A720" s="75"/>
      <c r="B720" s="75"/>
      <c r="C720" s="75"/>
      <c r="D720" s="78"/>
      <c r="E720" s="78"/>
      <c r="F720" s="78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2" customHeight="1">
      <c r="A721" s="75"/>
      <c r="B721" s="75"/>
      <c r="C721" s="75"/>
      <c r="D721" s="78"/>
      <c r="E721" s="78"/>
      <c r="F721" s="78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2" customHeight="1">
      <c r="A722" s="75"/>
      <c r="B722" s="75"/>
      <c r="C722" s="75"/>
      <c r="D722" s="78"/>
      <c r="E722" s="78"/>
      <c r="F722" s="78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2" customHeight="1">
      <c r="A723" s="75"/>
      <c r="B723" s="75"/>
      <c r="C723" s="75"/>
      <c r="D723" s="78"/>
      <c r="E723" s="78"/>
      <c r="F723" s="78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2" customHeight="1">
      <c r="A724" s="75"/>
      <c r="B724" s="75"/>
      <c r="C724" s="75"/>
      <c r="D724" s="78"/>
      <c r="E724" s="78"/>
      <c r="F724" s="78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2" customHeight="1">
      <c r="A725" s="75"/>
      <c r="B725" s="75"/>
      <c r="C725" s="75"/>
      <c r="D725" s="78"/>
      <c r="E725" s="78"/>
      <c r="F725" s="78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2" customHeight="1">
      <c r="A726" s="75"/>
      <c r="B726" s="75"/>
      <c r="C726" s="75"/>
      <c r="D726" s="78"/>
      <c r="E726" s="78"/>
      <c r="F726" s="78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2" customHeight="1">
      <c r="A727" s="75"/>
      <c r="B727" s="75"/>
      <c r="C727" s="75"/>
      <c r="D727" s="78"/>
      <c r="E727" s="78"/>
      <c r="F727" s="78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2" customHeight="1">
      <c r="A728" s="75"/>
      <c r="B728" s="75"/>
      <c r="C728" s="75"/>
      <c r="D728" s="78"/>
      <c r="E728" s="78"/>
      <c r="F728" s="78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2" customHeight="1">
      <c r="A729" s="75"/>
      <c r="B729" s="75"/>
      <c r="C729" s="75"/>
      <c r="D729" s="78"/>
      <c r="E729" s="78"/>
      <c r="F729" s="78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2" customHeight="1">
      <c r="A730" s="75"/>
      <c r="B730" s="75"/>
      <c r="C730" s="75"/>
      <c r="D730" s="78"/>
      <c r="E730" s="78"/>
      <c r="F730" s="78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2" customHeight="1">
      <c r="A731" s="75"/>
      <c r="B731" s="75"/>
      <c r="C731" s="75"/>
      <c r="D731" s="78"/>
      <c r="E731" s="78"/>
      <c r="F731" s="78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2" customHeight="1">
      <c r="A732" s="75"/>
      <c r="B732" s="75"/>
      <c r="C732" s="75"/>
      <c r="D732" s="78"/>
      <c r="E732" s="78"/>
      <c r="F732" s="78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2" customHeight="1">
      <c r="A733" s="75"/>
      <c r="B733" s="75"/>
      <c r="C733" s="75"/>
      <c r="D733" s="78"/>
      <c r="E733" s="78"/>
      <c r="F733" s="78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2" customHeight="1">
      <c r="A734" s="75"/>
      <c r="B734" s="75"/>
      <c r="C734" s="75"/>
      <c r="D734" s="78"/>
      <c r="E734" s="78"/>
      <c r="F734" s="78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2" customHeight="1">
      <c r="A735" s="75"/>
      <c r="B735" s="75"/>
      <c r="C735" s="75"/>
      <c r="D735" s="78"/>
      <c r="E735" s="78"/>
      <c r="F735" s="78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2" customHeight="1">
      <c r="A736" s="75"/>
      <c r="B736" s="75"/>
      <c r="C736" s="75"/>
      <c r="D736" s="78"/>
      <c r="E736" s="78"/>
      <c r="F736" s="78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2" customHeight="1">
      <c r="A737" s="75"/>
      <c r="B737" s="75"/>
      <c r="C737" s="75"/>
      <c r="D737" s="78"/>
      <c r="E737" s="78"/>
      <c r="F737" s="78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2" customHeight="1">
      <c r="A738" s="75"/>
      <c r="B738" s="75"/>
      <c r="C738" s="75"/>
      <c r="D738" s="78"/>
      <c r="E738" s="78"/>
      <c r="F738" s="78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2" customHeight="1">
      <c r="A739" s="75"/>
      <c r="B739" s="75"/>
      <c r="C739" s="75"/>
      <c r="D739" s="78"/>
      <c r="E739" s="78"/>
      <c r="F739" s="78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2" customHeight="1">
      <c r="A740" s="75"/>
      <c r="B740" s="75"/>
      <c r="C740" s="75"/>
      <c r="D740" s="78"/>
      <c r="E740" s="78"/>
      <c r="F740" s="78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2" customHeight="1">
      <c r="A741" s="75"/>
      <c r="B741" s="75"/>
      <c r="C741" s="75"/>
      <c r="D741" s="78"/>
      <c r="E741" s="78"/>
      <c r="F741" s="78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2" customHeight="1">
      <c r="A742" s="75"/>
      <c r="B742" s="75"/>
      <c r="C742" s="75"/>
      <c r="D742" s="78"/>
      <c r="E742" s="78"/>
      <c r="F742" s="78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2" customHeight="1">
      <c r="A743" s="75"/>
      <c r="B743" s="75"/>
      <c r="C743" s="75"/>
      <c r="D743" s="78"/>
      <c r="E743" s="78"/>
      <c r="F743" s="78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2" customHeight="1">
      <c r="A744" s="75"/>
      <c r="B744" s="75"/>
      <c r="C744" s="75"/>
      <c r="D744" s="78"/>
      <c r="E744" s="78"/>
      <c r="F744" s="78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2" customHeight="1">
      <c r="A745" s="75"/>
      <c r="B745" s="75"/>
      <c r="C745" s="75"/>
      <c r="D745" s="78"/>
      <c r="E745" s="78"/>
      <c r="F745" s="78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2" customHeight="1">
      <c r="A746" s="75"/>
      <c r="B746" s="75"/>
      <c r="C746" s="75"/>
      <c r="D746" s="78"/>
      <c r="E746" s="78"/>
      <c r="F746" s="78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2" customHeight="1">
      <c r="A747" s="75"/>
      <c r="B747" s="75"/>
      <c r="C747" s="75"/>
      <c r="D747" s="78"/>
      <c r="E747" s="78"/>
      <c r="F747" s="78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2" customHeight="1">
      <c r="A748" s="75"/>
      <c r="B748" s="75"/>
      <c r="C748" s="75"/>
      <c r="D748" s="78"/>
      <c r="E748" s="78"/>
      <c r="F748" s="78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2" customHeight="1">
      <c r="A749" s="75"/>
      <c r="B749" s="75"/>
      <c r="C749" s="75"/>
      <c r="D749" s="78"/>
      <c r="E749" s="78"/>
      <c r="F749" s="78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2" customHeight="1">
      <c r="A750" s="75"/>
      <c r="B750" s="75"/>
      <c r="C750" s="75"/>
      <c r="D750" s="78"/>
      <c r="E750" s="78"/>
      <c r="F750" s="78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2" customHeight="1">
      <c r="A751" s="75"/>
      <c r="B751" s="75"/>
      <c r="C751" s="75"/>
      <c r="D751" s="78"/>
      <c r="E751" s="78"/>
      <c r="F751" s="78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2" customHeight="1">
      <c r="A752" s="75"/>
      <c r="B752" s="75"/>
      <c r="C752" s="75"/>
      <c r="D752" s="78"/>
      <c r="E752" s="78"/>
      <c r="F752" s="78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2" customHeight="1">
      <c r="A753" s="75"/>
      <c r="B753" s="75"/>
      <c r="C753" s="75"/>
      <c r="D753" s="78"/>
      <c r="E753" s="78"/>
      <c r="F753" s="78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2" customHeight="1">
      <c r="A754" s="75"/>
      <c r="B754" s="75"/>
      <c r="C754" s="75"/>
      <c r="D754" s="78"/>
      <c r="E754" s="78"/>
      <c r="F754" s="78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2" customHeight="1">
      <c r="A755" s="75"/>
      <c r="B755" s="75"/>
      <c r="C755" s="75"/>
      <c r="D755" s="78"/>
      <c r="E755" s="78"/>
      <c r="F755" s="78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2" customHeight="1">
      <c r="A756" s="75"/>
      <c r="B756" s="75"/>
      <c r="C756" s="75"/>
      <c r="D756" s="78"/>
      <c r="E756" s="78"/>
      <c r="F756" s="78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2" customHeight="1">
      <c r="A757" s="75"/>
      <c r="B757" s="75"/>
      <c r="C757" s="75"/>
      <c r="D757" s="78"/>
      <c r="E757" s="78"/>
      <c r="F757" s="78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2" customHeight="1">
      <c r="A758" s="75"/>
      <c r="B758" s="75"/>
      <c r="C758" s="75"/>
      <c r="D758" s="78"/>
      <c r="E758" s="78"/>
      <c r="F758" s="78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2" customHeight="1">
      <c r="A759" s="75"/>
      <c r="B759" s="75"/>
      <c r="C759" s="75"/>
      <c r="D759" s="78"/>
      <c r="E759" s="78"/>
      <c r="F759" s="78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2" customHeight="1">
      <c r="A760" s="75"/>
      <c r="B760" s="75"/>
      <c r="C760" s="75"/>
      <c r="D760" s="78"/>
      <c r="E760" s="78"/>
      <c r="F760" s="78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2" customHeight="1">
      <c r="A761" s="75"/>
      <c r="B761" s="75"/>
      <c r="C761" s="75"/>
      <c r="D761" s="78"/>
      <c r="E761" s="78"/>
      <c r="F761" s="78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2" customHeight="1">
      <c r="A762" s="75"/>
      <c r="B762" s="75"/>
      <c r="C762" s="75"/>
      <c r="D762" s="78"/>
      <c r="E762" s="78"/>
      <c r="F762" s="78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2" customHeight="1">
      <c r="A763" s="75"/>
      <c r="B763" s="75"/>
      <c r="C763" s="75"/>
      <c r="D763" s="78"/>
      <c r="E763" s="78"/>
      <c r="F763" s="78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2" customHeight="1">
      <c r="A764" s="75"/>
      <c r="B764" s="75"/>
      <c r="C764" s="75"/>
      <c r="D764" s="78"/>
      <c r="E764" s="78"/>
      <c r="F764" s="78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2" customHeight="1">
      <c r="A765" s="75"/>
      <c r="B765" s="75"/>
      <c r="C765" s="75"/>
      <c r="D765" s="78"/>
      <c r="E765" s="78"/>
      <c r="F765" s="78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2" customHeight="1">
      <c r="A766" s="75"/>
      <c r="B766" s="75"/>
      <c r="C766" s="75"/>
      <c r="D766" s="78"/>
      <c r="E766" s="78"/>
      <c r="F766" s="78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2" customHeight="1">
      <c r="A767" s="75"/>
      <c r="B767" s="75"/>
      <c r="C767" s="75"/>
      <c r="D767" s="78"/>
      <c r="E767" s="78"/>
      <c r="F767" s="78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2" customHeight="1">
      <c r="A768" s="75"/>
      <c r="B768" s="75"/>
      <c r="C768" s="75"/>
      <c r="D768" s="78"/>
      <c r="E768" s="78"/>
      <c r="F768" s="78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2" customHeight="1">
      <c r="A769" s="75"/>
      <c r="B769" s="75"/>
      <c r="C769" s="75"/>
      <c r="D769" s="78"/>
      <c r="E769" s="78"/>
      <c r="F769" s="78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2" customHeight="1">
      <c r="A770" s="75"/>
      <c r="B770" s="75"/>
      <c r="C770" s="75"/>
      <c r="D770" s="78"/>
      <c r="E770" s="78"/>
      <c r="F770" s="78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2" customHeight="1">
      <c r="A771" s="75"/>
      <c r="B771" s="75"/>
      <c r="C771" s="75"/>
      <c r="D771" s="78"/>
      <c r="E771" s="78"/>
      <c r="F771" s="78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2" customHeight="1">
      <c r="A772" s="75"/>
      <c r="B772" s="75"/>
      <c r="C772" s="75"/>
      <c r="D772" s="78"/>
      <c r="E772" s="78"/>
      <c r="F772" s="78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2" customHeight="1">
      <c r="A773" s="75"/>
      <c r="B773" s="75"/>
      <c r="C773" s="75"/>
      <c r="D773" s="78"/>
      <c r="E773" s="78"/>
      <c r="F773" s="78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2" customHeight="1">
      <c r="A774" s="75"/>
      <c r="B774" s="75"/>
      <c r="C774" s="75"/>
      <c r="D774" s="78"/>
      <c r="E774" s="78"/>
      <c r="F774" s="78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2" customHeight="1">
      <c r="A775" s="75"/>
      <c r="B775" s="75"/>
      <c r="C775" s="75"/>
      <c r="D775" s="78"/>
      <c r="E775" s="78"/>
      <c r="F775" s="78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2" customHeight="1">
      <c r="A776" s="75"/>
      <c r="B776" s="75"/>
      <c r="C776" s="75"/>
      <c r="D776" s="78"/>
      <c r="E776" s="78"/>
      <c r="F776" s="78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2" customHeight="1">
      <c r="A777" s="75"/>
      <c r="B777" s="75"/>
      <c r="C777" s="75"/>
      <c r="D777" s="78"/>
      <c r="E777" s="78"/>
      <c r="F777" s="78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2" customHeight="1">
      <c r="A778" s="75"/>
      <c r="B778" s="75"/>
      <c r="C778" s="75"/>
      <c r="D778" s="78"/>
      <c r="E778" s="78"/>
      <c r="F778" s="78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2" customHeight="1">
      <c r="A779" s="75"/>
      <c r="B779" s="75"/>
      <c r="C779" s="75"/>
      <c r="D779" s="78"/>
      <c r="E779" s="78"/>
      <c r="F779" s="78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2" customHeight="1">
      <c r="A780" s="75"/>
      <c r="B780" s="75"/>
      <c r="C780" s="75"/>
      <c r="D780" s="78"/>
      <c r="E780" s="78"/>
      <c r="F780" s="78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2" customHeight="1">
      <c r="A781" s="75"/>
      <c r="B781" s="75"/>
      <c r="C781" s="75"/>
      <c r="D781" s="78"/>
      <c r="E781" s="78"/>
      <c r="F781" s="78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2" customHeight="1">
      <c r="A782" s="75"/>
      <c r="B782" s="75"/>
      <c r="C782" s="75"/>
      <c r="D782" s="78"/>
      <c r="E782" s="78"/>
      <c r="F782" s="78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2" customHeight="1">
      <c r="A783" s="75"/>
      <c r="B783" s="75"/>
      <c r="C783" s="75"/>
      <c r="D783" s="78"/>
      <c r="E783" s="78"/>
      <c r="F783" s="78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2" customHeight="1">
      <c r="A784" s="75"/>
      <c r="B784" s="75"/>
      <c r="C784" s="75"/>
      <c r="D784" s="78"/>
      <c r="E784" s="78"/>
      <c r="F784" s="78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2" customHeight="1">
      <c r="A785" s="75"/>
      <c r="B785" s="75"/>
      <c r="C785" s="75"/>
      <c r="D785" s="78"/>
      <c r="E785" s="78"/>
      <c r="F785" s="78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2" customHeight="1">
      <c r="A786" s="75"/>
      <c r="B786" s="75"/>
      <c r="C786" s="75"/>
      <c r="D786" s="78"/>
      <c r="E786" s="78"/>
      <c r="F786" s="78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2" customHeight="1">
      <c r="A787" s="75"/>
      <c r="B787" s="75"/>
      <c r="C787" s="75"/>
      <c r="D787" s="78"/>
      <c r="E787" s="78"/>
      <c r="F787" s="78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2" customHeight="1">
      <c r="A788" s="75"/>
      <c r="B788" s="75"/>
      <c r="C788" s="75"/>
      <c r="D788" s="78"/>
      <c r="E788" s="78"/>
      <c r="F788" s="78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2" customHeight="1">
      <c r="A789" s="75"/>
      <c r="B789" s="75"/>
      <c r="C789" s="75"/>
      <c r="D789" s="78"/>
      <c r="E789" s="78"/>
      <c r="F789" s="78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2" customHeight="1">
      <c r="A790" s="75"/>
      <c r="B790" s="75"/>
      <c r="C790" s="75"/>
      <c r="D790" s="78"/>
      <c r="E790" s="78"/>
      <c r="F790" s="78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2" customHeight="1">
      <c r="A791" s="75"/>
      <c r="B791" s="75"/>
      <c r="C791" s="75"/>
      <c r="D791" s="78"/>
      <c r="E791" s="78"/>
      <c r="F791" s="78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2" customHeight="1">
      <c r="A792" s="75"/>
      <c r="B792" s="75"/>
      <c r="C792" s="75"/>
      <c r="D792" s="78"/>
      <c r="E792" s="78"/>
      <c r="F792" s="78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2" customHeight="1">
      <c r="A793" s="75"/>
      <c r="B793" s="75"/>
      <c r="C793" s="75"/>
      <c r="D793" s="78"/>
      <c r="E793" s="78"/>
      <c r="F793" s="78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2" customHeight="1">
      <c r="A794" s="75"/>
      <c r="B794" s="75"/>
      <c r="C794" s="75"/>
      <c r="D794" s="78"/>
      <c r="E794" s="78"/>
      <c r="F794" s="78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2" customHeight="1">
      <c r="A795" s="75"/>
      <c r="B795" s="75"/>
      <c r="C795" s="75"/>
      <c r="D795" s="78"/>
      <c r="E795" s="78"/>
      <c r="F795" s="78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2" customHeight="1">
      <c r="A796" s="75"/>
      <c r="B796" s="75"/>
      <c r="C796" s="75"/>
      <c r="D796" s="78"/>
      <c r="E796" s="78"/>
      <c r="F796" s="78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2" customHeight="1">
      <c r="A797" s="75"/>
      <c r="B797" s="75"/>
      <c r="C797" s="75"/>
      <c r="D797" s="78"/>
      <c r="E797" s="78"/>
      <c r="F797" s="78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2" customHeight="1">
      <c r="A798" s="75"/>
      <c r="B798" s="75"/>
      <c r="C798" s="75"/>
      <c r="D798" s="78"/>
      <c r="E798" s="78"/>
      <c r="F798" s="78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2" customHeight="1">
      <c r="A799" s="75"/>
      <c r="B799" s="75"/>
      <c r="C799" s="75"/>
      <c r="D799" s="78"/>
      <c r="E799" s="78"/>
      <c r="F799" s="78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2" customHeight="1">
      <c r="A800" s="75"/>
      <c r="B800" s="75"/>
      <c r="C800" s="75"/>
      <c r="D800" s="78"/>
      <c r="E800" s="78"/>
      <c r="F800" s="78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2" customHeight="1">
      <c r="A801" s="75"/>
      <c r="B801" s="75"/>
      <c r="C801" s="75"/>
      <c r="D801" s="78"/>
      <c r="E801" s="78"/>
      <c r="F801" s="78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2" customHeight="1">
      <c r="A802" s="75"/>
      <c r="B802" s="75"/>
      <c r="C802" s="75"/>
      <c r="D802" s="78"/>
      <c r="E802" s="78"/>
      <c r="F802" s="78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2" customHeight="1">
      <c r="A803" s="75"/>
      <c r="B803" s="75"/>
      <c r="C803" s="75"/>
      <c r="D803" s="78"/>
      <c r="E803" s="78"/>
      <c r="F803" s="78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2" customHeight="1">
      <c r="A804" s="75"/>
      <c r="B804" s="75"/>
      <c r="C804" s="75"/>
      <c r="D804" s="78"/>
      <c r="E804" s="78"/>
      <c r="F804" s="78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2" customHeight="1">
      <c r="A805" s="75"/>
      <c r="B805" s="75"/>
      <c r="C805" s="75"/>
      <c r="D805" s="78"/>
      <c r="E805" s="78"/>
      <c r="F805" s="78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2" customHeight="1">
      <c r="A806" s="75"/>
      <c r="B806" s="75"/>
      <c r="C806" s="75"/>
      <c r="D806" s="78"/>
      <c r="E806" s="78"/>
      <c r="F806" s="78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2" customHeight="1">
      <c r="A807" s="75"/>
      <c r="B807" s="75"/>
      <c r="C807" s="75"/>
      <c r="D807" s="78"/>
      <c r="E807" s="78"/>
      <c r="F807" s="78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2" customHeight="1">
      <c r="A808" s="75"/>
      <c r="B808" s="75"/>
      <c r="C808" s="75"/>
      <c r="D808" s="78"/>
      <c r="E808" s="78"/>
      <c r="F808" s="78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2" customHeight="1">
      <c r="A809" s="75"/>
      <c r="B809" s="75"/>
      <c r="C809" s="75"/>
      <c r="D809" s="78"/>
      <c r="E809" s="78"/>
      <c r="F809" s="78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2" customHeight="1">
      <c r="A810" s="75"/>
      <c r="B810" s="75"/>
      <c r="C810" s="75"/>
      <c r="D810" s="78"/>
      <c r="E810" s="78"/>
      <c r="F810" s="78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2" customHeight="1">
      <c r="A811" s="75"/>
      <c r="B811" s="75"/>
      <c r="C811" s="75"/>
      <c r="D811" s="78"/>
      <c r="E811" s="78"/>
      <c r="F811" s="78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2" customHeight="1">
      <c r="A812" s="75"/>
      <c r="B812" s="75"/>
      <c r="C812" s="75"/>
      <c r="D812" s="78"/>
      <c r="E812" s="78"/>
      <c r="F812" s="78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2" customHeight="1">
      <c r="A813" s="75"/>
      <c r="B813" s="75"/>
      <c r="C813" s="75"/>
      <c r="D813" s="78"/>
      <c r="E813" s="78"/>
      <c r="F813" s="78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2" customHeight="1">
      <c r="A814" s="75"/>
      <c r="B814" s="75"/>
      <c r="C814" s="75"/>
      <c r="D814" s="78"/>
      <c r="E814" s="78"/>
      <c r="F814" s="78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2" customHeight="1">
      <c r="A815" s="75"/>
      <c r="B815" s="75"/>
      <c r="C815" s="75"/>
      <c r="D815" s="78"/>
      <c r="E815" s="78"/>
      <c r="F815" s="78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2" customHeight="1">
      <c r="A816" s="75"/>
      <c r="B816" s="75"/>
      <c r="C816" s="75"/>
      <c r="D816" s="78"/>
      <c r="E816" s="78"/>
      <c r="F816" s="78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2" customHeight="1">
      <c r="A817" s="75"/>
      <c r="B817" s="75"/>
      <c r="C817" s="75"/>
      <c r="D817" s="78"/>
      <c r="E817" s="78"/>
      <c r="F817" s="78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2" customHeight="1">
      <c r="A818" s="75"/>
      <c r="B818" s="75"/>
      <c r="C818" s="75"/>
      <c r="D818" s="78"/>
      <c r="E818" s="78"/>
      <c r="F818" s="78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2" customHeight="1">
      <c r="A819" s="75"/>
      <c r="B819" s="75"/>
      <c r="C819" s="75"/>
      <c r="D819" s="78"/>
      <c r="E819" s="78"/>
      <c r="F819" s="78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2" customHeight="1">
      <c r="A820" s="75"/>
      <c r="B820" s="75"/>
      <c r="C820" s="75"/>
      <c r="D820" s="78"/>
      <c r="E820" s="78"/>
      <c r="F820" s="78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2" customHeight="1">
      <c r="A821" s="75"/>
      <c r="B821" s="75"/>
      <c r="C821" s="75"/>
      <c r="D821" s="78"/>
      <c r="E821" s="78"/>
      <c r="F821" s="78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2" customHeight="1">
      <c r="A822" s="75"/>
      <c r="B822" s="75"/>
      <c r="C822" s="75"/>
      <c r="D822" s="78"/>
      <c r="E822" s="78"/>
      <c r="F822" s="78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2" customHeight="1">
      <c r="A823" s="75"/>
      <c r="B823" s="75"/>
      <c r="C823" s="75"/>
      <c r="D823" s="78"/>
      <c r="E823" s="78"/>
      <c r="F823" s="78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2" customHeight="1">
      <c r="A824" s="75"/>
      <c r="B824" s="75"/>
      <c r="C824" s="75"/>
      <c r="D824" s="78"/>
      <c r="E824" s="78"/>
      <c r="F824" s="78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2" customHeight="1">
      <c r="A825" s="75"/>
      <c r="B825" s="75"/>
      <c r="C825" s="75"/>
      <c r="D825" s="78"/>
      <c r="E825" s="78"/>
      <c r="F825" s="78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2" customHeight="1">
      <c r="A826" s="75"/>
      <c r="B826" s="75"/>
      <c r="C826" s="75"/>
      <c r="D826" s="78"/>
      <c r="E826" s="78"/>
      <c r="F826" s="78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2" customHeight="1">
      <c r="A827" s="75"/>
      <c r="B827" s="75"/>
      <c r="C827" s="75"/>
      <c r="D827" s="78"/>
      <c r="E827" s="78"/>
      <c r="F827" s="78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2" customHeight="1">
      <c r="A828" s="75"/>
      <c r="B828" s="75"/>
      <c r="C828" s="75"/>
      <c r="D828" s="78"/>
      <c r="E828" s="78"/>
      <c r="F828" s="78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2" customHeight="1">
      <c r="A829" s="75"/>
      <c r="B829" s="75"/>
      <c r="C829" s="75"/>
      <c r="D829" s="78"/>
      <c r="E829" s="78"/>
      <c r="F829" s="78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2" customHeight="1">
      <c r="A830" s="75"/>
      <c r="B830" s="75"/>
      <c r="C830" s="75"/>
      <c r="D830" s="78"/>
      <c r="E830" s="78"/>
      <c r="F830" s="78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2" customHeight="1">
      <c r="A831" s="75"/>
      <c r="B831" s="75"/>
      <c r="C831" s="75"/>
      <c r="D831" s="78"/>
      <c r="E831" s="78"/>
      <c r="F831" s="78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2" customHeight="1">
      <c r="A832" s="75"/>
      <c r="B832" s="75"/>
      <c r="C832" s="75"/>
      <c r="D832" s="78"/>
      <c r="E832" s="78"/>
      <c r="F832" s="78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2" customHeight="1">
      <c r="A833" s="75"/>
      <c r="B833" s="75"/>
      <c r="C833" s="75"/>
      <c r="D833" s="78"/>
      <c r="E833" s="78"/>
      <c r="F833" s="78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2" customHeight="1">
      <c r="A834" s="75"/>
      <c r="B834" s="75"/>
      <c r="C834" s="75"/>
      <c r="D834" s="78"/>
      <c r="E834" s="78"/>
      <c r="F834" s="78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2" customHeight="1">
      <c r="A835" s="75"/>
      <c r="B835" s="75"/>
      <c r="C835" s="75"/>
      <c r="D835" s="78"/>
      <c r="E835" s="78"/>
      <c r="F835" s="78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2" customHeight="1">
      <c r="A836" s="75"/>
      <c r="B836" s="75"/>
      <c r="C836" s="75"/>
      <c r="D836" s="78"/>
      <c r="E836" s="78"/>
      <c r="F836" s="78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2" customHeight="1">
      <c r="A837" s="75"/>
      <c r="B837" s="75"/>
      <c r="C837" s="75"/>
      <c r="D837" s="78"/>
      <c r="E837" s="78"/>
      <c r="F837" s="78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2" customHeight="1">
      <c r="A838" s="75"/>
      <c r="B838" s="75"/>
      <c r="C838" s="75"/>
      <c r="D838" s="78"/>
      <c r="E838" s="78"/>
      <c r="F838" s="78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2" customHeight="1">
      <c r="A839" s="75"/>
      <c r="B839" s="75"/>
      <c r="C839" s="75"/>
      <c r="D839" s="78"/>
      <c r="E839" s="78"/>
      <c r="F839" s="78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2" customHeight="1">
      <c r="A840" s="75"/>
      <c r="B840" s="75"/>
      <c r="C840" s="75"/>
      <c r="D840" s="78"/>
      <c r="E840" s="78"/>
      <c r="F840" s="78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2" customHeight="1">
      <c r="A841" s="75"/>
      <c r="B841" s="75"/>
      <c r="C841" s="75"/>
      <c r="D841" s="78"/>
      <c r="E841" s="78"/>
      <c r="F841" s="78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2" customHeight="1">
      <c r="A842" s="75"/>
      <c r="B842" s="75"/>
      <c r="C842" s="75"/>
      <c r="D842" s="78"/>
      <c r="E842" s="78"/>
      <c r="F842" s="78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2" customHeight="1">
      <c r="A843" s="75"/>
      <c r="B843" s="75"/>
      <c r="C843" s="75"/>
      <c r="D843" s="78"/>
      <c r="E843" s="78"/>
      <c r="F843" s="78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2" customHeight="1">
      <c r="A844" s="75"/>
      <c r="B844" s="75"/>
      <c r="C844" s="75"/>
      <c r="D844" s="78"/>
      <c r="E844" s="78"/>
      <c r="F844" s="78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2" customHeight="1">
      <c r="A845" s="75"/>
      <c r="B845" s="75"/>
      <c r="C845" s="75"/>
      <c r="D845" s="78"/>
      <c r="E845" s="78"/>
      <c r="F845" s="78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2" customHeight="1">
      <c r="A846" s="75"/>
      <c r="B846" s="75"/>
      <c r="C846" s="75"/>
      <c r="D846" s="78"/>
      <c r="E846" s="78"/>
      <c r="F846" s="78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2" customHeight="1">
      <c r="A847" s="75"/>
      <c r="B847" s="75"/>
      <c r="C847" s="75"/>
      <c r="D847" s="78"/>
      <c r="E847" s="78"/>
      <c r="F847" s="78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2" customHeight="1">
      <c r="A848" s="75"/>
      <c r="B848" s="75"/>
      <c r="C848" s="75"/>
      <c r="D848" s="78"/>
      <c r="E848" s="78"/>
      <c r="F848" s="78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2" customHeight="1">
      <c r="A849" s="75"/>
      <c r="B849" s="75"/>
      <c r="C849" s="75"/>
      <c r="D849" s="78"/>
      <c r="E849" s="78"/>
      <c r="F849" s="78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2" customHeight="1">
      <c r="A850" s="75"/>
      <c r="B850" s="75"/>
      <c r="C850" s="75"/>
      <c r="D850" s="78"/>
      <c r="E850" s="78"/>
      <c r="F850" s="78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2" customHeight="1">
      <c r="A851" s="75"/>
      <c r="B851" s="75"/>
      <c r="C851" s="75"/>
      <c r="D851" s="78"/>
      <c r="E851" s="78"/>
      <c r="F851" s="78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2" customHeight="1">
      <c r="A852" s="75"/>
      <c r="B852" s="75"/>
      <c r="C852" s="75"/>
      <c r="D852" s="78"/>
      <c r="E852" s="78"/>
      <c r="F852" s="78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2" customHeight="1">
      <c r="A853" s="75"/>
      <c r="B853" s="75"/>
      <c r="C853" s="75"/>
      <c r="D853" s="78"/>
      <c r="E853" s="78"/>
      <c r="F853" s="78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2" customHeight="1">
      <c r="A854" s="75"/>
      <c r="B854" s="75"/>
      <c r="C854" s="75"/>
      <c r="D854" s="78"/>
      <c r="E854" s="78"/>
      <c r="F854" s="78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2" customHeight="1">
      <c r="A855" s="75"/>
      <c r="B855" s="75"/>
      <c r="C855" s="75"/>
      <c r="D855" s="78"/>
      <c r="E855" s="78"/>
      <c r="F855" s="78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2" customHeight="1">
      <c r="A856" s="75"/>
      <c r="B856" s="75"/>
      <c r="C856" s="75"/>
      <c r="D856" s="78"/>
      <c r="E856" s="78"/>
      <c r="F856" s="78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2" customHeight="1">
      <c r="A857" s="75"/>
      <c r="B857" s="75"/>
      <c r="C857" s="75"/>
      <c r="D857" s="78"/>
      <c r="E857" s="78"/>
      <c r="F857" s="78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2" customHeight="1">
      <c r="A858" s="75"/>
      <c r="B858" s="75"/>
      <c r="C858" s="75"/>
      <c r="D858" s="78"/>
      <c r="E858" s="78"/>
      <c r="F858" s="78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2" customHeight="1">
      <c r="A859" s="75"/>
      <c r="B859" s="75"/>
      <c r="C859" s="75"/>
      <c r="D859" s="78"/>
      <c r="E859" s="78"/>
      <c r="F859" s="78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2" customHeight="1">
      <c r="A860" s="75"/>
      <c r="B860" s="75"/>
      <c r="C860" s="75"/>
      <c r="D860" s="78"/>
      <c r="E860" s="78"/>
      <c r="F860" s="78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2" customHeight="1">
      <c r="A861" s="75"/>
      <c r="B861" s="75"/>
      <c r="C861" s="75"/>
      <c r="D861" s="78"/>
      <c r="E861" s="78"/>
      <c r="F861" s="78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2" customHeight="1">
      <c r="A862" s="75"/>
      <c r="B862" s="75"/>
      <c r="C862" s="75"/>
      <c r="D862" s="78"/>
      <c r="E862" s="78"/>
      <c r="F862" s="78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2" customHeight="1">
      <c r="A863" s="75"/>
      <c r="B863" s="75"/>
      <c r="C863" s="75"/>
      <c r="D863" s="78"/>
      <c r="E863" s="78"/>
      <c r="F863" s="78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2" customHeight="1">
      <c r="A864" s="75"/>
      <c r="B864" s="75"/>
      <c r="C864" s="75"/>
      <c r="D864" s="78"/>
      <c r="E864" s="78"/>
      <c r="F864" s="78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2" customHeight="1">
      <c r="A865" s="75"/>
      <c r="B865" s="75"/>
      <c r="C865" s="75"/>
      <c r="D865" s="78"/>
      <c r="E865" s="78"/>
      <c r="F865" s="78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2" customHeight="1">
      <c r="A866" s="75"/>
      <c r="B866" s="75"/>
      <c r="C866" s="75"/>
      <c r="D866" s="78"/>
      <c r="E866" s="78"/>
      <c r="F866" s="78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2" customHeight="1">
      <c r="A867" s="75"/>
      <c r="B867" s="75"/>
      <c r="C867" s="75"/>
      <c r="D867" s="78"/>
      <c r="E867" s="78"/>
      <c r="F867" s="78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2" customHeight="1">
      <c r="A868" s="75"/>
      <c r="B868" s="75"/>
      <c r="C868" s="75"/>
      <c r="D868" s="78"/>
      <c r="E868" s="78"/>
      <c r="F868" s="78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2" customHeight="1">
      <c r="A869" s="75"/>
      <c r="B869" s="75"/>
      <c r="C869" s="75"/>
      <c r="D869" s="78"/>
      <c r="E869" s="78"/>
      <c r="F869" s="78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2" customHeight="1">
      <c r="A870" s="75"/>
      <c r="B870" s="75"/>
      <c r="C870" s="75"/>
      <c r="D870" s="78"/>
      <c r="E870" s="78"/>
      <c r="F870" s="78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2" customHeight="1">
      <c r="A871" s="75"/>
      <c r="B871" s="75"/>
      <c r="C871" s="75"/>
      <c r="D871" s="78"/>
      <c r="E871" s="78"/>
      <c r="F871" s="78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2" customHeight="1">
      <c r="A872" s="75"/>
      <c r="B872" s="75"/>
      <c r="C872" s="75"/>
      <c r="D872" s="78"/>
      <c r="E872" s="78"/>
      <c r="F872" s="78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2" customHeight="1">
      <c r="A873" s="75"/>
      <c r="B873" s="75"/>
      <c r="C873" s="75"/>
      <c r="D873" s="78"/>
      <c r="E873" s="78"/>
      <c r="F873" s="78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2" customHeight="1">
      <c r="A874" s="75"/>
      <c r="B874" s="75"/>
      <c r="C874" s="75"/>
      <c r="D874" s="78"/>
      <c r="E874" s="78"/>
      <c r="F874" s="78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2" customHeight="1">
      <c r="A875" s="75"/>
      <c r="B875" s="75"/>
      <c r="C875" s="75"/>
      <c r="D875" s="78"/>
      <c r="E875" s="78"/>
      <c r="F875" s="78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2" customHeight="1">
      <c r="A876" s="75"/>
      <c r="B876" s="75"/>
      <c r="C876" s="75"/>
      <c r="D876" s="78"/>
      <c r="E876" s="78"/>
      <c r="F876" s="78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2" customHeight="1">
      <c r="A877" s="75"/>
      <c r="B877" s="75"/>
      <c r="C877" s="75"/>
      <c r="D877" s="78"/>
      <c r="E877" s="78"/>
      <c r="F877" s="78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2" customHeight="1">
      <c r="A878" s="75"/>
      <c r="B878" s="75"/>
      <c r="C878" s="75"/>
      <c r="D878" s="78"/>
      <c r="E878" s="78"/>
      <c r="F878" s="78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2" customHeight="1">
      <c r="A879" s="75"/>
      <c r="B879" s="75"/>
      <c r="C879" s="75"/>
      <c r="D879" s="78"/>
      <c r="E879" s="78"/>
      <c r="F879" s="78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2" customHeight="1">
      <c r="A880" s="75"/>
      <c r="B880" s="75"/>
      <c r="C880" s="75"/>
      <c r="D880" s="78"/>
      <c r="E880" s="78"/>
      <c r="F880" s="78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2" customHeight="1">
      <c r="A881" s="75"/>
      <c r="B881" s="75"/>
      <c r="C881" s="75"/>
      <c r="D881" s="78"/>
      <c r="E881" s="78"/>
      <c r="F881" s="78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2" customHeight="1">
      <c r="A882" s="75"/>
      <c r="B882" s="75"/>
      <c r="C882" s="75"/>
      <c r="D882" s="78"/>
      <c r="E882" s="78"/>
      <c r="F882" s="78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2" customHeight="1">
      <c r="A883" s="75"/>
      <c r="B883" s="75"/>
      <c r="C883" s="75"/>
      <c r="D883" s="78"/>
      <c r="E883" s="78"/>
      <c r="F883" s="78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2" customHeight="1">
      <c r="A884" s="75"/>
      <c r="B884" s="75"/>
      <c r="C884" s="75"/>
      <c r="D884" s="78"/>
      <c r="E884" s="78"/>
      <c r="F884" s="78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2" customHeight="1">
      <c r="A885" s="75"/>
      <c r="B885" s="75"/>
      <c r="C885" s="75"/>
      <c r="D885" s="78"/>
      <c r="E885" s="78"/>
      <c r="F885" s="78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2" customHeight="1">
      <c r="A886" s="75"/>
      <c r="B886" s="75"/>
      <c r="C886" s="75"/>
      <c r="D886" s="78"/>
      <c r="E886" s="78"/>
      <c r="F886" s="78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2" customHeight="1">
      <c r="A887" s="75"/>
      <c r="B887" s="75"/>
      <c r="C887" s="75"/>
      <c r="D887" s="78"/>
      <c r="E887" s="78"/>
      <c r="F887" s="78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2" customHeight="1">
      <c r="A888" s="75"/>
      <c r="B888" s="75"/>
      <c r="C888" s="75"/>
      <c r="D888" s="78"/>
      <c r="E888" s="78"/>
      <c r="F888" s="78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2" customHeight="1">
      <c r="A889" s="75"/>
      <c r="B889" s="75"/>
      <c r="C889" s="75"/>
      <c r="D889" s="78"/>
      <c r="E889" s="78"/>
      <c r="F889" s="78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2" customHeight="1">
      <c r="A890" s="75"/>
      <c r="B890" s="75"/>
      <c r="C890" s="75"/>
      <c r="D890" s="78"/>
      <c r="E890" s="78"/>
      <c r="F890" s="78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2" customHeight="1">
      <c r="A891" s="75"/>
      <c r="B891" s="75"/>
      <c r="C891" s="75"/>
      <c r="D891" s="78"/>
      <c r="E891" s="78"/>
      <c r="F891" s="78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2" customHeight="1">
      <c r="A892" s="75"/>
      <c r="B892" s="75"/>
      <c r="C892" s="75"/>
      <c r="D892" s="78"/>
      <c r="E892" s="78"/>
      <c r="F892" s="78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2" customHeight="1">
      <c r="A893" s="75"/>
      <c r="B893" s="75"/>
      <c r="C893" s="75"/>
      <c r="D893" s="78"/>
      <c r="E893" s="78"/>
      <c r="F893" s="78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2" customHeight="1">
      <c r="A894" s="75"/>
      <c r="B894" s="75"/>
      <c r="C894" s="75"/>
      <c r="D894" s="78"/>
      <c r="E894" s="78"/>
      <c r="F894" s="78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2" customHeight="1">
      <c r="A895" s="75"/>
      <c r="B895" s="75"/>
      <c r="C895" s="75"/>
      <c r="D895" s="78"/>
      <c r="E895" s="78"/>
      <c r="F895" s="78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2" customHeight="1">
      <c r="A896" s="75"/>
      <c r="B896" s="75"/>
      <c r="C896" s="75"/>
      <c r="D896" s="78"/>
      <c r="E896" s="78"/>
      <c r="F896" s="78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2" customHeight="1">
      <c r="A897" s="75"/>
      <c r="B897" s="75"/>
      <c r="C897" s="75"/>
      <c r="D897" s="78"/>
      <c r="E897" s="78"/>
      <c r="F897" s="78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2" customHeight="1">
      <c r="A898" s="75"/>
      <c r="B898" s="75"/>
      <c r="C898" s="75"/>
      <c r="D898" s="78"/>
      <c r="E898" s="78"/>
      <c r="F898" s="78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2" customHeight="1">
      <c r="A899" s="75"/>
      <c r="B899" s="75"/>
      <c r="C899" s="75"/>
      <c r="D899" s="78"/>
      <c r="E899" s="78"/>
      <c r="F899" s="78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2" customHeight="1">
      <c r="A900" s="75"/>
      <c r="B900" s="75"/>
      <c r="C900" s="75"/>
      <c r="D900" s="78"/>
      <c r="E900" s="78"/>
      <c r="F900" s="78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2" customHeight="1">
      <c r="A901" s="75"/>
      <c r="B901" s="75"/>
      <c r="C901" s="75"/>
      <c r="D901" s="78"/>
      <c r="E901" s="78"/>
      <c r="F901" s="78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2" customHeight="1">
      <c r="A902" s="75"/>
      <c r="B902" s="75"/>
      <c r="C902" s="75"/>
      <c r="D902" s="78"/>
      <c r="E902" s="78"/>
      <c r="F902" s="78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2" customHeight="1">
      <c r="A903" s="75"/>
      <c r="B903" s="75"/>
      <c r="C903" s="75"/>
      <c r="D903" s="78"/>
      <c r="E903" s="78"/>
      <c r="F903" s="78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2" customHeight="1">
      <c r="A904" s="75"/>
      <c r="B904" s="75"/>
      <c r="C904" s="75"/>
      <c r="D904" s="78"/>
      <c r="E904" s="78"/>
      <c r="F904" s="78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2" customHeight="1">
      <c r="A905" s="75"/>
      <c r="B905" s="75"/>
      <c r="C905" s="75"/>
      <c r="D905" s="78"/>
      <c r="E905" s="78"/>
      <c r="F905" s="78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2" customHeight="1">
      <c r="A906" s="75"/>
      <c r="B906" s="75"/>
      <c r="C906" s="75"/>
      <c r="D906" s="78"/>
      <c r="E906" s="78"/>
      <c r="F906" s="78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2" customHeight="1">
      <c r="A907" s="75"/>
      <c r="B907" s="75"/>
      <c r="C907" s="75"/>
      <c r="D907" s="78"/>
      <c r="E907" s="78"/>
      <c r="F907" s="78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2" customHeight="1">
      <c r="A908" s="75"/>
      <c r="B908" s="75"/>
      <c r="C908" s="75"/>
      <c r="D908" s="78"/>
      <c r="E908" s="78"/>
      <c r="F908" s="78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2" customHeight="1">
      <c r="A909" s="75"/>
      <c r="B909" s="75"/>
      <c r="C909" s="75"/>
      <c r="D909" s="78"/>
      <c r="E909" s="78"/>
      <c r="F909" s="78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2" customHeight="1">
      <c r="A910" s="75"/>
      <c r="B910" s="75"/>
      <c r="C910" s="75"/>
      <c r="D910" s="78"/>
      <c r="E910" s="78"/>
      <c r="F910" s="78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2" customHeight="1">
      <c r="A911" s="75"/>
      <c r="B911" s="75"/>
      <c r="C911" s="75"/>
      <c r="D911" s="78"/>
      <c r="E911" s="78"/>
      <c r="F911" s="78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2" customHeight="1">
      <c r="A912" s="75"/>
      <c r="B912" s="75"/>
      <c r="C912" s="75"/>
      <c r="D912" s="78"/>
      <c r="E912" s="78"/>
      <c r="F912" s="78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2" customHeight="1">
      <c r="A913" s="75"/>
      <c r="B913" s="75"/>
      <c r="C913" s="75"/>
      <c r="D913" s="78"/>
      <c r="E913" s="78"/>
      <c r="F913" s="78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2" customHeight="1">
      <c r="A914" s="75"/>
      <c r="B914" s="75"/>
      <c r="C914" s="75"/>
      <c r="D914" s="78"/>
      <c r="E914" s="78"/>
      <c r="F914" s="78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2" customHeight="1">
      <c r="A915" s="75"/>
      <c r="B915" s="75"/>
      <c r="C915" s="75"/>
      <c r="D915" s="78"/>
      <c r="E915" s="78"/>
      <c r="F915" s="78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2" customHeight="1">
      <c r="A916" s="75"/>
      <c r="B916" s="75"/>
      <c r="C916" s="75"/>
      <c r="D916" s="78"/>
      <c r="E916" s="78"/>
      <c r="F916" s="78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2" customHeight="1">
      <c r="A917" s="75"/>
      <c r="B917" s="75"/>
      <c r="C917" s="75"/>
      <c r="D917" s="78"/>
      <c r="E917" s="78"/>
      <c r="F917" s="78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2" customHeight="1">
      <c r="A918" s="75"/>
      <c r="B918" s="75"/>
      <c r="C918" s="75"/>
      <c r="D918" s="78"/>
      <c r="E918" s="78"/>
      <c r="F918" s="78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2" customHeight="1">
      <c r="A919" s="75"/>
      <c r="B919" s="75"/>
      <c r="C919" s="75"/>
      <c r="D919" s="78"/>
      <c r="E919" s="78"/>
      <c r="F919" s="78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2" customHeight="1">
      <c r="A920" s="75"/>
      <c r="B920" s="75"/>
      <c r="C920" s="75"/>
      <c r="D920" s="78"/>
      <c r="E920" s="78"/>
      <c r="F920" s="78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2" customHeight="1">
      <c r="A921" s="75"/>
      <c r="B921" s="75"/>
      <c r="C921" s="75"/>
      <c r="D921" s="78"/>
      <c r="E921" s="78"/>
      <c r="F921" s="78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2" customHeight="1">
      <c r="A922" s="75"/>
      <c r="B922" s="75"/>
      <c r="C922" s="75"/>
      <c r="D922" s="78"/>
      <c r="E922" s="78"/>
      <c r="F922" s="78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2" customHeight="1">
      <c r="A923" s="75"/>
      <c r="B923" s="75"/>
      <c r="C923" s="75"/>
      <c r="D923" s="78"/>
      <c r="E923" s="78"/>
      <c r="F923" s="78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2" customHeight="1">
      <c r="A924" s="75"/>
      <c r="B924" s="75"/>
      <c r="C924" s="75"/>
      <c r="D924" s="78"/>
      <c r="E924" s="78"/>
      <c r="F924" s="78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2" customHeight="1">
      <c r="A925" s="75"/>
      <c r="B925" s="75"/>
      <c r="C925" s="75"/>
      <c r="D925" s="78"/>
      <c r="E925" s="78"/>
      <c r="F925" s="78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2" customHeight="1">
      <c r="A926" s="75"/>
      <c r="B926" s="75"/>
      <c r="C926" s="75"/>
      <c r="D926" s="78"/>
      <c r="E926" s="78"/>
      <c r="F926" s="78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2" customHeight="1">
      <c r="A927" s="75"/>
      <c r="B927" s="75"/>
      <c r="C927" s="75"/>
      <c r="D927" s="78"/>
      <c r="E927" s="78"/>
      <c r="F927" s="78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2" customHeight="1">
      <c r="A928" s="75"/>
      <c r="B928" s="75"/>
      <c r="C928" s="75"/>
      <c r="D928" s="78"/>
      <c r="E928" s="78"/>
      <c r="F928" s="78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2" customHeight="1">
      <c r="A929" s="75"/>
      <c r="B929" s="75"/>
      <c r="C929" s="75"/>
      <c r="D929" s="78"/>
      <c r="E929" s="78"/>
      <c r="F929" s="78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2" customHeight="1">
      <c r="A930" s="75"/>
      <c r="B930" s="75"/>
      <c r="C930" s="75"/>
      <c r="D930" s="78"/>
      <c r="E930" s="78"/>
      <c r="F930" s="78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2" customHeight="1">
      <c r="A931" s="75"/>
      <c r="B931" s="75"/>
      <c r="C931" s="75"/>
      <c r="D931" s="78"/>
      <c r="E931" s="78"/>
      <c r="F931" s="78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2" customHeight="1">
      <c r="A932" s="75"/>
      <c r="B932" s="75"/>
      <c r="C932" s="75"/>
      <c r="D932" s="78"/>
      <c r="E932" s="78"/>
      <c r="F932" s="78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2" customHeight="1">
      <c r="A933" s="75"/>
      <c r="B933" s="75"/>
      <c r="C933" s="75"/>
      <c r="D933" s="78"/>
      <c r="E933" s="78"/>
      <c r="F933" s="78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2" customHeight="1">
      <c r="A934" s="75"/>
      <c r="B934" s="75"/>
      <c r="C934" s="75"/>
      <c r="D934" s="78"/>
      <c r="E934" s="78"/>
      <c r="F934" s="78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2" customHeight="1">
      <c r="A935" s="75"/>
      <c r="B935" s="75"/>
      <c r="C935" s="75"/>
      <c r="D935" s="78"/>
      <c r="E935" s="78"/>
      <c r="F935" s="78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2" customHeight="1">
      <c r="A936" s="75"/>
      <c r="B936" s="75"/>
      <c r="C936" s="75"/>
      <c r="D936" s="78"/>
      <c r="E936" s="78"/>
      <c r="F936" s="78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2" customHeight="1">
      <c r="A937" s="75"/>
      <c r="B937" s="75"/>
      <c r="C937" s="75"/>
      <c r="D937" s="78"/>
      <c r="E937" s="78"/>
      <c r="F937" s="78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2" customHeight="1">
      <c r="A938" s="75"/>
      <c r="B938" s="75"/>
      <c r="C938" s="75"/>
      <c r="D938" s="78"/>
      <c r="E938" s="78"/>
      <c r="F938" s="78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2" customHeight="1">
      <c r="A939" s="75"/>
      <c r="B939" s="75"/>
      <c r="C939" s="75"/>
      <c r="D939" s="78"/>
      <c r="E939" s="78"/>
      <c r="F939" s="78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2" customHeight="1">
      <c r="A940" s="75"/>
      <c r="B940" s="75"/>
      <c r="C940" s="75"/>
      <c r="D940" s="78"/>
      <c r="E940" s="78"/>
      <c r="F940" s="78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2" customHeight="1">
      <c r="A941" s="75"/>
      <c r="B941" s="75"/>
      <c r="C941" s="75"/>
      <c r="D941" s="78"/>
      <c r="E941" s="78"/>
      <c r="F941" s="78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2" customHeight="1">
      <c r="A942" s="75"/>
      <c r="B942" s="75"/>
      <c r="C942" s="75"/>
      <c r="D942" s="78"/>
      <c r="E942" s="78"/>
      <c r="F942" s="78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2" customHeight="1">
      <c r="A943" s="75"/>
      <c r="B943" s="75"/>
      <c r="C943" s="75"/>
      <c r="D943" s="78"/>
      <c r="E943" s="78"/>
      <c r="F943" s="78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2" customHeight="1">
      <c r="A944" s="75"/>
      <c r="B944" s="75"/>
      <c r="C944" s="75"/>
      <c r="D944" s="78"/>
      <c r="E944" s="78"/>
      <c r="F944" s="78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2" customHeight="1">
      <c r="A945" s="75"/>
      <c r="B945" s="75"/>
      <c r="C945" s="75"/>
      <c r="D945" s="78"/>
      <c r="E945" s="78"/>
      <c r="F945" s="78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2" customHeight="1">
      <c r="A946" s="75"/>
      <c r="B946" s="75"/>
      <c r="C946" s="75"/>
      <c r="D946" s="78"/>
      <c r="E946" s="78"/>
      <c r="F946" s="78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2" customHeight="1">
      <c r="A947" s="75"/>
      <c r="B947" s="75"/>
      <c r="C947" s="75"/>
      <c r="D947" s="78"/>
      <c r="E947" s="78"/>
      <c r="F947" s="78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2" customHeight="1">
      <c r="A948" s="75"/>
      <c r="B948" s="75"/>
      <c r="C948" s="75"/>
      <c r="D948" s="78"/>
      <c r="E948" s="78"/>
      <c r="F948" s="78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2" customHeight="1">
      <c r="A949" s="75"/>
      <c r="B949" s="75"/>
      <c r="C949" s="75"/>
      <c r="D949" s="78"/>
      <c r="E949" s="78"/>
      <c r="F949" s="78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2" customHeight="1">
      <c r="A950" s="75"/>
      <c r="B950" s="75"/>
      <c r="C950" s="75"/>
      <c r="D950" s="78"/>
      <c r="E950" s="78"/>
      <c r="F950" s="78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2" customHeight="1">
      <c r="A951" s="75"/>
      <c r="B951" s="75"/>
      <c r="C951" s="75"/>
      <c r="D951" s="78"/>
      <c r="E951" s="78"/>
      <c r="F951" s="78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2" customHeight="1">
      <c r="A952" s="75"/>
      <c r="B952" s="75"/>
      <c r="C952" s="75"/>
      <c r="D952" s="78"/>
      <c r="E952" s="78"/>
      <c r="F952" s="78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2" customHeight="1">
      <c r="A953" s="75"/>
      <c r="B953" s="75"/>
      <c r="C953" s="75"/>
      <c r="D953" s="78"/>
      <c r="E953" s="78"/>
      <c r="F953" s="78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2" customHeight="1">
      <c r="A954" s="75"/>
      <c r="B954" s="75"/>
      <c r="C954" s="75"/>
      <c r="D954" s="78"/>
      <c r="E954" s="78"/>
      <c r="F954" s="78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2" customHeight="1">
      <c r="A955" s="75"/>
      <c r="B955" s="75"/>
      <c r="C955" s="75"/>
      <c r="D955" s="78"/>
      <c r="E955" s="78"/>
      <c r="F955" s="78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2" customHeight="1">
      <c r="A956" s="75"/>
      <c r="B956" s="75"/>
      <c r="C956" s="75"/>
      <c r="D956" s="78"/>
      <c r="E956" s="78"/>
      <c r="F956" s="78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2" customHeight="1">
      <c r="A957" s="75"/>
      <c r="B957" s="75"/>
      <c r="C957" s="75"/>
      <c r="D957" s="78"/>
      <c r="E957" s="78"/>
      <c r="F957" s="78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2" customHeight="1">
      <c r="A958" s="75"/>
      <c r="B958" s="75"/>
      <c r="C958" s="75"/>
      <c r="D958" s="78"/>
      <c r="E958" s="78"/>
      <c r="F958" s="78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2" customHeight="1">
      <c r="A959" s="75"/>
      <c r="B959" s="75"/>
      <c r="C959" s="75"/>
      <c r="D959" s="78"/>
      <c r="E959" s="78"/>
      <c r="F959" s="78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2" customHeight="1">
      <c r="A960" s="75"/>
      <c r="B960" s="75"/>
      <c r="C960" s="75"/>
      <c r="D960" s="78"/>
      <c r="E960" s="78"/>
      <c r="F960" s="78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2" customHeight="1">
      <c r="A961" s="75"/>
      <c r="B961" s="75"/>
      <c r="C961" s="75"/>
      <c r="D961" s="78"/>
      <c r="E961" s="78"/>
      <c r="F961" s="78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2" customHeight="1">
      <c r="A962" s="75"/>
      <c r="B962" s="75"/>
      <c r="C962" s="75"/>
      <c r="D962" s="78"/>
      <c r="E962" s="78"/>
      <c r="F962" s="78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2" customHeight="1">
      <c r="A963" s="75"/>
      <c r="B963" s="75"/>
      <c r="C963" s="75"/>
      <c r="D963" s="78"/>
      <c r="E963" s="78"/>
      <c r="F963" s="78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2" customHeight="1">
      <c r="A964" s="75"/>
      <c r="B964" s="75"/>
      <c r="C964" s="75"/>
      <c r="D964" s="78"/>
      <c r="E964" s="78"/>
      <c r="F964" s="78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2" customHeight="1">
      <c r="A965" s="75"/>
      <c r="B965" s="75"/>
      <c r="C965" s="75"/>
      <c r="D965" s="78"/>
      <c r="E965" s="78"/>
      <c r="F965" s="78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2" customHeight="1">
      <c r="A966" s="75"/>
      <c r="B966" s="75"/>
      <c r="C966" s="75"/>
      <c r="D966" s="78"/>
      <c r="E966" s="78"/>
      <c r="F966" s="78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2" customHeight="1">
      <c r="A967" s="75"/>
      <c r="B967" s="75"/>
      <c r="C967" s="75"/>
      <c r="D967" s="78"/>
      <c r="E967" s="78"/>
      <c r="F967" s="78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2" customHeight="1">
      <c r="A968" s="75"/>
      <c r="B968" s="75"/>
      <c r="C968" s="75"/>
      <c r="D968" s="78"/>
      <c r="E968" s="78"/>
      <c r="F968" s="78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2" customHeight="1">
      <c r="A969" s="75"/>
      <c r="B969" s="75"/>
      <c r="C969" s="75"/>
      <c r="D969" s="78"/>
      <c r="E969" s="78"/>
      <c r="F969" s="78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2" customHeight="1">
      <c r="A970" s="75"/>
      <c r="B970" s="75"/>
      <c r="C970" s="75"/>
      <c r="D970" s="78"/>
      <c r="E970" s="78"/>
      <c r="F970" s="78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2" customHeight="1">
      <c r="A971" s="75"/>
      <c r="B971" s="75"/>
      <c r="C971" s="75"/>
      <c r="D971" s="78"/>
      <c r="E971" s="78"/>
      <c r="F971" s="78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2" customHeight="1">
      <c r="A972" s="75"/>
      <c r="B972" s="75"/>
      <c r="C972" s="75"/>
      <c r="D972" s="78"/>
      <c r="E972" s="78"/>
      <c r="F972" s="78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2" customHeight="1">
      <c r="A973" s="75"/>
      <c r="B973" s="75"/>
      <c r="C973" s="75"/>
      <c r="D973" s="78"/>
      <c r="E973" s="78"/>
      <c r="F973" s="78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2" customHeight="1">
      <c r="A974" s="75"/>
      <c r="B974" s="75"/>
      <c r="C974" s="75"/>
      <c r="D974" s="78"/>
      <c r="E974" s="78"/>
      <c r="F974" s="78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2" customHeight="1">
      <c r="A975" s="75"/>
      <c r="B975" s="75"/>
      <c r="C975" s="75"/>
      <c r="D975" s="78"/>
      <c r="E975" s="78"/>
      <c r="F975" s="78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2" customHeight="1">
      <c r="A976" s="75"/>
      <c r="B976" s="75"/>
      <c r="C976" s="75"/>
      <c r="D976" s="78"/>
      <c r="E976" s="78"/>
      <c r="F976" s="78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2" customHeight="1">
      <c r="A977" s="75"/>
      <c r="B977" s="75"/>
      <c r="C977" s="75"/>
      <c r="D977" s="78"/>
      <c r="E977" s="78"/>
      <c r="F977" s="78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2" customHeight="1">
      <c r="A978" s="75"/>
      <c r="B978" s="75"/>
      <c r="C978" s="75"/>
      <c r="D978" s="78"/>
      <c r="E978" s="78"/>
      <c r="F978" s="78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2" customHeight="1">
      <c r="A979" s="75"/>
      <c r="B979" s="75"/>
      <c r="C979" s="75"/>
      <c r="D979" s="78"/>
      <c r="E979" s="78"/>
      <c r="F979" s="78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2" customHeight="1">
      <c r="A980" s="75"/>
      <c r="B980" s="75"/>
      <c r="C980" s="75"/>
      <c r="D980" s="78"/>
      <c r="E980" s="78"/>
      <c r="F980" s="78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2" customHeight="1">
      <c r="A981" s="75"/>
      <c r="B981" s="75"/>
      <c r="C981" s="75"/>
      <c r="D981" s="78"/>
      <c r="E981" s="78"/>
      <c r="F981" s="78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2" customHeight="1">
      <c r="A982" s="75"/>
      <c r="B982" s="75"/>
      <c r="C982" s="75"/>
      <c r="D982" s="78"/>
      <c r="E982" s="78"/>
      <c r="F982" s="78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2" customHeight="1">
      <c r="A983" s="75"/>
      <c r="B983" s="75"/>
      <c r="C983" s="75"/>
      <c r="D983" s="78"/>
      <c r="E983" s="78"/>
      <c r="F983" s="78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2" customHeight="1">
      <c r="A984" s="75"/>
      <c r="B984" s="75"/>
      <c r="C984" s="75"/>
      <c r="D984" s="78"/>
      <c r="E984" s="78"/>
      <c r="F984" s="78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2" customHeight="1">
      <c r="A985" s="75"/>
      <c r="B985" s="75"/>
      <c r="C985" s="75"/>
      <c r="D985" s="78"/>
      <c r="E985" s="78"/>
      <c r="F985" s="78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2" customHeight="1">
      <c r="A986" s="75"/>
      <c r="B986" s="75"/>
      <c r="C986" s="75"/>
      <c r="D986" s="78"/>
      <c r="E986" s="78"/>
      <c r="F986" s="78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2" customHeight="1">
      <c r="A987" s="75"/>
      <c r="B987" s="75"/>
      <c r="C987" s="75"/>
      <c r="D987" s="78"/>
      <c r="E987" s="78"/>
      <c r="F987" s="78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2" customHeight="1">
      <c r="A988" s="75"/>
      <c r="B988" s="75"/>
      <c r="C988" s="75"/>
      <c r="D988" s="78"/>
      <c r="E988" s="78"/>
      <c r="F988" s="78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2" customHeight="1">
      <c r="A989" s="75"/>
      <c r="B989" s="75"/>
      <c r="C989" s="75"/>
      <c r="D989" s="78"/>
      <c r="E989" s="78"/>
      <c r="F989" s="78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2" customHeight="1">
      <c r="A990" s="75"/>
      <c r="B990" s="75"/>
      <c r="C990" s="75"/>
      <c r="D990" s="78"/>
      <c r="E990" s="78"/>
      <c r="F990" s="78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2" customHeight="1">
      <c r="A991" s="75"/>
      <c r="B991" s="75"/>
      <c r="C991" s="75"/>
      <c r="D991" s="78"/>
      <c r="E991" s="78"/>
      <c r="F991" s="78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2" customHeight="1">
      <c r="A992" s="75"/>
      <c r="B992" s="75"/>
      <c r="C992" s="75"/>
      <c r="D992" s="78"/>
      <c r="E992" s="78"/>
      <c r="F992" s="78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2" customHeight="1">
      <c r="A993" s="75"/>
      <c r="B993" s="75"/>
      <c r="C993" s="75"/>
      <c r="D993" s="78"/>
      <c r="E993" s="78"/>
      <c r="F993" s="78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2" customHeight="1">
      <c r="A994" s="75"/>
      <c r="B994" s="75"/>
      <c r="C994" s="75"/>
      <c r="D994" s="78"/>
      <c r="E994" s="78"/>
      <c r="F994" s="78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2" customHeight="1">
      <c r="A995" s="75"/>
      <c r="B995" s="75"/>
      <c r="C995" s="75"/>
      <c r="D995" s="78"/>
      <c r="E995" s="78"/>
      <c r="F995" s="78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2" customHeight="1">
      <c r="A996" s="75"/>
      <c r="B996" s="75"/>
      <c r="C996" s="75"/>
      <c r="D996" s="78"/>
      <c r="E996" s="78"/>
      <c r="F996" s="78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2" customHeight="1">
      <c r="A997" s="75"/>
      <c r="B997" s="75"/>
      <c r="C997" s="75"/>
      <c r="D997" s="78"/>
      <c r="E997" s="78"/>
      <c r="F997" s="78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2" customHeight="1">
      <c r="A998" s="75"/>
      <c r="B998" s="75"/>
      <c r="C998" s="75"/>
      <c r="D998" s="78"/>
      <c r="E998" s="78"/>
      <c r="F998" s="78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2" customHeight="1">
      <c r="A999" s="75"/>
      <c r="B999" s="75"/>
      <c r="C999" s="75"/>
      <c r="D999" s="78"/>
      <c r="E999" s="78"/>
      <c r="F999" s="78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2" customHeight="1">
      <c r="A1000" s="75"/>
      <c r="B1000" s="75"/>
      <c r="C1000" s="75"/>
      <c r="D1000" s="78"/>
      <c r="E1000" s="78"/>
      <c r="F1000" s="78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  <row r="1001" spans="1:26" ht="12" customHeight="1">
      <c r="A1001" s="75"/>
      <c r="B1001" s="75"/>
      <c r="C1001" s="75"/>
      <c r="D1001" s="78"/>
      <c r="E1001" s="78"/>
      <c r="F1001" s="78"/>
      <c r="G1001" s="75"/>
      <c r="H1001" s="75"/>
      <c r="I1001" s="75"/>
      <c r="J1001" s="75"/>
      <c r="K1001" s="75"/>
      <c r="L1001" s="75"/>
      <c r="M1001" s="75"/>
      <c r="N1001" s="75"/>
      <c r="O1001" s="75"/>
      <c r="P1001" s="75"/>
      <c r="Q1001" s="75"/>
      <c r="R1001" s="75"/>
      <c r="S1001" s="75"/>
      <c r="T1001" s="75"/>
      <c r="U1001" s="75"/>
      <c r="V1001" s="75"/>
      <c r="W1001" s="75"/>
      <c r="X1001" s="75"/>
      <c r="Y1001" s="75"/>
      <c r="Z1001" s="75"/>
    </row>
  </sheetData>
  <mergeCells count="22">
    <mergeCell ref="D68:F68"/>
    <mergeCell ref="D69:F69"/>
    <mergeCell ref="D71:F71"/>
    <mergeCell ref="D72:F72"/>
    <mergeCell ref="D73:F73"/>
    <mergeCell ref="D67:F67"/>
    <mergeCell ref="C13:F13"/>
    <mergeCell ref="D18:F18"/>
    <mergeCell ref="D19:D21"/>
    <mergeCell ref="E19:E21"/>
    <mergeCell ref="F19:F21"/>
    <mergeCell ref="D7:G7"/>
    <mergeCell ref="D8:G8"/>
    <mergeCell ref="C12:F12"/>
    <mergeCell ref="A10:B10"/>
    <mergeCell ref="C10:F10"/>
    <mergeCell ref="C11:F11"/>
    <mergeCell ref="A3:G3"/>
    <mergeCell ref="A2:G2"/>
    <mergeCell ref="A1:G1"/>
    <mergeCell ref="D5:G5"/>
    <mergeCell ref="D6:G6"/>
  </mergeCells>
  <printOptions horizontalCentered="1" verticalCentered="1"/>
  <pageMargins left="0.51181102362204722" right="0.31496062992125984" top="0" bottom="0" header="0" footer="0"/>
  <pageSetup paperSize="9" orientation="portrait" horizontalDpi="1200" verticalDpi="1200" r:id="rId1"/>
  <headerFooter scaleWithDoc="0" alignWithMargins="0"/>
  <ignoredErrors>
    <ignoredError sqref="G13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tabColor rgb="FF0070C0"/>
  </sheetPr>
  <dimension ref="A1:Z946"/>
  <sheetViews>
    <sheetView showZeros="0" topLeftCell="A10" zoomScale="110" zoomScaleNormal="110" zoomScaleSheetLayoutView="100" workbookViewId="0">
      <selection activeCell="L32" sqref="L32"/>
    </sheetView>
  </sheetViews>
  <sheetFormatPr defaultColWidth="12.625" defaultRowHeight="15" customHeight="1"/>
  <cols>
    <col min="1" max="1" width="6.875" customWidth="1"/>
    <col min="2" max="2" width="43.125" customWidth="1"/>
    <col min="3" max="3" width="7.25" customWidth="1"/>
    <col min="4" max="4" width="4.25" customWidth="1"/>
    <col min="5" max="5" width="4.625" customWidth="1"/>
    <col min="6" max="6" width="4.75" customWidth="1"/>
    <col min="7" max="7" width="8.625" customWidth="1"/>
    <col min="8" max="8" width="8" customWidth="1"/>
    <col min="9" max="10" width="7.625" customWidth="1"/>
    <col min="11" max="11" width="8.75" customWidth="1"/>
    <col min="12" max="26" width="7.625" customWidth="1"/>
  </cols>
  <sheetData>
    <row r="1" spans="1:26" ht="12" customHeight="1">
      <c r="A1" s="1070" t="s">
        <v>610</v>
      </c>
      <c r="B1" s="1070"/>
      <c r="C1" s="1070"/>
      <c r="D1" s="1070"/>
      <c r="E1" s="1070"/>
      <c r="F1" s="1070"/>
      <c r="G1" s="1070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2" customHeight="1">
      <c r="A2" s="1071" t="str">
        <f>Generator!I5</f>
        <v>www.prefabhome.eu</v>
      </c>
      <c r="B2" s="1071"/>
      <c r="C2" s="1071"/>
      <c r="D2" s="1071"/>
      <c r="E2" s="1071"/>
      <c r="F2" s="1071"/>
      <c r="G2" s="1071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2" customHeight="1">
      <c r="A3" s="1072" t="str">
        <f>Generator!I3</f>
        <v>Stanislav.Piskunov@prefabhome.eu</v>
      </c>
      <c r="B3" s="1072"/>
      <c r="C3" s="1072"/>
      <c r="D3" s="1072"/>
      <c r="E3" s="1072"/>
      <c r="F3" s="1072"/>
      <c r="G3" s="1072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3" customHeight="1">
      <c r="A4" s="454"/>
      <c r="B4" s="454"/>
      <c r="C4" s="454"/>
      <c r="D4" s="454"/>
      <c r="E4" s="454"/>
      <c r="F4" s="454"/>
      <c r="G4" s="454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2" customHeight="1">
      <c r="A5" s="75"/>
      <c r="B5" s="78"/>
      <c r="C5" s="136" t="s">
        <v>220</v>
      </c>
      <c r="D5" s="139" t="str">
        <f ca="1">'Our List'!B3</f>
        <v>24-4/2026-VV 018</v>
      </c>
      <c r="E5" s="78"/>
      <c r="F5" s="78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2" customHeight="1">
      <c r="A6" s="75"/>
      <c r="B6" s="75"/>
      <c r="C6" s="136" t="s">
        <v>221</v>
      </c>
      <c r="D6" s="1131">
        <f ca="1">Generator!D28</f>
        <v>46136</v>
      </c>
      <c r="E6" s="1023"/>
      <c r="F6" s="1023"/>
      <c r="G6" s="1023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2" customHeight="1">
      <c r="A7" s="75"/>
      <c r="B7" s="75"/>
      <c r="C7" s="248" t="s">
        <v>222</v>
      </c>
      <c r="D7" s="1153" t="str">
        <f>'Our List'!B4</f>
        <v>Geom. Andrea Bertoni</v>
      </c>
      <c r="E7" s="1133"/>
      <c r="F7" s="1133"/>
      <c r="G7" s="1133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1.85" customHeight="1">
      <c r="A8" s="1150" t="s">
        <v>223</v>
      </c>
      <c r="B8" s="75"/>
      <c r="C8" s="75"/>
      <c r="D8" s="1153">
        <f>'Our List'!B5</f>
        <v>0</v>
      </c>
      <c r="E8" s="1133"/>
      <c r="F8" s="1133"/>
      <c r="G8" s="1133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9" customHeight="1" thickBot="1">
      <c r="A9" s="1151"/>
      <c r="B9" s="75"/>
      <c r="C9" s="75"/>
      <c r="D9" s="1154"/>
      <c r="E9" s="1023"/>
      <c r="F9" s="1023"/>
      <c r="G9" s="1023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11.85" customHeight="1">
      <c r="A10" s="1155" t="s">
        <v>224</v>
      </c>
      <c r="B10" s="1080"/>
      <c r="C10" s="1078" t="s">
        <v>225</v>
      </c>
      <c r="D10" s="1079"/>
      <c r="E10" s="1079"/>
      <c r="F10" s="1080"/>
      <c r="G10" s="89" t="s">
        <v>226</v>
      </c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2" customHeight="1">
      <c r="A11" s="1148" t="s">
        <v>987</v>
      </c>
      <c r="B11" s="1082"/>
      <c r="C11" s="1081">
        <f>'Our List'!C12</f>
        <v>52165.5</v>
      </c>
      <c r="D11" s="1082"/>
      <c r="E11" s="1082"/>
      <c r="F11" s="1082"/>
      <c r="G11" s="931" t="s">
        <v>1107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2" customHeight="1">
      <c r="A12" s="1149" t="s">
        <v>227</v>
      </c>
      <c r="B12" s="1023"/>
      <c r="C12" s="1083">
        <f>'Our List'!C13</f>
        <v>36379.875</v>
      </c>
      <c r="D12" s="1023"/>
      <c r="E12" s="1023"/>
      <c r="F12" s="1023"/>
      <c r="G12" s="92">
        <v>12</v>
      </c>
      <c r="H12" s="75"/>
      <c r="I12" s="75"/>
      <c r="J12" s="75"/>
      <c r="K12" s="902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2" customHeight="1" thickBot="1">
      <c r="A13" s="1152" t="s">
        <v>1104</v>
      </c>
      <c r="B13" s="1085"/>
      <c r="C13" s="1084">
        <f>'Our List'!C14</f>
        <v>30708</v>
      </c>
      <c r="D13" s="1085"/>
      <c r="E13" s="1085"/>
      <c r="F13" s="1085"/>
      <c r="G13" s="95" t="s">
        <v>1106</v>
      </c>
      <c r="H13" s="75"/>
      <c r="I13" s="75"/>
      <c r="J13" s="75"/>
      <c r="K13" s="900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6" hidden="1" customHeight="1">
      <c r="A14" s="75"/>
      <c r="B14" s="75"/>
      <c r="C14" s="75"/>
      <c r="D14" s="78"/>
      <c r="E14" s="78"/>
      <c r="F14" s="78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17.100000000000001" customHeight="1" thickBot="1">
      <c r="A15" s="98" t="s">
        <v>228</v>
      </c>
      <c r="B15" s="75"/>
      <c r="C15" s="75"/>
      <c r="D15" s="78"/>
      <c r="E15" s="78"/>
      <c r="F15" s="78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12" customHeight="1" thickBot="1">
      <c r="A16" s="99"/>
      <c r="B16" s="204"/>
      <c r="C16" s="249"/>
      <c r="D16" s="1156" t="s">
        <v>229</v>
      </c>
      <c r="E16" s="1068"/>
      <c r="F16" s="1069"/>
      <c r="G16" s="250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5.75" customHeight="1">
      <c r="A17" s="104" t="s">
        <v>106</v>
      </c>
      <c r="B17" s="105" t="s">
        <v>230</v>
      </c>
      <c r="C17" s="106"/>
      <c r="D17" s="1157" t="s">
        <v>1059</v>
      </c>
      <c r="E17" s="1157" t="s">
        <v>121</v>
      </c>
      <c r="F17" s="1157" t="s">
        <v>231</v>
      </c>
      <c r="G17" s="1160" t="s">
        <v>232</v>
      </c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30.6" customHeight="1" thickBot="1">
      <c r="A18" s="109"/>
      <c r="B18" s="243"/>
      <c r="C18" s="251"/>
      <c r="D18" s="1088"/>
      <c r="E18" s="1088"/>
      <c r="F18" s="1088"/>
      <c r="G18" s="1088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6.75" hidden="1" customHeight="1">
      <c r="A19" s="180"/>
      <c r="B19" s="110"/>
      <c r="C19" s="111"/>
      <c r="D19" s="252"/>
      <c r="E19" s="252"/>
      <c r="F19" s="252"/>
      <c r="G19" s="253" t="s">
        <v>226</v>
      </c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2.75" customHeight="1" thickBot="1">
      <c r="A20" s="216" t="s">
        <v>46</v>
      </c>
      <c r="B20" s="114" t="s">
        <v>1085</v>
      </c>
      <c r="C20" s="115"/>
      <c r="D20" s="254"/>
      <c r="E20" s="255"/>
      <c r="F20" s="255"/>
      <c r="G20" s="107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2.75" customHeight="1">
      <c r="A21" s="157" t="s">
        <v>48</v>
      </c>
      <c r="B21" s="121" t="s">
        <v>955</v>
      </c>
      <c r="C21" s="942">
        <f>'Our List'!C17</f>
        <v>3093.75</v>
      </c>
      <c r="D21" s="968" t="s">
        <v>126</v>
      </c>
      <c r="E21" s="256" t="s">
        <v>126</v>
      </c>
      <c r="F21" s="257"/>
      <c r="G21" s="801">
        <v>22</v>
      </c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2.75" customHeight="1">
      <c r="A22" s="162" t="s">
        <v>49</v>
      </c>
      <c r="B22" s="128" t="s">
        <v>962</v>
      </c>
      <c r="C22" s="185">
        <f>'Our List'!C18</f>
        <v>2578.125</v>
      </c>
      <c r="D22" s="232"/>
      <c r="E22" s="258"/>
      <c r="F22" s="241"/>
      <c r="G22" s="161">
        <v>22</v>
      </c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2.75" customHeight="1">
      <c r="A23" s="162" t="s">
        <v>50</v>
      </c>
      <c r="B23" s="128" t="s">
        <v>235</v>
      </c>
      <c r="C23" s="185">
        <f>'Our List'!C19</f>
        <v>825</v>
      </c>
      <c r="D23" s="232"/>
      <c r="E23" s="240"/>
      <c r="F23" s="241"/>
      <c r="G23" s="161">
        <v>23</v>
      </c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2" customHeight="1">
      <c r="A24" s="157" t="s">
        <v>51</v>
      </c>
      <c r="B24" s="128" t="s">
        <v>963</v>
      </c>
      <c r="C24" s="185">
        <f>'Our List'!C20</f>
        <v>1031.25</v>
      </c>
      <c r="D24" s="232"/>
      <c r="E24" s="240"/>
      <c r="F24" s="241"/>
      <c r="G24" s="161">
        <v>24</v>
      </c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2" customHeight="1">
      <c r="A25" s="162" t="s">
        <v>53</v>
      </c>
      <c r="B25" s="128" t="s">
        <v>956</v>
      </c>
      <c r="C25" s="185">
        <f>'Our List'!C21</f>
        <v>2578.125</v>
      </c>
      <c r="D25" s="232" t="s">
        <v>126</v>
      </c>
      <c r="E25" s="240" t="s">
        <v>126</v>
      </c>
      <c r="F25" s="241"/>
      <c r="G25" s="161">
        <v>25</v>
      </c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2" customHeight="1">
      <c r="A26" s="162" t="s">
        <v>55</v>
      </c>
      <c r="B26" s="128" t="s">
        <v>238</v>
      </c>
      <c r="C26" s="185">
        <f>'Our List'!C22</f>
        <v>1031.25</v>
      </c>
      <c r="D26" s="232" t="s">
        <v>126</v>
      </c>
      <c r="E26" s="198"/>
      <c r="F26" s="241"/>
      <c r="G26" s="161">
        <v>26</v>
      </c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2" customHeight="1">
      <c r="A27" s="162" t="s">
        <v>57</v>
      </c>
      <c r="B27" s="128" t="s">
        <v>239</v>
      </c>
      <c r="C27" s="185">
        <f>'Our List'!C23</f>
        <v>4228.125</v>
      </c>
      <c r="D27" s="232"/>
      <c r="E27" s="229"/>
      <c r="F27" s="241"/>
      <c r="G27" s="161">
        <v>27</v>
      </c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2" customHeight="1">
      <c r="A28" s="162" t="s">
        <v>58</v>
      </c>
      <c r="B28" s="128" t="s">
        <v>240</v>
      </c>
      <c r="C28" s="185">
        <f>'Our List'!C24</f>
        <v>6290.625</v>
      </c>
      <c r="D28" s="232" t="s">
        <v>126</v>
      </c>
      <c r="E28" s="240"/>
      <c r="F28" s="241"/>
      <c r="G28" s="161">
        <v>28</v>
      </c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2" customHeight="1">
      <c r="A29" s="162" t="s">
        <v>241</v>
      </c>
      <c r="B29" s="128" t="s">
        <v>242</v>
      </c>
      <c r="C29" s="185">
        <f>'Our List'!C25</f>
        <v>2268.75</v>
      </c>
      <c r="D29" s="232"/>
      <c r="E29" s="198"/>
      <c r="F29" s="241"/>
      <c r="G29" s="161">
        <v>29</v>
      </c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2" customHeight="1">
      <c r="A30" s="162" t="s">
        <v>243</v>
      </c>
      <c r="B30" s="128" t="s">
        <v>244</v>
      </c>
      <c r="C30" s="185">
        <f>'Our List'!C26</f>
        <v>1134.375</v>
      </c>
      <c r="D30" s="259"/>
      <c r="E30" s="198"/>
      <c r="F30" s="260"/>
      <c r="G30" s="161">
        <v>29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2" customHeight="1">
      <c r="A31" s="162" t="s">
        <v>184</v>
      </c>
      <c r="B31" s="128" t="s">
        <v>1074</v>
      </c>
      <c r="C31" s="185">
        <f>'Our List'!C27</f>
        <v>1134.375</v>
      </c>
      <c r="D31" s="232"/>
      <c r="E31" s="229"/>
      <c r="F31" s="241"/>
      <c r="G31" s="161">
        <v>30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2" customHeight="1" thickBot="1">
      <c r="A32" s="143" t="s">
        <v>62</v>
      </c>
      <c r="B32" s="144" t="s">
        <v>964</v>
      </c>
      <c r="C32" s="145">
        <f>'Our List'!C28</f>
        <v>5156.25</v>
      </c>
      <c r="D32" s="242"/>
      <c r="E32" s="212"/>
      <c r="F32" s="236"/>
      <c r="G32" s="149">
        <v>31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1.1" customHeight="1" thickBot="1">
      <c r="A33" s="261"/>
      <c r="B33" s="75"/>
      <c r="C33" s="75"/>
      <c r="D33" s="78"/>
      <c r="E33" s="78"/>
      <c r="F33" s="78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2" customHeight="1" thickBot="1">
      <c r="A34" s="216" t="s">
        <v>63</v>
      </c>
      <c r="B34" s="114" t="s">
        <v>1086</v>
      </c>
      <c r="C34" s="151"/>
      <c r="D34" s="102"/>
      <c r="E34" s="218"/>
      <c r="F34" s="219"/>
      <c r="G34" s="834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2" customHeight="1">
      <c r="A35" s="157" t="s">
        <v>65</v>
      </c>
      <c r="B35" s="158" t="s">
        <v>957</v>
      </c>
      <c r="C35" s="159">
        <f>'Our List'!C31</f>
        <v>2465</v>
      </c>
      <c r="D35" s="262"/>
      <c r="E35" s="189"/>
      <c r="F35" s="190"/>
      <c r="G35" s="191">
        <v>33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>
      <c r="A36" s="157" t="s">
        <v>66</v>
      </c>
      <c r="B36" s="158" t="s">
        <v>965</v>
      </c>
      <c r="C36" s="159">
        <f>'Our List'!C32</f>
        <v>1218.75</v>
      </c>
      <c r="D36" s="232"/>
      <c r="E36" s="198"/>
      <c r="F36" s="195"/>
      <c r="G36" s="126">
        <v>34</v>
      </c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2" customHeight="1">
      <c r="A37" s="157" t="s">
        <v>68</v>
      </c>
      <c r="B37" s="158" t="s">
        <v>966</v>
      </c>
      <c r="C37" s="159">
        <f>'Our List'!C33</f>
        <v>361.25</v>
      </c>
      <c r="D37" s="228"/>
      <c r="E37" s="240"/>
      <c r="F37" s="263"/>
      <c r="G37" s="126">
        <v>34</v>
      </c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2" customHeight="1">
      <c r="A38" s="157" t="s">
        <v>70</v>
      </c>
      <c r="B38" s="158" t="s">
        <v>1080</v>
      </c>
      <c r="C38" s="159">
        <f>'Our List'!C34</f>
        <v>975</v>
      </c>
      <c r="D38" s="228"/>
      <c r="E38" s="240"/>
      <c r="F38" s="263"/>
      <c r="G38" s="126">
        <v>35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2" customHeight="1" thickBot="1">
      <c r="A39" s="143" t="s">
        <v>72</v>
      </c>
      <c r="B39" s="144" t="s">
        <v>1081</v>
      </c>
      <c r="C39" s="145">
        <f>'Our List'!C35</f>
        <v>425</v>
      </c>
      <c r="D39" s="242"/>
      <c r="E39" s="212"/>
      <c r="F39" s="213"/>
      <c r="G39" s="149">
        <v>35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1.1" customHeight="1" thickBot="1">
      <c r="A40" s="235"/>
      <c r="B40" s="75"/>
      <c r="C40" s="175"/>
      <c r="D40" s="78"/>
      <c r="E40" s="78"/>
      <c r="F40" s="78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2" customHeight="1" thickBot="1">
      <c r="A41" s="216" t="s">
        <v>74</v>
      </c>
      <c r="B41" s="114" t="s">
        <v>1087</v>
      </c>
      <c r="C41" s="151"/>
      <c r="D41" s="102"/>
      <c r="E41" s="218"/>
      <c r="F41" s="219"/>
      <c r="G41" s="103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2" customHeight="1">
      <c r="A42" s="265" t="s">
        <v>77</v>
      </c>
      <c r="B42" s="158" t="s">
        <v>958</v>
      </c>
      <c r="C42" s="983">
        <f>'Our List'!C38</f>
        <v>5064.375</v>
      </c>
      <c r="D42" s="262" t="s">
        <v>126</v>
      </c>
      <c r="E42" s="189"/>
      <c r="F42" s="190"/>
      <c r="G42" s="801">
        <v>37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2" customHeight="1">
      <c r="A43" s="268" t="s">
        <v>79</v>
      </c>
      <c r="B43" s="192" t="s">
        <v>967</v>
      </c>
      <c r="C43" s="129">
        <f>'Our List'!C39</f>
        <v>1734.375</v>
      </c>
      <c r="D43" s="232"/>
      <c r="E43" s="198"/>
      <c r="F43" s="195"/>
      <c r="G43" s="126">
        <v>38</v>
      </c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2" customHeight="1">
      <c r="A44" s="268" t="s">
        <v>80</v>
      </c>
      <c r="B44" s="192" t="s">
        <v>968</v>
      </c>
      <c r="C44" s="129">
        <f>'Our List'!C40</f>
        <v>3399.375</v>
      </c>
      <c r="D44" s="232" t="s">
        <v>126</v>
      </c>
      <c r="E44" s="198"/>
      <c r="F44" s="195"/>
      <c r="G44" s="126">
        <v>38</v>
      </c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2" customHeight="1">
      <c r="A45" s="162" t="s">
        <v>82</v>
      </c>
      <c r="B45" s="192" t="s">
        <v>258</v>
      </c>
      <c r="C45" s="129">
        <f>'Our List'!C41</f>
        <v>875</v>
      </c>
      <c r="D45" s="232"/>
      <c r="E45" s="198"/>
      <c r="F45" s="195"/>
      <c r="G45" s="126">
        <v>39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2" customHeight="1">
      <c r="A46" s="162" t="s">
        <v>83</v>
      </c>
      <c r="B46" s="192" t="s">
        <v>261</v>
      </c>
      <c r="C46" s="129">
        <f>'Our List'!C42</f>
        <v>555</v>
      </c>
      <c r="D46" s="232"/>
      <c r="E46" s="198"/>
      <c r="F46" s="195"/>
      <c r="G46" s="126">
        <v>40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2" customHeight="1">
      <c r="A47" s="162" t="s">
        <v>85</v>
      </c>
      <c r="B47" s="192" t="s">
        <v>264</v>
      </c>
      <c r="C47" s="129">
        <f>'Our List'!C43</f>
        <v>1225</v>
      </c>
      <c r="D47" s="232"/>
      <c r="E47" s="198"/>
      <c r="F47" s="195"/>
      <c r="G47" s="126">
        <v>41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162" t="s">
        <v>86</v>
      </c>
      <c r="B48" s="278" t="s">
        <v>1075</v>
      </c>
      <c r="C48" s="129">
        <f>'Our List'!C44</f>
        <v>971.25</v>
      </c>
      <c r="D48" s="232"/>
      <c r="E48" s="198"/>
      <c r="F48" s="195"/>
      <c r="G48" s="126">
        <v>42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162" t="s">
        <v>87</v>
      </c>
      <c r="B49" s="192" t="s">
        <v>1076</v>
      </c>
      <c r="C49" s="129">
        <f>'Our List'!C45</f>
        <v>3237.5</v>
      </c>
      <c r="D49" s="232"/>
      <c r="E49" s="198"/>
      <c r="F49" s="195"/>
      <c r="G49" s="126">
        <v>43</v>
      </c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162" t="s">
        <v>88</v>
      </c>
      <c r="B50" s="192" t="s">
        <v>1077</v>
      </c>
      <c r="C50" s="129">
        <f>'Our List'!C46</f>
        <v>1387.5</v>
      </c>
      <c r="D50" s="232"/>
      <c r="E50" s="198"/>
      <c r="F50" s="195"/>
      <c r="G50" s="126">
        <v>44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162" t="s">
        <v>89</v>
      </c>
      <c r="B51" s="192" t="s">
        <v>969</v>
      </c>
      <c r="C51" s="129">
        <f>'Our List'!C47</f>
        <v>693.75</v>
      </c>
      <c r="D51" s="232"/>
      <c r="E51" s="198"/>
      <c r="F51" s="195"/>
      <c r="G51" s="126">
        <v>45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162"/>
      <c r="B52" s="160" t="s">
        <v>76</v>
      </c>
      <c r="C52" s="161"/>
      <c r="D52" s="232"/>
      <c r="E52" s="283"/>
      <c r="F52" s="195"/>
      <c r="G52" s="126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62"/>
      <c r="B53" s="192" t="s">
        <v>1094</v>
      </c>
      <c r="C53" s="129">
        <f>'Our List'!E39</f>
        <v>4375</v>
      </c>
      <c r="D53" s="232"/>
      <c r="E53" s="283"/>
      <c r="F53" s="195"/>
      <c r="G53" s="126">
        <v>47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>
      <c r="A54" s="162"/>
      <c r="B54" s="286" t="s">
        <v>1078</v>
      </c>
      <c r="C54" s="129">
        <f>'Our List'!E41</f>
        <v>1925</v>
      </c>
      <c r="D54" s="232"/>
      <c r="E54" s="283"/>
      <c r="F54" s="195"/>
      <c r="G54" s="126">
        <v>48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 thickBot="1">
      <c r="A55" s="143"/>
      <c r="B55" s="288" t="s">
        <v>1079</v>
      </c>
      <c r="C55" s="145">
        <f>'Our List'!E43</f>
        <v>1137.5</v>
      </c>
      <c r="D55" s="242"/>
      <c r="E55" s="289"/>
      <c r="F55" s="213"/>
      <c r="G55" s="149">
        <v>49</v>
      </c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1.1" customHeight="1" thickBot="1">
      <c r="A56" s="261"/>
      <c r="B56" s="75"/>
      <c r="C56" s="75"/>
      <c r="D56" s="78"/>
      <c r="E56" s="78"/>
      <c r="F56" s="78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2" customHeight="1" thickBot="1">
      <c r="A57" s="216" t="s">
        <v>90</v>
      </c>
      <c r="B57" s="114" t="s">
        <v>1088</v>
      </c>
      <c r="C57" s="151"/>
      <c r="D57" s="102"/>
      <c r="E57" s="218"/>
      <c r="F57" s="219"/>
      <c r="G57" s="103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>
      <c r="A58" s="120" t="s">
        <v>92</v>
      </c>
      <c r="B58" s="225" t="s">
        <v>974</v>
      </c>
      <c r="C58" s="207">
        <f>'Our List'!C50</f>
        <v>1919.375</v>
      </c>
      <c r="D58" s="232"/>
      <c r="E58" s="198"/>
      <c r="F58" s="195"/>
      <c r="G58" s="126">
        <v>51</v>
      </c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>
      <c r="A59" s="120" t="s">
        <v>93</v>
      </c>
      <c r="B59" s="225" t="s">
        <v>1082</v>
      </c>
      <c r="C59" s="207">
        <f>'Our List'!C51</f>
        <v>1037.5</v>
      </c>
      <c r="D59" s="232"/>
      <c r="E59" s="198"/>
      <c r="F59" s="195"/>
      <c r="G59" s="126">
        <v>52</v>
      </c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127" t="s">
        <v>94</v>
      </c>
      <c r="B60" s="225" t="s">
        <v>975</v>
      </c>
      <c r="C60" s="207">
        <f>'Our List'!C52</f>
        <v>1296.875</v>
      </c>
      <c r="D60" s="232"/>
      <c r="E60" s="198"/>
      <c r="F60" s="195"/>
      <c r="G60" s="126">
        <v>53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>
      <c r="A61" s="127" t="s">
        <v>96</v>
      </c>
      <c r="B61" s="292" t="s">
        <v>976</v>
      </c>
      <c r="C61" s="207">
        <f>'Our List'!C53</f>
        <v>518.75</v>
      </c>
      <c r="D61" s="228"/>
      <c r="E61" s="240"/>
      <c r="F61" s="263"/>
      <c r="G61" s="142">
        <v>54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 thickBot="1">
      <c r="A62" s="847" t="s">
        <v>97</v>
      </c>
      <c r="B62" s="293" t="s">
        <v>550</v>
      </c>
      <c r="C62" s="214">
        <f>'Our List'!C54</f>
        <v>726.25</v>
      </c>
      <c r="D62" s="242"/>
      <c r="E62" s="212"/>
      <c r="F62" s="213"/>
      <c r="G62" s="149">
        <v>55</v>
      </c>
      <c r="H62" s="97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5.25" hidden="1" customHeight="1">
      <c r="A63" s="846"/>
      <c r="B63" s="75"/>
      <c r="C63" s="75"/>
      <c r="D63" s="78"/>
      <c r="E63" s="78"/>
      <c r="F63" s="78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1.1" customHeight="1" thickBo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" customHeight="1" thickBot="1">
      <c r="A65" s="296" t="s">
        <v>283</v>
      </c>
      <c r="B65" s="235" t="s">
        <v>284</v>
      </c>
      <c r="C65" s="297">
        <f>'Our List'!C57</f>
        <v>1535</v>
      </c>
      <c r="D65" s="102"/>
      <c r="E65" s="235"/>
      <c r="F65" s="298"/>
      <c r="G65" s="219">
        <v>57</v>
      </c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1.1" customHeight="1" thickBot="1">
      <c r="A66" s="75"/>
      <c r="B66" s="75"/>
      <c r="C66" s="75"/>
      <c r="D66" s="1161"/>
      <c r="E66" s="1068"/>
      <c r="F66" s="1068"/>
      <c r="G66" s="78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 thickBot="1">
      <c r="A67" s="842" t="s">
        <v>1009</v>
      </c>
      <c r="B67" s="114" t="s">
        <v>286</v>
      </c>
      <c r="C67" s="151"/>
      <c r="D67" s="1067" t="str">
        <f>IF(Description!B20=TRUE,"Contenitore","Camion")</f>
        <v>Camion</v>
      </c>
      <c r="E67" s="1162"/>
      <c r="F67" s="1163"/>
      <c r="G67" s="833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2" customHeight="1">
      <c r="A68" s="843" t="s">
        <v>999</v>
      </c>
      <c r="B68" s="838" t="s">
        <v>1001</v>
      </c>
      <c r="C68" s="839">
        <f>'Our List'!C62</f>
        <v>7200</v>
      </c>
      <c r="D68" s="1158">
        <f>'Our List'!C61</f>
        <v>2</v>
      </c>
      <c r="E68" s="1158"/>
      <c r="F68" s="1158"/>
      <c r="G68" s="801">
        <v>58</v>
      </c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2" customHeight="1" thickBot="1">
      <c r="A69" s="844" t="s">
        <v>1000</v>
      </c>
      <c r="B69" s="831" t="s">
        <v>1002</v>
      </c>
      <c r="C69" s="840">
        <f>'Our List'!E62</f>
        <v>7200</v>
      </c>
      <c r="D69" s="1159">
        <f>'Our List'!E61</f>
        <v>2</v>
      </c>
      <c r="E69" s="1159"/>
      <c r="F69" s="1159"/>
      <c r="G69" s="142">
        <v>58</v>
      </c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1.1" customHeight="1" thickBot="1">
      <c r="A70" s="75"/>
      <c r="B70" s="75"/>
      <c r="C70" s="75"/>
      <c r="D70" s="1164"/>
      <c r="E70" s="1164"/>
      <c r="F70" s="1164"/>
      <c r="G70" s="832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2" customHeight="1" thickBot="1">
      <c r="A71" s="842" t="s">
        <v>1007</v>
      </c>
      <c r="B71" s="114" t="s">
        <v>287</v>
      </c>
      <c r="C71" s="177"/>
      <c r="D71" s="1165" t="s">
        <v>1008</v>
      </c>
      <c r="E71" s="1166"/>
      <c r="F71" s="1166"/>
      <c r="G71" s="836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2" customHeight="1">
      <c r="A72" s="845" t="s">
        <v>862</v>
      </c>
      <c r="B72" s="838" t="s">
        <v>1010</v>
      </c>
      <c r="C72" s="841"/>
      <c r="D72" s="1167" t="str">
        <f>'Our List'!C63</f>
        <v>5-7</v>
      </c>
      <c r="E72" s="1168"/>
      <c r="F72" s="1169"/>
      <c r="G72" s="126">
        <v>59</v>
      </c>
      <c r="H72" s="83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2" customHeight="1" thickBot="1">
      <c r="A73" s="844" t="s">
        <v>863</v>
      </c>
      <c r="B73" s="831" t="s">
        <v>1073</v>
      </c>
      <c r="C73" s="837"/>
      <c r="D73" s="1091" t="str">
        <f>'Our List'!E63</f>
        <v>7-9</v>
      </c>
      <c r="E73" s="1092"/>
      <c r="F73" s="1093"/>
      <c r="G73" s="848">
        <v>59</v>
      </c>
      <c r="H73" s="83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2" customHeight="1">
      <c r="A74" s="75"/>
      <c r="B74" s="75"/>
      <c r="C74" s="75"/>
      <c r="D74" s="78"/>
      <c r="E74" s="78"/>
      <c r="F74" s="78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2" customHeight="1">
      <c r="A75" s="75"/>
      <c r="B75" s="75"/>
      <c r="C75" s="75"/>
      <c r="D75" s="78"/>
      <c r="E75" s="78"/>
      <c r="F75" s="78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2" customHeight="1">
      <c r="A76" s="75"/>
      <c r="B76" s="75"/>
      <c r="C76" s="75"/>
      <c r="D76" s="78"/>
      <c r="E76" s="78"/>
      <c r="F76" s="78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2" customHeight="1">
      <c r="A77" s="75"/>
      <c r="B77" s="75"/>
      <c r="C77" s="75"/>
      <c r="D77" s="78"/>
      <c r="E77" s="78"/>
      <c r="F77" s="78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2" customHeight="1">
      <c r="A78" s="75"/>
      <c r="B78" s="75"/>
      <c r="C78" s="75"/>
      <c r="D78" s="78"/>
      <c r="E78" s="78"/>
      <c r="F78" s="78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2" customHeight="1">
      <c r="A79" s="75"/>
      <c r="B79" s="75"/>
      <c r="C79" s="75"/>
      <c r="D79" s="78"/>
      <c r="E79" s="78"/>
      <c r="F79" s="78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2" customHeight="1">
      <c r="A80" s="75"/>
      <c r="B80" s="75"/>
      <c r="C80" s="75"/>
      <c r="D80" s="78"/>
      <c r="E80" s="78"/>
      <c r="F80" s="78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5"/>
      <c r="B81" s="75"/>
      <c r="C81" s="75"/>
      <c r="D81" s="78"/>
      <c r="E81" s="78"/>
      <c r="F81" s="78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75"/>
      <c r="B82" s="75"/>
      <c r="C82" s="75"/>
      <c r="D82" s="78"/>
      <c r="E82" s="78"/>
      <c r="F82" s="78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2" customHeight="1">
      <c r="A83" s="75"/>
      <c r="B83" s="75"/>
      <c r="C83" s="75"/>
      <c r="D83" s="78"/>
      <c r="E83" s="78"/>
      <c r="F83" s="78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2" customHeight="1">
      <c r="A84" s="75"/>
      <c r="B84" s="75"/>
      <c r="C84" s="75"/>
      <c r="D84" s="78"/>
      <c r="E84" s="78"/>
      <c r="F84" s="78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2" customHeight="1">
      <c r="A85" s="75"/>
      <c r="B85" s="75"/>
      <c r="C85" s="75"/>
      <c r="D85" s="78"/>
      <c r="E85" s="78"/>
      <c r="F85" s="78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2" customHeight="1">
      <c r="A86" s="75"/>
      <c r="B86" s="75"/>
      <c r="C86" s="75"/>
      <c r="D86" s="78"/>
      <c r="E86" s="78"/>
      <c r="F86" s="78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2" customHeight="1">
      <c r="A87" s="75"/>
      <c r="B87" s="75"/>
      <c r="C87" s="75"/>
      <c r="D87" s="78"/>
      <c r="E87" s="78"/>
      <c r="F87" s="78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2" customHeight="1">
      <c r="A88" s="75"/>
      <c r="B88" s="75"/>
      <c r="C88" s="75"/>
      <c r="D88" s="78"/>
      <c r="E88" s="78"/>
      <c r="F88" s="78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2" customHeight="1">
      <c r="A89" s="75"/>
      <c r="B89" s="75"/>
      <c r="C89" s="75"/>
      <c r="D89" s="78"/>
      <c r="E89" s="78"/>
      <c r="F89" s="78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5"/>
      <c r="B90" s="75"/>
      <c r="C90" s="75"/>
      <c r="D90" s="78"/>
      <c r="E90" s="78"/>
      <c r="F90" s="78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2" customHeight="1">
      <c r="A91" s="75"/>
      <c r="B91" s="75"/>
      <c r="C91" s="75"/>
      <c r="D91" s="78"/>
      <c r="E91" s="78"/>
      <c r="F91" s="78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2" customHeight="1">
      <c r="A92" s="75"/>
      <c r="B92" s="75"/>
      <c r="C92" s="75"/>
      <c r="D92" s="78"/>
      <c r="E92" s="78"/>
      <c r="F92" s="78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2" customHeight="1">
      <c r="A93" s="75"/>
      <c r="B93" s="75"/>
      <c r="C93" s="75"/>
      <c r="D93" s="78"/>
      <c r="E93" s="78"/>
      <c r="F93" s="78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2" customHeight="1">
      <c r="A94" s="75"/>
      <c r="B94" s="75"/>
      <c r="C94" s="75"/>
      <c r="D94" s="78"/>
      <c r="E94" s="78"/>
      <c r="F94" s="78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2" customHeight="1">
      <c r="A95" s="75"/>
      <c r="B95" s="75"/>
      <c r="C95" s="75"/>
      <c r="D95" s="78"/>
      <c r="E95" s="78"/>
      <c r="F95" s="78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2" customHeight="1">
      <c r="A96" s="75"/>
      <c r="B96" s="75"/>
      <c r="C96" s="75"/>
      <c r="D96" s="78"/>
      <c r="E96" s="78"/>
      <c r="F96" s="78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2" customHeight="1">
      <c r="A97" s="75"/>
      <c r="B97" s="75"/>
      <c r="C97" s="75"/>
      <c r="D97" s="78"/>
      <c r="E97" s="78"/>
      <c r="F97" s="78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2" customHeight="1">
      <c r="A98" s="75"/>
      <c r="B98" s="75"/>
      <c r="C98" s="75"/>
      <c r="D98" s="78"/>
      <c r="E98" s="78"/>
      <c r="F98" s="78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2" customHeight="1">
      <c r="A99" s="75"/>
      <c r="B99" s="75"/>
      <c r="C99" s="75"/>
      <c r="D99" s="78"/>
      <c r="E99" s="78"/>
      <c r="F99" s="78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2" customHeight="1">
      <c r="A100" s="75"/>
      <c r="B100" s="75"/>
      <c r="C100" s="75"/>
      <c r="D100" s="78"/>
      <c r="E100" s="78"/>
      <c r="F100" s="78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2" customHeight="1">
      <c r="A101" s="75"/>
      <c r="B101" s="75"/>
      <c r="C101" s="75"/>
      <c r="D101" s="78"/>
      <c r="E101" s="78"/>
      <c r="F101" s="78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2" customHeight="1">
      <c r="A102" s="75"/>
      <c r="B102" s="75"/>
      <c r="C102" s="75"/>
      <c r="D102" s="78"/>
      <c r="E102" s="78"/>
      <c r="F102" s="78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2" customHeight="1">
      <c r="A103" s="75"/>
      <c r="B103" s="75"/>
      <c r="C103" s="75"/>
      <c r="D103" s="78"/>
      <c r="E103" s="78"/>
      <c r="F103" s="78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2" customHeight="1">
      <c r="A104" s="75"/>
      <c r="B104" s="75"/>
      <c r="C104" s="75"/>
      <c r="D104" s="78"/>
      <c r="E104" s="78"/>
      <c r="F104" s="78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2" customHeight="1">
      <c r="A105" s="75"/>
      <c r="B105" s="75"/>
      <c r="C105" s="75"/>
      <c r="D105" s="78"/>
      <c r="E105" s="78"/>
      <c r="F105" s="78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2" customHeight="1">
      <c r="A106" s="75"/>
      <c r="B106" s="75"/>
      <c r="C106" s="75"/>
      <c r="D106" s="78"/>
      <c r="E106" s="78"/>
      <c r="F106" s="78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2" customHeight="1">
      <c r="A107" s="75"/>
      <c r="B107" s="75"/>
      <c r="C107" s="75"/>
      <c r="D107" s="78"/>
      <c r="E107" s="78"/>
      <c r="F107" s="78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2" customHeight="1">
      <c r="A108" s="75"/>
      <c r="B108" s="75"/>
      <c r="C108" s="75"/>
      <c r="D108" s="78"/>
      <c r="E108" s="78"/>
      <c r="F108" s="78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2" customHeight="1">
      <c r="A109" s="75"/>
      <c r="B109" s="75"/>
      <c r="C109" s="75"/>
      <c r="D109" s="78"/>
      <c r="E109" s="78"/>
      <c r="F109" s="78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2" customHeight="1">
      <c r="A110" s="75"/>
      <c r="B110" s="75"/>
      <c r="C110" s="75"/>
      <c r="D110" s="78"/>
      <c r="E110" s="78"/>
      <c r="F110" s="78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2" customHeight="1">
      <c r="A111" s="75"/>
      <c r="B111" s="75"/>
      <c r="C111" s="75"/>
      <c r="D111" s="78"/>
      <c r="E111" s="78"/>
      <c r="F111" s="78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2" customHeight="1">
      <c r="A112" s="75"/>
      <c r="B112" s="75"/>
      <c r="C112" s="75"/>
      <c r="D112" s="78"/>
      <c r="E112" s="78"/>
      <c r="F112" s="78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2" customHeight="1">
      <c r="A113" s="75"/>
      <c r="B113" s="75"/>
      <c r="C113" s="75"/>
      <c r="D113" s="78"/>
      <c r="E113" s="78"/>
      <c r="F113" s="78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2" customHeight="1">
      <c r="A114" s="75"/>
      <c r="B114" s="75"/>
      <c r="C114" s="75"/>
      <c r="D114" s="78"/>
      <c r="E114" s="78"/>
      <c r="F114" s="78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2" customHeight="1">
      <c r="A115" s="75"/>
      <c r="B115" s="75"/>
      <c r="C115" s="75"/>
      <c r="D115" s="78"/>
      <c r="E115" s="78"/>
      <c r="F115" s="78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2" customHeight="1">
      <c r="A116" s="75"/>
      <c r="B116" s="75"/>
      <c r="C116" s="75"/>
      <c r="D116" s="78"/>
      <c r="E116" s="78"/>
      <c r="F116" s="78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2" customHeight="1">
      <c r="A117" s="75"/>
      <c r="B117" s="75"/>
      <c r="C117" s="75"/>
      <c r="D117" s="78"/>
      <c r="E117" s="78"/>
      <c r="F117" s="78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2" customHeight="1">
      <c r="A118" s="75"/>
      <c r="B118" s="75"/>
      <c r="C118" s="75"/>
      <c r="D118" s="78"/>
      <c r="E118" s="78"/>
      <c r="F118" s="78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2" customHeight="1">
      <c r="A119" s="75"/>
      <c r="B119" s="75"/>
      <c r="C119" s="75"/>
      <c r="D119" s="78"/>
      <c r="E119" s="78"/>
      <c r="F119" s="78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2" customHeight="1">
      <c r="A120" s="75"/>
      <c r="B120" s="75"/>
      <c r="C120" s="75"/>
      <c r="D120" s="78"/>
      <c r="E120" s="78"/>
      <c r="F120" s="78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2" customHeight="1">
      <c r="A121" s="75"/>
      <c r="B121" s="75"/>
      <c r="C121" s="75"/>
      <c r="D121" s="78"/>
      <c r="E121" s="78"/>
      <c r="F121" s="78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2" customHeight="1">
      <c r="A122" s="75"/>
      <c r="B122" s="75"/>
      <c r="C122" s="75"/>
      <c r="D122" s="78"/>
      <c r="E122" s="78"/>
      <c r="F122" s="78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2" customHeight="1">
      <c r="A123" s="75"/>
      <c r="B123" s="75"/>
      <c r="C123" s="75"/>
      <c r="D123" s="78"/>
      <c r="E123" s="78"/>
      <c r="F123" s="78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2" customHeight="1">
      <c r="A124" s="75"/>
      <c r="B124" s="75"/>
      <c r="C124" s="75"/>
      <c r="D124" s="78"/>
      <c r="E124" s="78"/>
      <c r="F124" s="78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2" customHeight="1">
      <c r="A125" s="75"/>
      <c r="B125" s="75"/>
      <c r="C125" s="75"/>
      <c r="D125" s="78"/>
      <c r="E125" s="78"/>
      <c r="F125" s="78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2" customHeight="1">
      <c r="A126" s="75"/>
      <c r="B126" s="75"/>
      <c r="C126" s="75"/>
      <c r="D126" s="78"/>
      <c r="E126" s="78"/>
      <c r="F126" s="78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2" customHeight="1">
      <c r="A127" s="75"/>
      <c r="B127" s="75"/>
      <c r="C127" s="75"/>
      <c r="D127" s="78"/>
      <c r="E127" s="78"/>
      <c r="F127" s="78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2" customHeight="1">
      <c r="A128" s="75"/>
      <c r="B128" s="75"/>
      <c r="C128" s="75"/>
      <c r="D128" s="78"/>
      <c r="E128" s="78"/>
      <c r="F128" s="78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2" customHeight="1">
      <c r="A129" s="75"/>
      <c r="B129" s="75"/>
      <c r="C129" s="75"/>
      <c r="D129" s="78"/>
      <c r="E129" s="78"/>
      <c r="F129" s="78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2" customHeight="1">
      <c r="A130" s="75"/>
      <c r="B130" s="75"/>
      <c r="C130" s="75"/>
      <c r="D130" s="78"/>
      <c r="E130" s="78"/>
      <c r="F130" s="78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2" customHeight="1">
      <c r="A131" s="75"/>
      <c r="B131" s="75"/>
      <c r="C131" s="75"/>
      <c r="D131" s="78"/>
      <c r="E131" s="78"/>
      <c r="F131" s="78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2" customHeight="1">
      <c r="A132" s="75"/>
      <c r="B132" s="75"/>
      <c r="C132" s="75"/>
      <c r="D132" s="78"/>
      <c r="E132" s="78"/>
      <c r="F132" s="78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2" customHeight="1">
      <c r="A133" s="75"/>
      <c r="B133" s="75"/>
      <c r="C133" s="75"/>
      <c r="D133" s="78"/>
      <c r="E133" s="78"/>
      <c r="F133" s="78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2" customHeight="1">
      <c r="A134" s="75"/>
      <c r="B134" s="75"/>
      <c r="C134" s="75"/>
      <c r="D134" s="78"/>
      <c r="E134" s="78"/>
      <c r="F134" s="78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2" customHeight="1">
      <c r="A135" s="75"/>
      <c r="B135" s="75"/>
      <c r="C135" s="75"/>
      <c r="D135" s="78"/>
      <c r="E135" s="78"/>
      <c r="F135" s="78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2" customHeight="1">
      <c r="A136" s="75"/>
      <c r="B136" s="75"/>
      <c r="C136" s="75"/>
      <c r="D136" s="78"/>
      <c r="E136" s="78"/>
      <c r="F136" s="78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2" customHeight="1">
      <c r="A137" s="75"/>
      <c r="B137" s="75"/>
      <c r="C137" s="75"/>
      <c r="D137" s="78"/>
      <c r="E137" s="78"/>
      <c r="F137" s="78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2" customHeight="1">
      <c r="A138" s="75"/>
      <c r="B138" s="75"/>
      <c r="C138" s="75"/>
      <c r="D138" s="78"/>
      <c r="E138" s="78"/>
      <c r="F138" s="78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2" customHeight="1">
      <c r="A139" s="75"/>
      <c r="B139" s="75"/>
      <c r="C139" s="75"/>
      <c r="D139" s="78"/>
      <c r="E139" s="78"/>
      <c r="F139" s="78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2" customHeight="1">
      <c r="A140" s="75"/>
      <c r="B140" s="75"/>
      <c r="C140" s="75"/>
      <c r="D140" s="78"/>
      <c r="E140" s="78"/>
      <c r="F140" s="78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2" customHeight="1">
      <c r="A141" s="75"/>
      <c r="B141" s="75"/>
      <c r="C141" s="75"/>
      <c r="D141" s="78"/>
      <c r="E141" s="78"/>
      <c r="F141" s="78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2" customHeight="1">
      <c r="A142" s="75"/>
      <c r="B142" s="75"/>
      <c r="C142" s="75"/>
      <c r="D142" s="78"/>
      <c r="E142" s="78"/>
      <c r="F142" s="78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2" customHeight="1">
      <c r="A143" s="75"/>
      <c r="B143" s="75"/>
      <c r="C143" s="75"/>
      <c r="D143" s="78"/>
      <c r="E143" s="78"/>
      <c r="F143" s="78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2" customHeight="1">
      <c r="A144" s="75"/>
      <c r="B144" s="75"/>
      <c r="C144" s="75"/>
      <c r="D144" s="78"/>
      <c r="E144" s="78"/>
      <c r="F144" s="78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2" customHeight="1">
      <c r="A145" s="75"/>
      <c r="B145" s="75"/>
      <c r="C145" s="75"/>
      <c r="D145" s="78"/>
      <c r="E145" s="78"/>
      <c r="F145" s="78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2" customHeight="1">
      <c r="A146" s="75"/>
      <c r="B146" s="75"/>
      <c r="C146" s="75"/>
      <c r="D146" s="78"/>
      <c r="E146" s="78"/>
      <c r="F146" s="78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2" customHeight="1">
      <c r="A147" s="75"/>
      <c r="B147" s="75"/>
      <c r="C147" s="75"/>
      <c r="D147" s="78"/>
      <c r="E147" s="78"/>
      <c r="F147" s="78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2" customHeight="1">
      <c r="A148" s="75"/>
      <c r="B148" s="75"/>
      <c r="C148" s="75"/>
      <c r="D148" s="78"/>
      <c r="E148" s="78"/>
      <c r="F148" s="78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2" customHeight="1">
      <c r="A149" s="75"/>
      <c r="B149" s="75"/>
      <c r="C149" s="75"/>
      <c r="D149" s="78"/>
      <c r="E149" s="78"/>
      <c r="F149" s="78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2" customHeight="1">
      <c r="A150" s="75"/>
      <c r="B150" s="75"/>
      <c r="C150" s="75"/>
      <c r="D150" s="78"/>
      <c r="E150" s="78"/>
      <c r="F150" s="78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2" customHeight="1">
      <c r="A151" s="75"/>
      <c r="B151" s="75"/>
      <c r="C151" s="75"/>
      <c r="D151" s="78"/>
      <c r="E151" s="78"/>
      <c r="F151" s="78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2" customHeight="1">
      <c r="A152" s="75"/>
      <c r="B152" s="75"/>
      <c r="C152" s="75"/>
      <c r="D152" s="78"/>
      <c r="E152" s="78"/>
      <c r="F152" s="78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2" customHeight="1">
      <c r="A153" s="75"/>
      <c r="B153" s="75"/>
      <c r="C153" s="75"/>
      <c r="D153" s="78"/>
      <c r="E153" s="78"/>
      <c r="F153" s="78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2" customHeight="1">
      <c r="A154" s="75"/>
      <c r="B154" s="75"/>
      <c r="C154" s="75"/>
      <c r="D154" s="78"/>
      <c r="E154" s="78"/>
      <c r="F154" s="78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2" customHeight="1">
      <c r="A155" s="75"/>
      <c r="B155" s="75"/>
      <c r="C155" s="75"/>
      <c r="D155" s="78"/>
      <c r="E155" s="78"/>
      <c r="F155" s="78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2" customHeight="1">
      <c r="A156" s="75"/>
      <c r="B156" s="75"/>
      <c r="C156" s="75"/>
      <c r="D156" s="78"/>
      <c r="E156" s="78"/>
      <c r="F156" s="78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2" customHeight="1">
      <c r="A157" s="75"/>
      <c r="B157" s="75"/>
      <c r="C157" s="75"/>
      <c r="D157" s="78"/>
      <c r="E157" s="78"/>
      <c r="F157" s="78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2" customHeight="1">
      <c r="A158" s="75"/>
      <c r="B158" s="75"/>
      <c r="C158" s="75"/>
      <c r="D158" s="78"/>
      <c r="E158" s="78"/>
      <c r="F158" s="78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2" customHeight="1">
      <c r="A159" s="75"/>
      <c r="B159" s="75"/>
      <c r="C159" s="75"/>
      <c r="D159" s="78"/>
      <c r="E159" s="78"/>
      <c r="F159" s="78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2" customHeight="1">
      <c r="A160" s="75"/>
      <c r="B160" s="75"/>
      <c r="C160" s="75"/>
      <c r="D160" s="78"/>
      <c r="E160" s="78"/>
      <c r="F160" s="78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" customHeight="1">
      <c r="A161" s="75"/>
      <c r="B161" s="75"/>
      <c r="C161" s="75"/>
      <c r="D161" s="78"/>
      <c r="E161" s="78"/>
      <c r="F161" s="78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" customHeight="1">
      <c r="A162" s="75"/>
      <c r="B162" s="75"/>
      <c r="C162" s="75"/>
      <c r="D162" s="78"/>
      <c r="E162" s="78"/>
      <c r="F162" s="78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" customHeight="1">
      <c r="A163" s="75"/>
      <c r="B163" s="75"/>
      <c r="C163" s="75"/>
      <c r="D163" s="78"/>
      <c r="E163" s="78"/>
      <c r="F163" s="78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" customHeight="1">
      <c r="A164" s="75"/>
      <c r="B164" s="75"/>
      <c r="C164" s="75"/>
      <c r="D164" s="78"/>
      <c r="E164" s="78"/>
      <c r="F164" s="78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" customHeight="1">
      <c r="A165" s="75"/>
      <c r="B165" s="75"/>
      <c r="C165" s="75"/>
      <c r="D165" s="78"/>
      <c r="E165" s="78"/>
      <c r="F165" s="78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" customHeight="1">
      <c r="A166" s="75"/>
      <c r="B166" s="75"/>
      <c r="C166" s="75"/>
      <c r="D166" s="78"/>
      <c r="E166" s="78"/>
      <c r="F166" s="78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" customHeight="1">
      <c r="A167" s="75"/>
      <c r="B167" s="75"/>
      <c r="C167" s="75"/>
      <c r="D167" s="78"/>
      <c r="E167" s="78"/>
      <c r="F167" s="78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" customHeight="1">
      <c r="A168" s="75"/>
      <c r="B168" s="75"/>
      <c r="C168" s="75"/>
      <c r="D168" s="78"/>
      <c r="E168" s="78"/>
      <c r="F168" s="78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" customHeight="1">
      <c r="A169" s="75"/>
      <c r="B169" s="75"/>
      <c r="C169" s="75"/>
      <c r="D169" s="78"/>
      <c r="E169" s="78"/>
      <c r="F169" s="78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" customHeight="1">
      <c r="A170" s="75"/>
      <c r="B170" s="75"/>
      <c r="C170" s="75"/>
      <c r="D170" s="78"/>
      <c r="E170" s="78"/>
      <c r="F170" s="78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" customHeight="1">
      <c r="A171" s="75"/>
      <c r="B171" s="75"/>
      <c r="C171" s="75"/>
      <c r="D171" s="78"/>
      <c r="E171" s="78"/>
      <c r="F171" s="78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" customHeight="1">
      <c r="A172" s="75"/>
      <c r="B172" s="75"/>
      <c r="C172" s="75"/>
      <c r="D172" s="78"/>
      <c r="E172" s="78"/>
      <c r="F172" s="78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" customHeight="1">
      <c r="A173" s="75"/>
      <c r="B173" s="75"/>
      <c r="C173" s="75"/>
      <c r="D173" s="78"/>
      <c r="E173" s="78"/>
      <c r="F173" s="78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" customHeight="1">
      <c r="A174" s="75"/>
      <c r="B174" s="75"/>
      <c r="C174" s="75"/>
      <c r="D174" s="78"/>
      <c r="E174" s="78"/>
      <c r="F174" s="78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" customHeight="1">
      <c r="A175" s="75"/>
      <c r="B175" s="75"/>
      <c r="C175" s="75"/>
      <c r="D175" s="78"/>
      <c r="E175" s="78"/>
      <c r="F175" s="78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" customHeight="1">
      <c r="A176" s="75"/>
      <c r="B176" s="75"/>
      <c r="C176" s="75"/>
      <c r="D176" s="78"/>
      <c r="E176" s="78"/>
      <c r="F176" s="78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" customHeight="1">
      <c r="A177" s="75"/>
      <c r="B177" s="75"/>
      <c r="C177" s="75"/>
      <c r="D177" s="78"/>
      <c r="E177" s="78"/>
      <c r="F177" s="78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" customHeight="1">
      <c r="A178" s="75"/>
      <c r="B178" s="75"/>
      <c r="C178" s="75"/>
      <c r="D178" s="78"/>
      <c r="E178" s="78"/>
      <c r="F178" s="78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" customHeight="1">
      <c r="A179" s="75"/>
      <c r="B179" s="75"/>
      <c r="C179" s="75"/>
      <c r="D179" s="78"/>
      <c r="E179" s="78"/>
      <c r="F179" s="78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" customHeight="1">
      <c r="A180" s="75"/>
      <c r="B180" s="75"/>
      <c r="C180" s="75"/>
      <c r="D180" s="78"/>
      <c r="E180" s="78"/>
      <c r="F180" s="78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" customHeight="1">
      <c r="A181" s="75"/>
      <c r="B181" s="75"/>
      <c r="C181" s="75"/>
      <c r="D181" s="78"/>
      <c r="E181" s="78"/>
      <c r="F181" s="78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" customHeight="1">
      <c r="A182" s="75"/>
      <c r="B182" s="75"/>
      <c r="C182" s="75"/>
      <c r="D182" s="78"/>
      <c r="E182" s="78"/>
      <c r="F182" s="78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" customHeight="1">
      <c r="A183" s="75"/>
      <c r="B183" s="75"/>
      <c r="C183" s="75"/>
      <c r="D183" s="78"/>
      <c r="E183" s="78"/>
      <c r="F183" s="78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" customHeight="1">
      <c r="A184" s="75"/>
      <c r="B184" s="75"/>
      <c r="C184" s="75"/>
      <c r="D184" s="78"/>
      <c r="E184" s="78"/>
      <c r="F184" s="78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" customHeight="1">
      <c r="A185" s="75"/>
      <c r="B185" s="75"/>
      <c r="C185" s="75"/>
      <c r="D185" s="78"/>
      <c r="E185" s="78"/>
      <c r="F185" s="78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" customHeight="1">
      <c r="A186" s="75"/>
      <c r="B186" s="75"/>
      <c r="C186" s="75"/>
      <c r="D186" s="78"/>
      <c r="E186" s="78"/>
      <c r="F186" s="78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" customHeight="1">
      <c r="A187" s="75"/>
      <c r="B187" s="75"/>
      <c r="C187" s="75"/>
      <c r="D187" s="78"/>
      <c r="E187" s="78"/>
      <c r="F187" s="78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" customHeight="1">
      <c r="A188" s="75"/>
      <c r="B188" s="75"/>
      <c r="C188" s="75"/>
      <c r="D188" s="78"/>
      <c r="E188" s="78"/>
      <c r="F188" s="78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" customHeight="1">
      <c r="A189" s="75"/>
      <c r="B189" s="75"/>
      <c r="C189" s="75"/>
      <c r="D189" s="78"/>
      <c r="E189" s="78"/>
      <c r="F189" s="78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" customHeight="1">
      <c r="A190" s="75"/>
      <c r="B190" s="75"/>
      <c r="C190" s="75"/>
      <c r="D190" s="78"/>
      <c r="E190" s="78"/>
      <c r="F190" s="78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" customHeight="1">
      <c r="A191" s="75"/>
      <c r="B191" s="75"/>
      <c r="C191" s="75"/>
      <c r="D191" s="78"/>
      <c r="E191" s="78"/>
      <c r="F191" s="78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" customHeight="1">
      <c r="A192" s="75"/>
      <c r="B192" s="75"/>
      <c r="C192" s="75"/>
      <c r="D192" s="78"/>
      <c r="E192" s="78"/>
      <c r="F192" s="78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" customHeight="1">
      <c r="A193" s="75"/>
      <c r="B193" s="75"/>
      <c r="C193" s="75"/>
      <c r="D193" s="78"/>
      <c r="E193" s="78"/>
      <c r="F193" s="78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" customHeight="1">
      <c r="A194" s="75"/>
      <c r="B194" s="75"/>
      <c r="C194" s="75"/>
      <c r="D194" s="78"/>
      <c r="E194" s="78"/>
      <c r="F194" s="78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" customHeight="1">
      <c r="A195" s="75"/>
      <c r="B195" s="75"/>
      <c r="C195" s="75"/>
      <c r="D195" s="78"/>
      <c r="E195" s="78"/>
      <c r="F195" s="78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" customHeight="1">
      <c r="A196" s="75"/>
      <c r="B196" s="75"/>
      <c r="C196" s="75"/>
      <c r="D196" s="78"/>
      <c r="E196" s="78"/>
      <c r="F196" s="78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" customHeight="1">
      <c r="A197" s="75"/>
      <c r="B197" s="75"/>
      <c r="C197" s="75"/>
      <c r="D197" s="78"/>
      <c r="E197" s="78"/>
      <c r="F197" s="78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" customHeight="1">
      <c r="A198" s="75"/>
      <c r="B198" s="75"/>
      <c r="C198" s="75"/>
      <c r="D198" s="78"/>
      <c r="E198" s="78"/>
      <c r="F198" s="78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" customHeight="1">
      <c r="A199" s="75"/>
      <c r="B199" s="75"/>
      <c r="C199" s="75"/>
      <c r="D199" s="78"/>
      <c r="E199" s="78"/>
      <c r="F199" s="78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" customHeight="1">
      <c r="A200" s="75"/>
      <c r="B200" s="75"/>
      <c r="C200" s="75"/>
      <c r="D200" s="78"/>
      <c r="E200" s="78"/>
      <c r="F200" s="78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" customHeight="1">
      <c r="A201" s="75"/>
      <c r="B201" s="75"/>
      <c r="C201" s="75"/>
      <c r="D201" s="78"/>
      <c r="E201" s="78"/>
      <c r="F201" s="78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" customHeight="1">
      <c r="A202" s="75"/>
      <c r="B202" s="75"/>
      <c r="C202" s="75"/>
      <c r="D202" s="78"/>
      <c r="E202" s="78"/>
      <c r="F202" s="78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" customHeight="1">
      <c r="A203" s="75"/>
      <c r="B203" s="75"/>
      <c r="C203" s="75"/>
      <c r="D203" s="78"/>
      <c r="E203" s="78"/>
      <c r="F203" s="78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" customHeight="1">
      <c r="A204" s="75"/>
      <c r="B204" s="75"/>
      <c r="C204" s="75"/>
      <c r="D204" s="78"/>
      <c r="E204" s="78"/>
      <c r="F204" s="78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" customHeight="1">
      <c r="A205" s="75"/>
      <c r="B205" s="75"/>
      <c r="C205" s="75"/>
      <c r="D205" s="78"/>
      <c r="E205" s="78"/>
      <c r="F205" s="78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" customHeight="1">
      <c r="A206" s="75"/>
      <c r="B206" s="75"/>
      <c r="C206" s="75"/>
      <c r="D206" s="78"/>
      <c r="E206" s="78"/>
      <c r="F206" s="78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" customHeight="1">
      <c r="A207" s="75"/>
      <c r="B207" s="75"/>
      <c r="C207" s="75"/>
      <c r="D207" s="78"/>
      <c r="E207" s="78"/>
      <c r="F207" s="78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" customHeight="1">
      <c r="A208" s="75"/>
      <c r="B208" s="75"/>
      <c r="C208" s="75"/>
      <c r="D208" s="78"/>
      <c r="E208" s="78"/>
      <c r="F208" s="78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" customHeight="1">
      <c r="A209" s="75"/>
      <c r="B209" s="75"/>
      <c r="C209" s="75"/>
      <c r="D209" s="78"/>
      <c r="E209" s="78"/>
      <c r="F209" s="78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" customHeight="1">
      <c r="A210" s="75"/>
      <c r="B210" s="75"/>
      <c r="C210" s="75"/>
      <c r="D210" s="78"/>
      <c r="E210" s="78"/>
      <c r="F210" s="78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" customHeight="1">
      <c r="A211" s="75"/>
      <c r="B211" s="75"/>
      <c r="C211" s="75"/>
      <c r="D211" s="78"/>
      <c r="E211" s="78"/>
      <c r="F211" s="78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" customHeight="1">
      <c r="A212" s="75"/>
      <c r="B212" s="75"/>
      <c r="C212" s="75"/>
      <c r="D212" s="78"/>
      <c r="E212" s="78"/>
      <c r="F212" s="78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" customHeight="1">
      <c r="A213" s="75"/>
      <c r="B213" s="75"/>
      <c r="C213" s="75"/>
      <c r="D213" s="78"/>
      <c r="E213" s="78"/>
      <c r="F213" s="78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" customHeight="1">
      <c r="A214" s="75"/>
      <c r="B214" s="75"/>
      <c r="C214" s="75"/>
      <c r="D214" s="78"/>
      <c r="E214" s="78"/>
      <c r="F214" s="78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" customHeight="1">
      <c r="A215" s="75"/>
      <c r="B215" s="75"/>
      <c r="C215" s="75"/>
      <c r="D215" s="78"/>
      <c r="E215" s="78"/>
      <c r="F215" s="78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" customHeight="1">
      <c r="A216" s="75"/>
      <c r="B216" s="75"/>
      <c r="C216" s="75"/>
      <c r="D216" s="78"/>
      <c r="E216" s="78"/>
      <c r="F216" s="78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" customHeight="1">
      <c r="A217" s="75"/>
      <c r="B217" s="75"/>
      <c r="C217" s="75"/>
      <c r="D217" s="78"/>
      <c r="E217" s="78"/>
      <c r="F217" s="78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" customHeight="1">
      <c r="A218" s="75"/>
      <c r="B218" s="75"/>
      <c r="C218" s="75"/>
      <c r="D218" s="78"/>
      <c r="E218" s="78"/>
      <c r="F218" s="78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" customHeight="1">
      <c r="A219" s="75"/>
      <c r="B219" s="75"/>
      <c r="C219" s="75"/>
      <c r="D219" s="78"/>
      <c r="E219" s="78"/>
      <c r="F219" s="78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" customHeight="1">
      <c r="A220" s="75"/>
      <c r="B220" s="75"/>
      <c r="C220" s="75"/>
      <c r="D220" s="78"/>
      <c r="E220" s="78"/>
      <c r="F220" s="78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" customHeight="1">
      <c r="A221" s="75"/>
      <c r="B221" s="75"/>
      <c r="C221" s="75"/>
      <c r="D221" s="78"/>
      <c r="E221" s="78"/>
      <c r="F221" s="78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" customHeight="1">
      <c r="A222" s="75"/>
      <c r="B222" s="75"/>
      <c r="C222" s="75"/>
      <c r="D222" s="78"/>
      <c r="E222" s="78"/>
      <c r="F222" s="78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" customHeight="1">
      <c r="A223" s="75"/>
      <c r="B223" s="75"/>
      <c r="C223" s="75"/>
      <c r="D223" s="78"/>
      <c r="E223" s="78"/>
      <c r="F223" s="78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" customHeight="1">
      <c r="A224" s="75"/>
      <c r="B224" s="75"/>
      <c r="C224" s="75"/>
      <c r="D224" s="78"/>
      <c r="E224" s="78"/>
      <c r="F224" s="78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" customHeight="1">
      <c r="A225" s="75"/>
      <c r="B225" s="75"/>
      <c r="C225" s="75"/>
      <c r="D225" s="78"/>
      <c r="E225" s="78"/>
      <c r="F225" s="78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" customHeight="1">
      <c r="A226" s="75"/>
      <c r="B226" s="75"/>
      <c r="C226" s="75"/>
      <c r="D226" s="78"/>
      <c r="E226" s="78"/>
      <c r="F226" s="78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" customHeight="1">
      <c r="A227" s="75"/>
      <c r="B227" s="75"/>
      <c r="C227" s="75"/>
      <c r="D227" s="78"/>
      <c r="E227" s="78"/>
      <c r="F227" s="78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" customHeight="1">
      <c r="A228" s="75"/>
      <c r="B228" s="75"/>
      <c r="C228" s="75"/>
      <c r="D228" s="78"/>
      <c r="E228" s="78"/>
      <c r="F228" s="78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" customHeight="1">
      <c r="A229" s="75"/>
      <c r="B229" s="75"/>
      <c r="C229" s="75"/>
      <c r="D229" s="78"/>
      <c r="E229" s="78"/>
      <c r="F229" s="78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2" customHeight="1">
      <c r="A230" s="75"/>
      <c r="B230" s="75"/>
      <c r="C230" s="75"/>
      <c r="D230" s="78"/>
      <c r="E230" s="78"/>
      <c r="F230" s="78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2" customHeight="1">
      <c r="A231" s="75"/>
      <c r="B231" s="75"/>
      <c r="C231" s="75"/>
      <c r="D231" s="78"/>
      <c r="E231" s="78"/>
      <c r="F231" s="78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2" customHeight="1">
      <c r="A232" s="75"/>
      <c r="B232" s="75"/>
      <c r="C232" s="75"/>
      <c r="D232" s="78"/>
      <c r="E232" s="78"/>
      <c r="F232" s="78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2" customHeight="1">
      <c r="A233" s="75"/>
      <c r="B233" s="75"/>
      <c r="C233" s="75"/>
      <c r="D233" s="78"/>
      <c r="E233" s="78"/>
      <c r="F233" s="78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2" customHeight="1">
      <c r="A234" s="75"/>
      <c r="B234" s="75"/>
      <c r="C234" s="75"/>
      <c r="D234" s="78"/>
      <c r="E234" s="78"/>
      <c r="F234" s="78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2" customHeight="1">
      <c r="A235" s="75"/>
      <c r="B235" s="75"/>
      <c r="C235" s="75"/>
      <c r="D235" s="78"/>
      <c r="E235" s="78"/>
      <c r="F235" s="78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2" customHeight="1">
      <c r="A236" s="75"/>
      <c r="B236" s="75"/>
      <c r="C236" s="75"/>
      <c r="D236" s="78"/>
      <c r="E236" s="78"/>
      <c r="F236" s="78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2" customHeight="1">
      <c r="A237" s="75"/>
      <c r="B237" s="75"/>
      <c r="C237" s="75"/>
      <c r="D237" s="78"/>
      <c r="E237" s="78"/>
      <c r="F237" s="78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2" customHeight="1">
      <c r="A238" s="75"/>
      <c r="B238" s="75"/>
      <c r="C238" s="75"/>
      <c r="D238" s="78"/>
      <c r="E238" s="78"/>
      <c r="F238" s="78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2" customHeight="1">
      <c r="A239" s="75"/>
      <c r="B239" s="75"/>
      <c r="C239" s="75"/>
      <c r="D239" s="78"/>
      <c r="E239" s="78"/>
      <c r="F239" s="78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2" customHeight="1">
      <c r="A240" s="75"/>
      <c r="B240" s="75"/>
      <c r="C240" s="75"/>
      <c r="D240" s="78"/>
      <c r="E240" s="78"/>
      <c r="F240" s="78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2" customHeight="1">
      <c r="A241" s="75"/>
      <c r="B241" s="75"/>
      <c r="C241" s="75"/>
      <c r="D241" s="78"/>
      <c r="E241" s="78"/>
      <c r="F241" s="78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2" customHeight="1">
      <c r="A242" s="75"/>
      <c r="B242" s="75"/>
      <c r="C242" s="75"/>
      <c r="D242" s="78"/>
      <c r="E242" s="78"/>
      <c r="F242" s="78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2" customHeight="1">
      <c r="A243" s="75"/>
      <c r="B243" s="75"/>
      <c r="C243" s="75"/>
      <c r="D243" s="78"/>
      <c r="E243" s="78"/>
      <c r="F243" s="78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2" customHeight="1">
      <c r="A244" s="75"/>
      <c r="B244" s="75"/>
      <c r="C244" s="75"/>
      <c r="D244" s="78"/>
      <c r="E244" s="78"/>
      <c r="F244" s="78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2" customHeight="1">
      <c r="A245" s="75"/>
      <c r="B245" s="75"/>
      <c r="C245" s="75"/>
      <c r="D245" s="78"/>
      <c r="E245" s="78"/>
      <c r="F245" s="78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2" customHeight="1">
      <c r="A246" s="75"/>
      <c r="B246" s="75"/>
      <c r="C246" s="75"/>
      <c r="D246" s="78"/>
      <c r="E246" s="78"/>
      <c r="F246" s="78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2" customHeight="1">
      <c r="A247" s="75"/>
      <c r="B247" s="75"/>
      <c r="C247" s="75"/>
      <c r="D247" s="78"/>
      <c r="E247" s="78"/>
      <c r="F247" s="78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2" customHeight="1">
      <c r="A248" s="75"/>
      <c r="B248" s="75"/>
      <c r="C248" s="75"/>
      <c r="D248" s="78"/>
      <c r="E248" s="78"/>
      <c r="F248" s="78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2" customHeight="1">
      <c r="A249" s="75"/>
      <c r="B249" s="75"/>
      <c r="C249" s="75"/>
      <c r="D249" s="78"/>
      <c r="E249" s="78"/>
      <c r="F249" s="78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2" customHeight="1">
      <c r="A250" s="75"/>
      <c r="B250" s="75"/>
      <c r="C250" s="75"/>
      <c r="D250" s="78"/>
      <c r="E250" s="78"/>
      <c r="F250" s="78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2" customHeight="1">
      <c r="A251" s="75"/>
      <c r="B251" s="75"/>
      <c r="C251" s="75"/>
      <c r="D251" s="78"/>
      <c r="E251" s="78"/>
      <c r="F251" s="78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2" customHeight="1">
      <c r="A252" s="75"/>
      <c r="B252" s="75"/>
      <c r="C252" s="75"/>
      <c r="D252" s="78"/>
      <c r="E252" s="78"/>
      <c r="F252" s="78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2" customHeight="1">
      <c r="A253" s="75"/>
      <c r="B253" s="75"/>
      <c r="C253" s="75"/>
      <c r="D253" s="78"/>
      <c r="E253" s="78"/>
      <c r="F253" s="78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2" customHeight="1">
      <c r="A254" s="75"/>
      <c r="B254" s="75"/>
      <c r="C254" s="75"/>
      <c r="D254" s="78"/>
      <c r="E254" s="78"/>
      <c r="F254" s="78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2" customHeight="1">
      <c r="A255" s="75"/>
      <c r="B255" s="75"/>
      <c r="C255" s="75"/>
      <c r="D255" s="78"/>
      <c r="E255" s="78"/>
      <c r="F255" s="78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2" customHeight="1">
      <c r="A256" s="75"/>
      <c r="B256" s="75"/>
      <c r="C256" s="75"/>
      <c r="D256" s="78"/>
      <c r="E256" s="78"/>
      <c r="F256" s="78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2" customHeight="1">
      <c r="A257" s="75"/>
      <c r="B257" s="75"/>
      <c r="C257" s="75"/>
      <c r="D257" s="78"/>
      <c r="E257" s="78"/>
      <c r="F257" s="78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2" customHeight="1">
      <c r="A258" s="75"/>
      <c r="B258" s="75"/>
      <c r="C258" s="75"/>
      <c r="D258" s="78"/>
      <c r="E258" s="78"/>
      <c r="F258" s="78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2" customHeight="1">
      <c r="A259" s="75"/>
      <c r="B259" s="75"/>
      <c r="C259" s="75"/>
      <c r="D259" s="78"/>
      <c r="E259" s="78"/>
      <c r="F259" s="78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2" customHeight="1">
      <c r="A260" s="75"/>
      <c r="B260" s="75"/>
      <c r="C260" s="75"/>
      <c r="D260" s="78"/>
      <c r="E260" s="78"/>
      <c r="F260" s="78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2" customHeight="1">
      <c r="A261" s="75"/>
      <c r="B261" s="75"/>
      <c r="C261" s="75"/>
      <c r="D261" s="78"/>
      <c r="E261" s="78"/>
      <c r="F261" s="78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2" customHeight="1">
      <c r="A262" s="75"/>
      <c r="B262" s="75"/>
      <c r="C262" s="75"/>
      <c r="D262" s="78"/>
      <c r="E262" s="78"/>
      <c r="F262" s="78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2" customHeight="1">
      <c r="A263" s="75"/>
      <c r="B263" s="75"/>
      <c r="C263" s="75"/>
      <c r="D263" s="78"/>
      <c r="E263" s="78"/>
      <c r="F263" s="78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2" customHeight="1">
      <c r="A264" s="75"/>
      <c r="B264" s="75"/>
      <c r="C264" s="75"/>
      <c r="D264" s="78"/>
      <c r="E264" s="78"/>
      <c r="F264" s="78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2" customHeight="1">
      <c r="A265" s="75"/>
      <c r="B265" s="75"/>
      <c r="C265" s="75"/>
      <c r="D265" s="78"/>
      <c r="E265" s="78"/>
      <c r="F265" s="78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2" customHeight="1">
      <c r="A266" s="75"/>
      <c r="B266" s="75"/>
      <c r="C266" s="75"/>
      <c r="D266" s="78"/>
      <c r="E266" s="78"/>
      <c r="F266" s="78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2" customHeight="1">
      <c r="A267" s="75"/>
      <c r="B267" s="75"/>
      <c r="C267" s="75"/>
      <c r="D267" s="78"/>
      <c r="E267" s="78"/>
      <c r="F267" s="78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2" customHeight="1">
      <c r="A268" s="75"/>
      <c r="B268" s="75"/>
      <c r="C268" s="75"/>
      <c r="D268" s="78"/>
      <c r="E268" s="78"/>
      <c r="F268" s="78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2" customHeight="1">
      <c r="A269" s="75"/>
      <c r="B269" s="75"/>
      <c r="C269" s="75"/>
      <c r="D269" s="78"/>
      <c r="E269" s="78"/>
      <c r="F269" s="78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2" customHeight="1">
      <c r="A270" s="75"/>
      <c r="B270" s="75"/>
      <c r="C270" s="75"/>
      <c r="D270" s="78"/>
      <c r="E270" s="78"/>
      <c r="F270" s="78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2" customHeight="1">
      <c r="A271" s="75"/>
      <c r="B271" s="75"/>
      <c r="C271" s="75"/>
      <c r="D271" s="78"/>
      <c r="E271" s="78"/>
      <c r="F271" s="78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2" customHeight="1">
      <c r="A272" s="75"/>
      <c r="B272" s="75"/>
      <c r="C272" s="75"/>
      <c r="D272" s="78"/>
      <c r="E272" s="78"/>
      <c r="F272" s="78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2" customHeight="1">
      <c r="A273" s="75"/>
      <c r="B273" s="75"/>
      <c r="C273" s="75"/>
      <c r="D273" s="78"/>
      <c r="E273" s="78"/>
      <c r="F273" s="78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2" customHeight="1">
      <c r="A274" s="75"/>
      <c r="B274" s="75"/>
      <c r="C274" s="75"/>
      <c r="D274" s="78"/>
      <c r="E274" s="78"/>
      <c r="F274" s="78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2" customHeight="1">
      <c r="A275" s="75"/>
      <c r="B275" s="75"/>
      <c r="C275" s="75"/>
      <c r="D275" s="78"/>
      <c r="E275" s="78"/>
      <c r="F275" s="78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2" customHeight="1">
      <c r="A276" s="75"/>
      <c r="B276" s="75"/>
      <c r="C276" s="75"/>
      <c r="D276" s="78"/>
      <c r="E276" s="78"/>
      <c r="F276" s="78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2" customHeight="1">
      <c r="A277" s="75"/>
      <c r="B277" s="75"/>
      <c r="C277" s="75"/>
      <c r="D277" s="78"/>
      <c r="E277" s="78"/>
      <c r="F277" s="78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2" customHeight="1">
      <c r="A278" s="75"/>
      <c r="B278" s="75"/>
      <c r="C278" s="75"/>
      <c r="D278" s="78"/>
      <c r="E278" s="78"/>
      <c r="F278" s="78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2" customHeight="1">
      <c r="A279" s="75"/>
      <c r="B279" s="75"/>
      <c r="C279" s="75"/>
      <c r="D279" s="78"/>
      <c r="E279" s="78"/>
      <c r="F279" s="78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2" customHeight="1">
      <c r="A280" s="75"/>
      <c r="B280" s="75"/>
      <c r="C280" s="75"/>
      <c r="D280" s="78"/>
      <c r="E280" s="78"/>
      <c r="F280" s="78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2" customHeight="1">
      <c r="A281" s="75"/>
      <c r="B281" s="75"/>
      <c r="C281" s="75"/>
      <c r="D281" s="78"/>
      <c r="E281" s="78"/>
      <c r="F281" s="78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2" customHeight="1">
      <c r="A282" s="75"/>
      <c r="B282" s="75"/>
      <c r="C282" s="75"/>
      <c r="D282" s="78"/>
      <c r="E282" s="78"/>
      <c r="F282" s="78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2" customHeight="1">
      <c r="A283" s="75"/>
      <c r="B283" s="75"/>
      <c r="C283" s="75"/>
      <c r="D283" s="78"/>
      <c r="E283" s="78"/>
      <c r="F283" s="78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2" customHeight="1">
      <c r="A284" s="75"/>
      <c r="B284" s="75"/>
      <c r="C284" s="75"/>
      <c r="D284" s="78"/>
      <c r="E284" s="78"/>
      <c r="F284" s="78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2" customHeight="1">
      <c r="A285" s="75"/>
      <c r="B285" s="75"/>
      <c r="C285" s="75"/>
      <c r="D285" s="78"/>
      <c r="E285" s="78"/>
      <c r="F285" s="78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2" customHeight="1">
      <c r="A286" s="75"/>
      <c r="B286" s="75"/>
      <c r="C286" s="75"/>
      <c r="D286" s="78"/>
      <c r="E286" s="78"/>
      <c r="F286" s="78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2" customHeight="1">
      <c r="A287" s="75"/>
      <c r="B287" s="75"/>
      <c r="C287" s="75"/>
      <c r="D287" s="78"/>
      <c r="E287" s="78"/>
      <c r="F287" s="78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2" customHeight="1">
      <c r="A288" s="75"/>
      <c r="B288" s="75"/>
      <c r="C288" s="75"/>
      <c r="D288" s="78"/>
      <c r="E288" s="78"/>
      <c r="F288" s="78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2" customHeight="1">
      <c r="A289" s="75"/>
      <c r="B289" s="75"/>
      <c r="C289" s="75"/>
      <c r="D289" s="78"/>
      <c r="E289" s="78"/>
      <c r="F289" s="78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2" customHeight="1">
      <c r="A290" s="75"/>
      <c r="B290" s="75"/>
      <c r="C290" s="75"/>
      <c r="D290" s="78"/>
      <c r="E290" s="78"/>
      <c r="F290" s="78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2" customHeight="1">
      <c r="A291" s="75"/>
      <c r="B291" s="75"/>
      <c r="C291" s="75"/>
      <c r="D291" s="78"/>
      <c r="E291" s="78"/>
      <c r="F291" s="78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2" customHeight="1">
      <c r="A292" s="75"/>
      <c r="B292" s="75"/>
      <c r="C292" s="75"/>
      <c r="D292" s="78"/>
      <c r="E292" s="78"/>
      <c r="F292" s="78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2" customHeight="1">
      <c r="A293" s="75"/>
      <c r="B293" s="75"/>
      <c r="C293" s="75"/>
      <c r="D293" s="78"/>
      <c r="E293" s="78"/>
      <c r="F293" s="78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2" customHeight="1">
      <c r="A294" s="75"/>
      <c r="B294" s="75"/>
      <c r="C294" s="75"/>
      <c r="D294" s="78"/>
      <c r="E294" s="78"/>
      <c r="F294" s="78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2" customHeight="1">
      <c r="A295" s="75"/>
      <c r="B295" s="75"/>
      <c r="C295" s="75"/>
      <c r="D295" s="78"/>
      <c r="E295" s="78"/>
      <c r="F295" s="78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2" customHeight="1">
      <c r="A296" s="75"/>
      <c r="B296" s="75"/>
      <c r="C296" s="75"/>
      <c r="D296" s="78"/>
      <c r="E296" s="78"/>
      <c r="F296" s="78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2" customHeight="1">
      <c r="A297" s="75"/>
      <c r="B297" s="75"/>
      <c r="C297" s="75"/>
      <c r="D297" s="78"/>
      <c r="E297" s="78"/>
      <c r="F297" s="78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2" customHeight="1">
      <c r="A298" s="75"/>
      <c r="B298" s="75"/>
      <c r="C298" s="75"/>
      <c r="D298" s="78"/>
      <c r="E298" s="78"/>
      <c r="F298" s="78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2" customHeight="1">
      <c r="A299" s="75"/>
      <c r="B299" s="75"/>
      <c r="C299" s="75"/>
      <c r="D299" s="78"/>
      <c r="E299" s="78"/>
      <c r="F299" s="78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2" customHeight="1">
      <c r="A300" s="75"/>
      <c r="B300" s="75"/>
      <c r="C300" s="75"/>
      <c r="D300" s="78"/>
      <c r="E300" s="78"/>
      <c r="F300" s="78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2" customHeight="1">
      <c r="A301" s="75"/>
      <c r="B301" s="75"/>
      <c r="C301" s="75"/>
      <c r="D301" s="78"/>
      <c r="E301" s="78"/>
      <c r="F301" s="78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2" customHeight="1">
      <c r="A302" s="75"/>
      <c r="B302" s="75"/>
      <c r="C302" s="75"/>
      <c r="D302" s="78"/>
      <c r="E302" s="78"/>
      <c r="F302" s="78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2" customHeight="1">
      <c r="A303" s="75"/>
      <c r="B303" s="75"/>
      <c r="C303" s="75"/>
      <c r="D303" s="78"/>
      <c r="E303" s="78"/>
      <c r="F303" s="78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2" customHeight="1">
      <c r="A304" s="75"/>
      <c r="B304" s="75"/>
      <c r="C304" s="75"/>
      <c r="D304" s="78"/>
      <c r="E304" s="78"/>
      <c r="F304" s="78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2" customHeight="1">
      <c r="A305" s="75"/>
      <c r="B305" s="75"/>
      <c r="C305" s="75"/>
      <c r="D305" s="78"/>
      <c r="E305" s="78"/>
      <c r="F305" s="78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2" customHeight="1">
      <c r="A306" s="75"/>
      <c r="B306" s="75"/>
      <c r="C306" s="75"/>
      <c r="D306" s="78"/>
      <c r="E306" s="78"/>
      <c r="F306" s="78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2" customHeight="1">
      <c r="A307" s="75"/>
      <c r="B307" s="75"/>
      <c r="C307" s="75"/>
      <c r="D307" s="78"/>
      <c r="E307" s="78"/>
      <c r="F307" s="78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2" customHeight="1">
      <c r="A308" s="75"/>
      <c r="B308" s="75"/>
      <c r="C308" s="75"/>
      <c r="D308" s="78"/>
      <c r="E308" s="78"/>
      <c r="F308" s="78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2" customHeight="1">
      <c r="A309" s="75"/>
      <c r="B309" s="75"/>
      <c r="C309" s="75"/>
      <c r="D309" s="78"/>
      <c r="E309" s="78"/>
      <c r="F309" s="78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2" customHeight="1">
      <c r="A310" s="75"/>
      <c r="B310" s="75"/>
      <c r="C310" s="75"/>
      <c r="D310" s="78"/>
      <c r="E310" s="78"/>
      <c r="F310" s="78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2" customHeight="1">
      <c r="A311" s="75"/>
      <c r="B311" s="75"/>
      <c r="C311" s="75"/>
      <c r="D311" s="78"/>
      <c r="E311" s="78"/>
      <c r="F311" s="78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2" customHeight="1">
      <c r="A312" s="75"/>
      <c r="B312" s="75"/>
      <c r="C312" s="75"/>
      <c r="D312" s="78"/>
      <c r="E312" s="78"/>
      <c r="F312" s="78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2" customHeight="1">
      <c r="A313" s="75"/>
      <c r="B313" s="75"/>
      <c r="C313" s="75"/>
      <c r="D313" s="78"/>
      <c r="E313" s="78"/>
      <c r="F313" s="78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2" customHeight="1">
      <c r="A314" s="75"/>
      <c r="B314" s="75"/>
      <c r="C314" s="75"/>
      <c r="D314" s="78"/>
      <c r="E314" s="78"/>
      <c r="F314" s="78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2" customHeight="1">
      <c r="A315" s="75"/>
      <c r="B315" s="75"/>
      <c r="C315" s="75"/>
      <c r="D315" s="78"/>
      <c r="E315" s="78"/>
      <c r="F315" s="78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2" customHeight="1">
      <c r="A316" s="75"/>
      <c r="B316" s="75"/>
      <c r="C316" s="75"/>
      <c r="D316" s="78"/>
      <c r="E316" s="78"/>
      <c r="F316" s="78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2" customHeight="1">
      <c r="A317" s="75"/>
      <c r="B317" s="75"/>
      <c r="C317" s="75"/>
      <c r="D317" s="78"/>
      <c r="E317" s="78"/>
      <c r="F317" s="78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2" customHeight="1">
      <c r="A318" s="75"/>
      <c r="B318" s="75"/>
      <c r="C318" s="75"/>
      <c r="D318" s="78"/>
      <c r="E318" s="78"/>
      <c r="F318" s="78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2" customHeight="1">
      <c r="A319" s="75"/>
      <c r="B319" s="75"/>
      <c r="C319" s="75"/>
      <c r="D319" s="78"/>
      <c r="E319" s="78"/>
      <c r="F319" s="78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2" customHeight="1">
      <c r="A320" s="75"/>
      <c r="B320" s="75"/>
      <c r="C320" s="75"/>
      <c r="D320" s="78"/>
      <c r="E320" s="78"/>
      <c r="F320" s="78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2" customHeight="1">
      <c r="A321" s="75"/>
      <c r="B321" s="75"/>
      <c r="C321" s="75"/>
      <c r="D321" s="78"/>
      <c r="E321" s="78"/>
      <c r="F321" s="78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2" customHeight="1">
      <c r="A322" s="75"/>
      <c r="B322" s="75"/>
      <c r="C322" s="75"/>
      <c r="D322" s="78"/>
      <c r="E322" s="78"/>
      <c r="F322" s="78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2" customHeight="1">
      <c r="A323" s="75"/>
      <c r="B323" s="75"/>
      <c r="C323" s="75"/>
      <c r="D323" s="78"/>
      <c r="E323" s="78"/>
      <c r="F323" s="78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2" customHeight="1">
      <c r="A324" s="75"/>
      <c r="B324" s="75"/>
      <c r="C324" s="75"/>
      <c r="D324" s="78"/>
      <c r="E324" s="78"/>
      <c r="F324" s="78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2" customHeight="1">
      <c r="A325" s="75"/>
      <c r="B325" s="75"/>
      <c r="C325" s="75"/>
      <c r="D325" s="78"/>
      <c r="E325" s="78"/>
      <c r="F325" s="78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2" customHeight="1">
      <c r="A326" s="75"/>
      <c r="B326" s="75"/>
      <c r="C326" s="75"/>
      <c r="D326" s="78"/>
      <c r="E326" s="78"/>
      <c r="F326" s="78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2" customHeight="1">
      <c r="A327" s="75"/>
      <c r="B327" s="75"/>
      <c r="C327" s="75"/>
      <c r="D327" s="78"/>
      <c r="E327" s="78"/>
      <c r="F327" s="78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2" customHeight="1">
      <c r="A328" s="75"/>
      <c r="B328" s="75"/>
      <c r="C328" s="75"/>
      <c r="D328" s="78"/>
      <c r="E328" s="78"/>
      <c r="F328" s="78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2" customHeight="1">
      <c r="A329" s="75"/>
      <c r="B329" s="75"/>
      <c r="C329" s="75"/>
      <c r="D329" s="78"/>
      <c r="E329" s="78"/>
      <c r="F329" s="78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2" customHeight="1">
      <c r="A330" s="75"/>
      <c r="B330" s="75"/>
      <c r="C330" s="75"/>
      <c r="D330" s="78"/>
      <c r="E330" s="78"/>
      <c r="F330" s="78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2" customHeight="1">
      <c r="A331" s="75"/>
      <c r="B331" s="75"/>
      <c r="C331" s="75"/>
      <c r="D331" s="78"/>
      <c r="E331" s="78"/>
      <c r="F331" s="78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2" customHeight="1">
      <c r="A332" s="75"/>
      <c r="B332" s="75"/>
      <c r="C332" s="75"/>
      <c r="D332" s="78"/>
      <c r="E332" s="78"/>
      <c r="F332" s="78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2" customHeight="1">
      <c r="A333" s="75"/>
      <c r="B333" s="75"/>
      <c r="C333" s="75"/>
      <c r="D333" s="78"/>
      <c r="E333" s="78"/>
      <c r="F333" s="78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2" customHeight="1">
      <c r="A334" s="75"/>
      <c r="B334" s="75"/>
      <c r="C334" s="75"/>
      <c r="D334" s="78"/>
      <c r="E334" s="78"/>
      <c r="F334" s="78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2" customHeight="1">
      <c r="A335" s="75"/>
      <c r="B335" s="75"/>
      <c r="C335" s="75"/>
      <c r="D335" s="78"/>
      <c r="E335" s="78"/>
      <c r="F335" s="78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2" customHeight="1">
      <c r="A336" s="75"/>
      <c r="B336" s="75"/>
      <c r="C336" s="75"/>
      <c r="D336" s="78"/>
      <c r="E336" s="78"/>
      <c r="F336" s="78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2" customHeight="1">
      <c r="A337" s="75"/>
      <c r="B337" s="75"/>
      <c r="C337" s="75"/>
      <c r="D337" s="78"/>
      <c r="E337" s="78"/>
      <c r="F337" s="78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2" customHeight="1">
      <c r="A338" s="75"/>
      <c r="B338" s="75"/>
      <c r="C338" s="75"/>
      <c r="D338" s="78"/>
      <c r="E338" s="78"/>
      <c r="F338" s="78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2" customHeight="1">
      <c r="A339" s="75"/>
      <c r="B339" s="75"/>
      <c r="C339" s="75"/>
      <c r="D339" s="78"/>
      <c r="E339" s="78"/>
      <c r="F339" s="78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2" customHeight="1">
      <c r="A340" s="75"/>
      <c r="B340" s="75"/>
      <c r="C340" s="75"/>
      <c r="D340" s="78"/>
      <c r="E340" s="78"/>
      <c r="F340" s="78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2" customHeight="1">
      <c r="A341" s="75"/>
      <c r="B341" s="75"/>
      <c r="C341" s="75"/>
      <c r="D341" s="78"/>
      <c r="E341" s="78"/>
      <c r="F341" s="78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2" customHeight="1">
      <c r="A342" s="75"/>
      <c r="B342" s="75"/>
      <c r="C342" s="75"/>
      <c r="D342" s="78"/>
      <c r="E342" s="78"/>
      <c r="F342" s="78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2" customHeight="1">
      <c r="A343" s="75"/>
      <c r="B343" s="75"/>
      <c r="C343" s="75"/>
      <c r="D343" s="78"/>
      <c r="E343" s="78"/>
      <c r="F343" s="78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2" customHeight="1">
      <c r="A344" s="75"/>
      <c r="B344" s="75"/>
      <c r="C344" s="75"/>
      <c r="D344" s="78"/>
      <c r="E344" s="78"/>
      <c r="F344" s="78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2" customHeight="1">
      <c r="A345" s="75"/>
      <c r="B345" s="75"/>
      <c r="C345" s="75"/>
      <c r="D345" s="78"/>
      <c r="E345" s="78"/>
      <c r="F345" s="78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2" customHeight="1">
      <c r="A346" s="75"/>
      <c r="B346" s="75"/>
      <c r="C346" s="75"/>
      <c r="D346" s="78"/>
      <c r="E346" s="78"/>
      <c r="F346" s="78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2" customHeight="1">
      <c r="A347" s="75"/>
      <c r="B347" s="75"/>
      <c r="C347" s="75"/>
      <c r="D347" s="78"/>
      <c r="E347" s="78"/>
      <c r="F347" s="78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2" customHeight="1">
      <c r="A348" s="75"/>
      <c r="B348" s="75"/>
      <c r="C348" s="75"/>
      <c r="D348" s="78"/>
      <c r="E348" s="78"/>
      <c r="F348" s="78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2" customHeight="1">
      <c r="A349" s="75"/>
      <c r="B349" s="75"/>
      <c r="C349" s="75"/>
      <c r="D349" s="78"/>
      <c r="E349" s="78"/>
      <c r="F349" s="78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2" customHeight="1">
      <c r="A350" s="75"/>
      <c r="B350" s="75"/>
      <c r="C350" s="75"/>
      <c r="D350" s="78"/>
      <c r="E350" s="78"/>
      <c r="F350" s="78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2" customHeight="1">
      <c r="A351" s="75"/>
      <c r="B351" s="75"/>
      <c r="C351" s="75"/>
      <c r="D351" s="78"/>
      <c r="E351" s="78"/>
      <c r="F351" s="78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2" customHeight="1">
      <c r="A352" s="75"/>
      <c r="B352" s="75"/>
      <c r="C352" s="75"/>
      <c r="D352" s="78"/>
      <c r="E352" s="78"/>
      <c r="F352" s="78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2" customHeight="1">
      <c r="A353" s="75"/>
      <c r="B353" s="75"/>
      <c r="C353" s="75"/>
      <c r="D353" s="78"/>
      <c r="E353" s="78"/>
      <c r="F353" s="78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2" customHeight="1">
      <c r="A354" s="75"/>
      <c r="B354" s="75"/>
      <c r="C354" s="75"/>
      <c r="D354" s="78"/>
      <c r="E354" s="78"/>
      <c r="F354" s="78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2" customHeight="1">
      <c r="A355" s="75"/>
      <c r="B355" s="75"/>
      <c r="C355" s="75"/>
      <c r="D355" s="78"/>
      <c r="E355" s="78"/>
      <c r="F355" s="78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2" customHeight="1">
      <c r="A356" s="75"/>
      <c r="B356" s="75"/>
      <c r="C356" s="75"/>
      <c r="D356" s="78"/>
      <c r="E356" s="78"/>
      <c r="F356" s="78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2" customHeight="1">
      <c r="A357" s="75"/>
      <c r="B357" s="75"/>
      <c r="C357" s="75"/>
      <c r="D357" s="78"/>
      <c r="E357" s="78"/>
      <c r="F357" s="78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2" customHeight="1">
      <c r="A358" s="75"/>
      <c r="B358" s="75"/>
      <c r="C358" s="75"/>
      <c r="D358" s="78"/>
      <c r="E358" s="78"/>
      <c r="F358" s="78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2" customHeight="1">
      <c r="A359" s="75"/>
      <c r="B359" s="75"/>
      <c r="C359" s="75"/>
      <c r="D359" s="78"/>
      <c r="E359" s="78"/>
      <c r="F359" s="78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2" customHeight="1">
      <c r="A360" s="75"/>
      <c r="B360" s="75"/>
      <c r="C360" s="75"/>
      <c r="D360" s="78"/>
      <c r="E360" s="78"/>
      <c r="F360" s="78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2" customHeight="1">
      <c r="A361" s="75"/>
      <c r="B361" s="75"/>
      <c r="C361" s="75"/>
      <c r="D361" s="78"/>
      <c r="E361" s="78"/>
      <c r="F361" s="78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2" customHeight="1">
      <c r="A362" s="75"/>
      <c r="B362" s="75"/>
      <c r="C362" s="75"/>
      <c r="D362" s="78"/>
      <c r="E362" s="78"/>
      <c r="F362" s="78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2" customHeight="1">
      <c r="A363" s="75"/>
      <c r="B363" s="75"/>
      <c r="C363" s="75"/>
      <c r="D363" s="78"/>
      <c r="E363" s="78"/>
      <c r="F363" s="78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2" customHeight="1">
      <c r="A364" s="75"/>
      <c r="B364" s="75"/>
      <c r="C364" s="75"/>
      <c r="D364" s="78"/>
      <c r="E364" s="78"/>
      <c r="F364" s="78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2" customHeight="1">
      <c r="A365" s="75"/>
      <c r="B365" s="75"/>
      <c r="C365" s="75"/>
      <c r="D365" s="78"/>
      <c r="E365" s="78"/>
      <c r="F365" s="78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2" customHeight="1">
      <c r="A366" s="75"/>
      <c r="B366" s="75"/>
      <c r="C366" s="75"/>
      <c r="D366" s="78"/>
      <c r="E366" s="78"/>
      <c r="F366" s="78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2" customHeight="1">
      <c r="A367" s="75"/>
      <c r="B367" s="75"/>
      <c r="C367" s="75"/>
      <c r="D367" s="78"/>
      <c r="E367" s="78"/>
      <c r="F367" s="78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2" customHeight="1">
      <c r="A368" s="75"/>
      <c r="B368" s="75"/>
      <c r="C368" s="75"/>
      <c r="D368" s="78"/>
      <c r="E368" s="78"/>
      <c r="F368" s="78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2" customHeight="1">
      <c r="A369" s="75"/>
      <c r="B369" s="75"/>
      <c r="C369" s="75"/>
      <c r="D369" s="78"/>
      <c r="E369" s="78"/>
      <c r="F369" s="78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2" customHeight="1">
      <c r="A370" s="75"/>
      <c r="B370" s="75"/>
      <c r="C370" s="75"/>
      <c r="D370" s="78"/>
      <c r="E370" s="78"/>
      <c r="F370" s="78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2" customHeight="1">
      <c r="A371" s="75"/>
      <c r="B371" s="75"/>
      <c r="C371" s="75"/>
      <c r="D371" s="78"/>
      <c r="E371" s="78"/>
      <c r="F371" s="78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2" customHeight="1">
      <c r="A372" s="75"/>
      <c r="B372" s="75"/>
      <c r="C372" s="75"/>
      <c r="D372" s="78"/>
      <c r="E372" s="78"/>
      <c r="F372" s="78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2" customHeight="1">
      <c r="A373" s="75"/>
      <c r="B373" s="75"/>
      <c r="C373" s="75"/>
      <c r="D373" s="78"/>
      <c r="E373" s="78"/>
      <c r="F373" s="78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2" customHeight="1">
      <c r="A374" s="75"/>
      <c r="B374" s="75"/>
      <c r="C374" s="75"/>
      <c r="D374" s="78"/>
      <c r="E374" s="78"/>
      <c r="F374" s="78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2" customHeight="1">
      <c r="A375" s="75"/>
      <c r="B375" s="75"/>
      <c r="C375" s="75"/>
      <c r="D375" s="78"/>
      <c r="E375" s="78"/>
      <c r="F375" s="78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2" customHeight="1">
      <c r="A376" s="75"/>
      <c r="B376" s="75"/>
      <c r="C376" s="75"/>
      <c r="D376" s="78"/>
      <c r="E376" s="78"/>
      <c r="F376" s="78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2" customHeight="1">
      <c r="A377" s="75"/>
      <c r="B377" s="75"/>
      <c r="C377" s="75"/>
      <c r="D377" s="78"/>
      <c r="E377" s="78"/>
      <c r="F377" s="78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2" customHeight="1">
      <c r="A378" s="75"/>
      <c r="B378" s="75"/>
      <c r="C378" s="75"/>
      <c r="D378" s="78"/>
      <c r="E378" s="78"/>
      <c r="F378" s="78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2" customHeight="1">
      <c r="A379" s="75"/>
      <c r="B379" s="75"/>
      <c r="C379" s="75"/>
      <c r="D379" s="78"/>
      <c r="E379" s="78"/>
      <c r="F379" s="78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2" customHeight="1">
      <c r="A380" s="75"/>
      <c r="B380" s="75"/>
      <c r="C380" s="75"/>
      <c r="D380" s="78"/>
      <c r="E380" s="78"/>
      <c r="F380" s="78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2" customHeight="1">
      <c r="A381" s="75"/>
      <c r="B381" s="75"/>
      <c r="C381" s="75"/>
      <c r="D381" s="78"/>
      <c r="E381" s="78"/>
      <c r="F381" s="78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2" customHeight="1">
      <c r="A382" s="75"/>
      <c r="B382" s="75"/>
      <c r="C382" s="75"/>
      <c r="D382" s="78"/>
      <c r="E382" s="78"/>
      <c r="F382" s="78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2" customHeight="1">
      <c r="A383" s="75"/>
      <c r="B383" s="75"/>
      <c r="C383" s="75"/>
      <c r="D383" s="78"/>
      <c r="E383" s="78"/>
      <c r="F383" s="78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2" customHeight="1">
      <c r="A384" s="75"/>
      <c r="B384" s="75"/>
      <c r="C384" s="75"/>
      <c r="D384" s="78"/>
      <c r="E384" s="78"/>
      <c r="F384" s="78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2" customHeight="1">
      <c r="A385" s="75"/>
      <c r="B385" s="75"/>
      <c r="C385" s="75"/>
      <c r="D385" s="78"/>
      <c r="E385" s="78"/>
      <c r="F385" s="78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2" customHeight="1">
      <c r="A386" s="75"/>
      <c r="B386" s="75"/>
      <c r="C386" s="75"/>
      <c r="D386" s="78"/>
      <c r="E386" s="78"/>
      <c r="F386" s="78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2" customHeight="1">
      <c r="A387" s="75"/>
      <c r="B387" s="75"/>
      <c r="C387" s="75"/>
      <c r="D387" s="78"/>
      <c r="E387" s="78"/>
      <c r="F387" s="78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2" customHeight="1">
      <c r="A388" s="75"/>
      <c r="B388" s="75"/>
      <c r="C388" s="75"/>
      <c r="D388" s="78"/>
      <c r="E388" s="78"/>
      <c r="F388" s="78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2" customHeight="1">
      <c r="A389" s="75"/>
      <c r="B389" s="75"/>
      <c r="C389" s="75"/>
      <c r="D389" s="78"/>
      <c r="E389" s="78"/>
      <c r="F389" s="78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2" customHeight="1">
      <c r="A390" s="75"/>
      <c r="B390" s="75"/>
      <c r="C390" s="75"/>
      <c r="D390" s="78"/>
      <c r="E390" s="78"/>
      <c r="F390" s="78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2" customHeight="1">
      <c r="A391" s="75"/>
      <c r="B391" s="75"/>
      <c r="C391" s="75"/>
      <c r="D391" s="78"/>
      <c r="E391" s="78"/>
      <c r="F391" s="78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2" customHeight="1">
      <c r="A392" s="75"/>
      <c r="B392" s="75"/>
      <c r="C392" s="75"/>
      <c r="D392" s="78"/>
      <c r="E392" s="78"/>
      <c r="F392" s="78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2" customHeight="1">
      <c r="A393" s="75"/>
      <c r="B393" s="75"/>
      <c r="C393" s="75"/>
      <c r="D393" s="78"/>
      <c r="E393" s="78"/>
      <c r="F393" s="78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2" customHeight="1">
      <c r="A394" s="75"/>
      <c r="B394" s="75"/>
      <c r="C394" s="75"/>
      <c r="D394" s="78"/>
      <c r="E394" s="78"/>
      <c r="F394" s="78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2" customHeight="1">
      <c r="A395" s="75"/>
      <c r="B395" s="75"/>
      <c r="C395" s="75"/>
      <c r="D395" s="78"/>
      <c r="E395" s="78"/>
      <c r="F395" s="78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2" customHeight="1">
      <c r="A396" s="75"/>
      <c r="B396" s="75"/>
      <c r="C396" s="75"/>
      <c r="D396" s="78"/>
      <c r="E396" s="78"/>
      <c r="F396" s="78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2" customHeight="1">
      <c r="A397" s="75"/>
      <c r="B397" s="75"/>
      <c r="C397" s="75"/>
      <c r="D397" s="78"/>
      <c r="E397" s="78"/>
      <c r="F397" s="78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2" customHeight="1">
      <c r="A398" s="75"/>
      <c r="B398" s="75"/>
      <c r="C398" s="75"/>
      <c r="D398" s="78"/>
      <c r="E398" s="78"/>
      <c r="F398" s="78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2" customHeight="1">
      <c r="A399" s="75"/>
      <c r="B399" s="75"/>
      <c r="C399" s="75"/>
      <c r="D399" s="78"/>
      <c r="E399" s="78"/>
      <c r="F399" s="78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2" customHeight="1">
      <c r="A400" s="75"/>
      <c r="B400" s="75"/>
      <c r="C400" s="75"/>
      <c r="D400" s="78"/>
      <c r="E400" s="78"/>
      <c r="F400" s="78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2" customHeight="1">
      <c r="A401" s="75"/>
      <c r="B401" s="75"/>
      <c r="C401" s="75"/>
      <c r="D401" s="78"/>
      <c r="E401" s="78"/>
      <c r="F401" s="78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2" customHeight="1">
      <c r="A402" s="75"/>
      <c r="B402" s="75"/>
      <c r="C402" s="75"/>
      <c r="D402" s="78"/>
      <c r="E402" s="78"/>
      <c r="F402" s="78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2" customHeight="1">
      <c r="A403" s="75"/>
      <c r="B403" s="75"/>
      <c r="C403" s="75"/>
      <c r="D403" s="78"/>
      <c r="E403" s="78"/>
      <c r="F403" s="78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2" customHeight="1">
      <c r="A404" s="75"/>
      <c r="B404" s="75"/>
      <c r="C404" s="75"/>
      <c r="D404" s="78"/>
      <c r="E404" s="78"/>
      <c r="F404" s="78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2" customHeight="1">
      <c r="A405" s="75"/>
      <c r="B405" s="75"/>
      <c r="C405" s="75"/>
      <c r="D405" s="78"/>
      <c r="E405" s="78"/>
      <c r="F405" s="78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2" customHeight="1">
      <c r="A406" s="75"/>
      <c r="B406" s="75"/>
      <c r="C406" s="75"/>
      <c r="D406" s="78"/>
      <c r="E406" s="78"/>
      <c r="F406" s="78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2" customHeight="1">
      <c r="A407" s="75"/>
      <c r="B407" s="75"/>
      <c r="C407" s="75"/>
      <c r="D407" s="78"/>
      <c r="E407" s="78"/>
      <c r="F407" s="78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2" customHeight="1">
      <c r="A408" s="75"/>
      <c r="B408" s="75"/>
      <c r="C408" s="75"/>
      <c r="D408" s="78"/>
      <c r="E408" s="78"/>
      <c r="F408" s="78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2" customHeight="1">
      <c r="A409" s="75"/>
      <c r="B409" s="75"/>
      <c r="C409" s="75"/>
      <c r="D409" s="78"/>
      <c r="E409" s="78"/>
      <c r="F409" s="78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2" customHeight="1">
      <c r="A410" s="75"/>
      <c r="B410" s="75"/>
      <c r="C410" s="75"/>
      <c r="D410" s="78"/>
      <c r="E410" s="78"/>
      <c r="F410" s="78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2" customHeight="1">
      <c r="A411" s="75"/>
      <c r="B411" s="75"/>
      <c r="C411" s="75"/>
      <c r="D411" s="78"/>
      <c r="E411" s="78"/>
      <c r="F411" s="78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2" customHeight="1">
      <c r="A412" s="75"/>
      <c r="B412" s="75"/>
      <c r="C412" s="75"/>
      <c r="D412" s="78"/>
      <c r="E412" s="78"/>
      <c r="F412" s="78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2" customHeight="1">
      <c r="A413" s="75"/>
      <c r="B413" s="75"/>
      <c r="C413" s="75"/>
      <c r="D413" s="78"/>
      <c r="E413" s="78"/>
      <c r="F413" s="78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2" customHeight="1">
      <c r="A414" s="75"/>
      <c r="B414" s="75"/>
      <c r="C414" s="75"/>
      <c r="D414" s="78"/>
      <c r="E414" s="78"/>
      <c r="F414" s="78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2" customHeight="1">
      <c r="A415" s="75"/>
      <c r="B415" s="75"/>
      <c r="C415" s="75"/>
      <c r="D415" s="78"/>
      <c r="E415" s="78"/>
      <c r="F415" s="78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2" customHeight="1">
      <c r="A416" s="75"/>
      <c r="B416" s="75"/>
      <c r="C416" s="75"/>
      <c r="D416" s="78"/>
      <c r="E416" s="78"/>
      <c r="F416" s="78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2" customHeight="1">
      <c r="A417" s="75"/>
      <c r="B417" s="75"/>
      <c r="C417" s="75"/>
      <c r="D417" s="78"/>
      <c r="E417" s="78"/>
      <c r="F417" s="78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2" customHeight="1">
      <c r="A418" s="75"/>
      <c r="B418" s="75"/>
      <c r="C418" s="75"/>
      <c r="D418" s="78"/>
      <c r="E418" s="78"/>
      <c r="F418" s="78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2" customHeight="1">
      <c r="A419" s="75"/>
      <c r="B419" s="75"/>
      <c r="C419" s="75"/>
      <c r="D419" s="78"/>
      <c r="E419" s="78"/>
      <c r="F419" s="78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2" customHeight="1">
      <c r="A420" s="75"/>
      <c r="B420" s="75"/>
      <c r="C420" s="75"/>
      <c r="D420" s="78"/>
      <c r="E420" s="78"/>
      <c r="F420" s="78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2" customHeight="1">
      <c r="A421" s="75"/>
      <c r="B421" s="75"/>
      <c r="C421" s="75"/>
      <c r="D421" s="78"/>
      <c r="E421" s="78"/>
      <c r="F421" s="78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2" customHeight="1">
      <c r="A422" s="75"/>
      <c r="B422" s="75"/>
      <c r="C422" s="75"/>
      <c r="D422" s="78"/>
      <c r="E422" s="78"/>
      <c r="F422" s="78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2" customHeight="1">
      <c r="A423" s="75"/>
      <c r="B423" s="75"/>
      <c r="C423" s="75"/>
      <c r="D423" s="78"/>
      <c r="E423" s="78"/>
      <c r="F423" s="78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2" customHeight="1">
      <c r="A424" s="75"/>
      <c r="B424" s="75"/>
      <c r="C424" s="75"/>
      <c r="D424" s="78"/>
      <c r="E424" s="78"/>
      <c r="F424" s="78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2" customHeight="1">
      <c r="A425" s="75"/>
      <c r="B425" s="75"/>
      <c r="C425" s="75"/>
      <c r="D425" s="78"/>
      <c r="E425" s="78"/>
      <c r="F425" s="78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2" customHeight="1">
      <c r="A426" s="75"/>
      <c r="B426" s="75"/>
      <c r="C426" s="75"/>
      <c r="D426" s="78"/>
      <c r="E426" s="78"/>
      <c r="F426" s="78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2" customHeight="1">
      <c r="A427" s="75"/>
      <c r="B427" s="75"/>
      <c r="C427" s="75"/>
      <c r="D427" s="78"/>
      <c r="E427" s="78"/>
      <c r="F427" s="78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2" customHeight="1">
      <c r="A428" s="75"/>
      <c r="B428" s="75"/>
      <c r="C428" s="75"/>
      <c r="D428" s="78"/>
      <c r="E428" s="78"/>
      <c r="F428" s="78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2" customHeight="1">
      <c r="A429" s="75"/>
      <c r="B429" s="75"/>
      <c r="C429" s="75"/>
      <c r="D429" s="78"/>
      <c r="E429" s="78"/>
      <c r="F429" s="78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2" customHeight="1">
      <c r="A430" s="75"/>
      <c r="B430" s="75"/>
      <c r="C430" s="75"/>
      <c r="D430" s="78"/>
      <c r="E430" s="78"/>
      <c r="F430" s="78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2" customHeight="1">
      <c r="A431" s="75"/>
      <c r="B431" s="75"/>
      <c r="C431" s="75"/>
      <c r="D431" s="78"/>
      <c r="E431" s="78"/>
      <c r="F431" s="78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2" customHeight="1">
      <c r="A432" s="75"/>
      <c r="B432" s="75"/>
      <c r="C432" s="75"/>
      <c r="D432" s="78"/>
      <c r="E432" s="78"/>
      <c r="F432" s="78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2" customHeight="1">
      <c r="A433" s="75"/>
      <c r="B433" s="75"/>
      <c r="C433" s="75"/>
      <c r="D433" s="78"/>
      <c r="E433" s="78"/>
      <c r="F433" s="78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2" customHeight="1">
      <c r="A434" s="75"/>
      <c r="B434" s="75"/>
      <c r="C434" s="75"/>
      <c r="D434" s="78"/>
      <c r="E434" s="78"/>
      <c r="F434" s="78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2" customHeight="1">
      <c r="A435" s="75"/>
      <c r="B435" s="75"/>
      <c r="C435" s="75"/>
      <c r="D435" s="78"/>
      <c r="E435" s="78"/>
      <c r="F435" s="78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2" customHeight="1">
      <c r="A436" s="75"/>
      <c r="B436" s="75"/>
      <c r="C436" s="75"/>
      <c r="D436" s="78"/>
      <c r="E436" s="78"/>
      <c r="F436" s="78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2" customHeight="1">
      <c r="A437" s="75"/>
      <c r="B437" s="75"/>
      <c r="C437" s="75"/>
      <c r="D437" s="78"/>
      <c r="E437" s="78"/>
      <c r="F437" s="78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2" customHeight="1">
      <c r="A438" s="75"/>
      <c r="B438" s="75"/>
      <c r="C438" s="75"/>
      <c r="D438" s="78"/>
      <c r="E438" s="78"/>
      <c r="F438" s="78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2" customHeight="1">
      <c r="A439" s="75"/>
      <c r="B439" s="75"/>
      <c r="C439" s="75"/>
      <c r="D439" s="78"/>
      <c r="E439" s="78"/>
      <c r="F439" s="78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2" customHeight="1">
      <c r="A440" s="75"/>
      <c r="B440" s="75"/>
      <c r="C440" s="75"/>
      <c r="D440" s="78"/>
      <c r="E440" s="78"/>
      <c r="F440" s="78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2" customHeight="1">
      <c r="A441" s="75"/>
      <c r="B441" s="75"/>
      <c r="C441" s="75"/>
      <c r="D441" s="78"/>
      <c r="E441" s="78"/>
      <c r="F441" s="78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2" customHeight="1">
      <c r="A442" s="75"/>
      <c r="B442" s="75"/>
      <c r="C442" s="75"/>
      <c r="D442" s="78"/>
      <c r="E442" s="78"/>
      <c r="F442" s="78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2" customHeight="1">
      <c r="A443" s="75"/>
      <c r="B443" s="75"/>
      <c r="C443" s="75"/>
      <c r="D443" s="78"/>
      <c r="E443" s="78"/>
      <c r="F443" s="78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2" customHeight="1">
      <c r="A444" s="75"/>
      <c r="B444" s="75"/>
      <c r="C444" s="75"/>
      <c r="D444" s="78"/>
      <c r="E444" s="78"/>
      <c r="F444" s="78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2" customHeight="1">
      <c r="A445" s="75"/>
      <c r="B445" s="75"/>
      <c r="C445" s="75"/>
      <c r="D445" s="78"/>
      <c r="E445" s="78"/>
      <c r="F445" s="78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2" customHeight="1">
      <c r="A446" s="75"/>
      <c r="B446" s="75"/>
      <c r="C446" s="75"/>
      <c r="D446" s="78"/>
      <c r="E446" s="78"/>
      <c r="F446" s="78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2" customHeight="1">
      <c r="A447" s="75"/>
      <c r="B447" s="75"/>
      <c r="C447" s="75"/>
      <c r="D447" s="78"/>
      <c r="E447" s="78"/>
      <c r="F447" s="78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2" customHeight="1">
      <c r="A448" s="75"/>
      <c r="B448" s="75"/>
      <c r="C448" s="75"/>
      <c r="D448" s="78"/>
      <c r="E448" s="78"/>
      <c r="F448" s="78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2" customHeight="1">
      <c r="A449" s="75"/>
      <c r="B449" s="75"/>
      <c r="C449" s="75"/>
      <c r="D449" s="78"/>
      <c r="E449" s="78"/>
      <c r="F449" s="78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2" customHeight="1">
      <c r="A450" s="75"/>
      <c r="B450" s="75"/>
      <c r="C450" s="75"/>
      <c r="D450" s="78"/>
      <c r="E450" s="78"/>
      <c r="F450" s="78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2" customHeight="1">
      <c r="A451" s="75"/>
      <c r="B451" s="75"/>
      <c r="C451" s="75"/>
      <c r="D451" s="78"/>
      <c r="E451" s="78"/>
      <c r="F451" s="78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2" customHeight="1">
      <c r="A452" s="75"/>
      <c r="B452" s="75"/>
      <c r="C452" s="75"/>
      <c r="D452" s="78"/>
      <c r="E452" s="78"/>
      <c r="F452" s="78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2" customHeight="1">
      <c r="A453" s="75"/>
      <c r="B453" s="75"/>
      <c r="C453" s="75"/>
      <c r="D453" s="78"/>
      <c r="E453" s="78"/>
      <c r="F453" s="78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2" customHeight="1">
      <c r="A454" s="75"/>
      <c r="B454" s="75"/>
      <c r="C454" s="75"/>
      <c r="D454" s="78"/>
      <c r="E454" s="78"/>
      <c r="F454" s="78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2" customHeight="1">
      <c r="A455" s="75"/>
      <c r="B455" s="75"/>
      <c r="C455" s="75"/>
      <c r="D455" s="78"/>
      <c r="E455" s="78"/>
      <c r="F455" s="78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2" customHeight="1">
      <c r="A456" s="75"/>
      <c r="B456" s="75"/>
      <c r="C456" s="75"/>
      <c r="D456" s="78"/>
      <c r="E456" s="78"/>
      <c r="F456" s="78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2" customHeight="1">
      <c r="A457" s="75"/>
      <c r="B457" s="75"/>
      <c r="C457" s="75"/>
      <c r="D457" s="78"/>
      <c r="E457" s="78"/>
      <c r="F457" s="78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2" customHeight="1">
      <c r="A458" s="75"/>
      <c r="B458" s="75"/>
      <c r="C458" s="75"/>
      <c r="D458" s="78"/>
      <c r="E458" s="78"/>
      <c r="F458" s="78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2" customHeight="1">
      <c r="A459" s="75"/>
      <c r="B459" s="75"/>
      <c r="C459" s="75"/>
      <c r="D459" s="78"/>
      <c r="E459" s="78"/>
      <c r="F459" s="78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2" customHeight="1">
      <c r="A460" s="75"/>
      <c r="B460" s="75"/>
      <c r="C460" s="75"/>
      <c r="D460" s="78"/>
      <c r="E460" s="78"/>
      <c r="F460" s="78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2" customHeight="1">
      <c r="A461" s="75"/>
      <c r="B461" s="75"/>
      <c r="C461" s="75"/>
      <c r="D461" s="78"/>
      <c r="E461" s="78"/>
      <c r="F461" s="78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2" customHeight="1">
      <c r="A462" s="75"/>
      <c r="B462" s="75"/>
      <c r="C462" s="75"/>
      <c r="D462" s="78"/>
      <c r="E462" s="78"/>
      <c r="F462" s="78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2" customHeight="1">
      <c r="A463" s="75"/>
      <c r="B463" s="75"/>
      <c r="C463" s="75"/>
      <c r="D463" s="78"/>
      <c r="E463" s="78"/>
      <c r="F463" s="78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2" customHeight="1">
      <c r="A464" s="75"/>
      <c r="B464" s="75"/>
      <c r="C464" s="75"/>
      <c r="D464" s="78"/>
      <c r="E464" s="78"/>
      <c r="F464" s="78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2" customHeight="1">
      <c r="A465" s="75"/>
      <c r="B465" s="75"/>
      <c r="C465" s="75"/>
      <c r="D465" s="78"/>
      <c r="E465" s="78"/>
      <c r="F465" s="78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2" customHeight="1">
      <c r="A466" s="75"/>
      <c r="B466" s="75"/>
      <c r="C466" s="75"/>
      <c r="D466" s="78"/>
      <c r="E466" s="78"/>
      <c r="F466" s="78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2" customHeight="1">
      <c r="A467" s="75"/>
      <c r="B467" s="75"/>
      <c r="C467" s="75"/>
      <c r="D467" s="78"/>
      <c r="E467" s="78"/>
      <c r="F467" s="78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2" customHeight="1">
      <c r="A468" s="75"/>
      <c r="B468" s="75"/>
      <c r="C468" s="75"/>
      <c r="D468" s="78"/>
      <c r="E468" s="78"/>
      <c r="F468" s="78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2" customHeight="1">
      <c r="A469" s="75"/>
      <c r="B469" s="75"/>
      <c r="C469" s="75"/>
      <c r="D469" s="78"/>
      <c r="E469" s="78"/>
      <c r="F469" s="78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2" customHeight="1">
      <c r="A470" s="75"/>
      <c r="B470" s="75"/>
      <c r="C470" s="75"/>
      <c r="D470" s="78"/>
      <c r="E470" s="78"/>
      <c r="F470" s="78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2" customHeight="1">
      <c r="A471" s="75"/>
      <c r="B471" s="75"/>
      <c r="C471" s="75"/>
      <c r="D471" s="78"/>
      <c r="E471" s="78"/>
      <c r="F471" s="78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2" customHeight="1">
      <c r="A472" s="75"/>
      <c r="B472" s="75"/>
      <c r="C472" s="75"/>
      <c r="D472" s="78"/>
      <c r="E472" s="78"/>
      <c r="F472" s="78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2" customHeight="1">
      <c r="A473" s="75"/>
      <c r="B473" s="75"/>
      <c r="C473" s="75"/>
      <c r="D473" s="78"/>
      <c r="E473" s="78"/>
      <c r="F473" s="78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2" customHeight="1">
      <c r="A474" s="75"/>
      <c r="B474" s="75"/>
      <c r="C474" s="75"/>
      <c r="D474" s="78"/>
      <c r="E474" s="78"/>
      <c r="F474" s="78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2" customHeight="1">
      <c r="A475" s="75"/>
      <c r="B475" s="75"/>
      <c r="C475" s="75"/>
      <c r="D475" s="78"/>
      <c r="E475" s="78"/>
      <c r="F475" s="78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2" customHeight="1">
      <c r="A476" s="75"/>
      <c r="B476" s="75"/>
      <c r="C476" s="75"/>
      <c r="D476" s="78"/>
      <c r="E476" s="78"/>
      <c r="F476" s="78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2" customHeight="1">
      <c r="A477" s="75"/>
      <c r="B477" s="75"/>
      <c r="C477" s="75"/>
      <c r="D477" s="78"/>
      <c r="E477" s="78"/>
      <c r="F477" s="78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2" customHeight="1">
      <c r="A478" s="75"/>
      <c r="B478" s="75"/>
      <c r="C478" s="75"/>
      <c r="D478" s="78"/>
      <c r="E478" s="78"/>
      <c r="F478" s="78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2" customHeight="1">
      <c r="A479" s="75"/>
      <c r="B479" s="75"/>
      <c r="C479" s="75"/>
      <c r="D479" s="78"/>
      <c r="E479" s="78"/>
      <c r="F479" s="78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2" customHeight="1">
      <c r="A480" s="75"/>
      <c r="B480" s="75"/>
      <c r="C480" s="75"/>
      <c r="D480" s="78"/>
      <c r="E480" s="78"/>
      <c r="F480" s="78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2" customHeight="1">
      <c r="A481" s="75"/>
      <c r="B481" s="75"/>
      <c r="C481" s="75"/>
      <c r="D481" s="78"/>
      <c r="E481" s="78"/>
      <c r="F481" s="78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2" customHeight="1">
      <c r="A482" s="75"/>
      <c r="B482" s="75"/>
      <c r="C482" s="75"/>
      <c r="D482" s="78"/>
      <c r="E482" s="78"/>
      <c r="F482" s="78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2" customHeight="1">
      <c r="A483" s="75"/>
      <c r="B483" s="75"/>
      <c r="C483" s="75"/>
      <c r="D483" s="78"/>
      <c r="E483" s="78"/>
      <c r="F483" s="78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2" customHeight="1">
      <c r="A484" s="75"/>
      <c r="B484" s="75"/>
      <c r="C484" s="75"/>
      <c r="D484" s="78"/>
      <c r="E484" s="78"/>
      <c r="F484" s="78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2" customHeight="1">
      <c r="A485" s="75"/>
      <c r="B485" s="75"/>
      <c r="C485" s="75"/>
      <c r="D485" s="78"/>
      <c r="E485" s="78"/>
      <c r="F485" s="78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2" customHeight="1">
      <c r="A486" s="75"/>
      <c r="B486" s="75"/>
      <c r="C486" s="75"/>
      <c r="D486" s="78"/>
      <c r="E486" s="78"/>
      <c r="F486" s="78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2" customHeight="1">
      <c r="A487" s="75"/>
      <c r="B487" s="75"/>
      <c r="C487" s="75"/>
      <c r="D487" s="78"/>
      <c r="E487" s="78"/>
      <c r="F487" s="78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2" customHeight="1">
      <c r="A488" s="75"/>
      <c r="B488" s="75"/>
      <c r="C488" s="75"/>
      <c r="D488" s="78"/>
      <c r="E488" s="78"/>
      <c r="F488" s="78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2" customHeight="1">
      <c r="A489" s="75"/>
      <c r="B489" s="75"/>
      <c r="C489" s="75"/>
      <c r="D489" s="78"/>
      <c r="E489" s="78"/>
      <c r="F489" s="78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2" customHeight="1">
      <c r="A490" s="75"/>
      <c r="B490" s="75"/>
      <c r="C490" s="75"/>
      <c r="D490" s="78"/>
      <c r="E490" s="78"/>
      <c r="F490" s="78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2" customHeight="1">
      <c r="A491" s="75"/>
      <c r="B491" s="75"/>
      <c r="C491" s="75"/>
      <c r="D491" s="78"/>
      <c r="E491" s="78"/>
      <c r="F491" s="78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2" customHeight="1">
      <c r="A492" s="75"/>
      <c r="B492" s="75"/>
      <c r="C492" s="75"/>
      <c r="D492" s="78"/>
      <c r="E492" s="78"/>
      <c r="F492" s="78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2" customHeight="1">
      <c r="A493" s="75"/>
      <c r="B493" s="75"/>
      <c r="C493" s="75"/>
      <c r="D493" s="78"/>
      <c r="E493" s="78"/>
      <c r="F493" s="78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2" customHeight="1">
      <c r="A494" s="75"/>
      <c r="B494" s="75"/>
      <c r="C494" s="75"/>
      <c r="D494" s="78"/>
      <c r="E494" s="78"/>
      <c r="F494" s="78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2" customHeight="1">
      <c r="A495" s="75"/>
      <c r="B495" s="75"/>
      <c r="C495" s="75"/>
      <c r="D495" s="78"/>
      <c r="E495" s="78"/>
      <c r="F495" s="78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2" customHeight="1">
      <c r="A496" s="75"/>
      <c r="B496" s="75"/>
      <c r="C496" s="75"/>
      <c r="D496" s="78"/>
      <c r="E496" s="78"/>
      <c r="F496" s="78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2" customHeight="1">
      <c r="A497" s="75"/>
      <c r="B497" s="75"/>
      <c r="C497" s="75"/>
      <c r="D497" s="78"/>
      <c r="E497" s="78"/>
      <c r="F497" s="78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2" customHeight="1">
      <c r="A498" s="75"/>
      <c r="B498" s="75"/>
      <c r="C498" s="75"/>
      <c r="D498" s="78"/>
      <c r="E498" s="78"/>
      <c r="F498" s="78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2" customHeight="1">
      <c r="A499" s="75"/>
      <c r="B499" s="75"/>
      <c r="C499" s="75"/>
      <c r="D499" s="78"/>
      <c r="E499" s="78"/>
      <c r="F499" s="78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2" customHeight="1">
      <c r="A500" s="75"/>
      <c r="B500" s="75"/>
      <c r="C500" s="75"/>
      <c r="D500" s="78"/>
      <c r="E500" s="78"/>
      <c r="F500" s="78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2" customHeight="1">
      <c r="A501" s="75"/>
      <c r="B501" s="75"/>
      <c r="C501" s="75"/>
      <c r="D501" s="78"/>
      <c r="E501" s="78"/>
      <c r="F501" s="78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2" customHeight="1">
      <c r="A502" s="75"/>
      <c r="B502" s="75"/>
      <c r="C502" s="75"/>
      <c r="D502" s="78"/>
      <c r="E502" s="78"/>
      <c r="F502" s="78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2" customHeight="1">
      <c r="A503" s="75"/>
      <c r="B503" s="75"/>
      <c r="C503" s="75"/>
      <c r="D503" s="78"/>
      <c r="E503" s="78"/>
      <c r="F503" s="78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2" customHeight="1">
      <c r="A504" s="75"/>
      <c r="B504" s="75"/>
      <c r="C504" s="75"/>
      <c r="D504" s="78"/>
      <c r="E504" s="78"/>
      <c r="F504" s="78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2" customHeight="1">
      <c r="A505" s="75"/>
      <c r="B505" s="75"/>
      <c r="C505" s="75"/>
      <c r="D505" s="78"/>
      <c r="E505" s="78"/>
      <c r="F505" s="78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2" customHeight="1">
      <c r="A506" s="75"/>
      <c r="B506" s="75"/>
      <c r="C506" s="75"/>
      <c r="D506" s="78"/>
      <c r="E506" s="78"/>
      <c r="F506" s="78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2" customHeight="1">
      <c r="A507" s="75"/>
      <c r="B507" s="75"/>
      <c r="C507" s="75"/>
      <c r="D507" s="78"/>
      <c r="E507" s="78"/>
      <c r="F507" s="78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2" customHeight="1">
      <c r="A508" s="75"/>
      <c r="B508" s="75"/>
      <c r="C508" s="75"/>
      <c r="D508" s="78"/>
      <c r="E508" s="78"/>
      <c r="F508" s="78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2" customHeight="1">
      <c r="A509" s="75"/>
      <c r="B509" s="75"/>
      <c r="C509" s="75"/>
      <c r="D509" s="78"/>
      <c r="E509" s="78"/>
      <c r="F509" s="78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2" customHeight="1">
      <c r="A510" s="75"/>
      <c r="B510" s="75"/>
      <c r="C510" s="75"/>
      <c r="D510" s="78"/>
      <c r="E510" s="78"/>
      <c r="F510" s="78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2" customHeight="1">
      <c r="A511" s="75"/>
      <c r="B511" s="75"/>
      <c r="C511" s="75"/>
      <c r="D511" s="78"/>
      <c r="E511" s="78"/>
      <c r="F511" s="78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2" customHeight="1">
      <c r="A512" s="75"/>
      <c r="B512" s="75"/>
      <c r="C512" s="75"/>
      <c r="D512" s="78"/>
      <c r="E512" s="78"/>
      <c r="F512" s="78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2" customHeight="1">
      <c r="A513" s="75"/>
      <c r="B513" s="75"/>
      <c r="C513" s="75"/>
      <c r="D513" s="78"/>
      <c r="E513" s="78"/>
      <c r="F513" s="78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2" customHeight="1">
      <c r="A514" s="75"/>
      <c r="B514" s="75"/>
      <c r="C514" s="75"/>
      <c r="D514" s="78"/>
      <c r="E514" s="78"/>
      <c r="F514" s="78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2" customHeight="1">
      <c r="A515" s="75"/>
      <c r="B515" s="75"/>
      <c r="C515" s="75"/>
      <c r="D515" s="78"/>
      <c r="E515" s="78"/>
      <c r="F515" s="78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2" customHeight="1">
      <c r="A516" s="75"/>
      <c r="B516" s="75"/>
      <c r="C516" s="75"/>
      <c r="D516" s="78"/>
      <c r="E516" s="78"/>
      <c r="F516" s="78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2" customHeight="1">
      <c r="A517" s="75"/>
      <c r="B517" s="75"/>
      <c r="C517" s="75"/>
      <c r="D517" s="78"/>
      <c r="E517" s="78"/>
      <c r="F517" s="78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2" customHeight="1">
      <c r="A518" s="75"/>
      <c r="B518" s="75"/>
      <c r="C518" s="75"/>
      <c r="D518" s="78"/>
      <c r="E518" s="78"/>
      <c r="F518" s="78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2" customHeight="1">
      <c r="A519" s="75"/>
      <c r="B519" s="75"/>
      <c r="C519" s="75"/>
      <c r="D519" s="78"/>
      <c r="E519" s="78"/>
      <c r="F519" s="78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2" customHeight="1">
      <c r="A520" s="75"/>
      <c r="B520" s="75"/>
      <c r="C520" s="75"/>
      <c r="D520" s="78"/>
      <c r="E520" s="78"/>
      <c r="F520" s="78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2" customHeight="1">
      <c r="A521" s="75"/>
      <c r="B521" s="75"/>
      <c r="C521" s="75"/>
      <c r="D521" s="78"/>
      <c r="E521" s="78"/>
      <c r="F521" s="78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2" customHeight="1">
      <c r="A522" s="75"/>
      <c r="B522" s="75"/>
      <c r="C522" s="75"/>
      <c r="D522" s="78"/>
      <c r="E522" s="78"/>
      <c r="F522" s="78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2" customHeight="1">
      <c r="A523" s="75"/>
      <c r="B523" s="75"/>
      <c r="C523" s="75"/>
      <c r="D523" s="78"/>
      <c r="E523" s="78"/>
      <c r="F523" s="78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2" customHeight="1">
      <c r="A524" s="75"/>
      <c r="B524" s="75"/>
      <c r="C524" s="75"/>
      <c r="D524" s="78"/>
      <c r="E524" s="78"/>
      <c r="F524" s="78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2" customHeight="1">
      <c r="A525" s="75"/>
      <c r="B525" s="75"/>
      <c r="C525" s="75"/>
      <c r="D525" s="78"/>
      <c r="E525" s="78"/>
      <c r="F525" s="78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2" customHeight="1">
      <c r="A526" s="75"/>
      <c r="B526" s="75"/>
      <c r="C526" s="75"/>
      <c r="D526" s="78"/>
      <c r="E526" s="78"/>
      <c r="F526" s="78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2" customHeight="1">
      <c r="A527" s="75"/>
      <c r="B527" s="75"/>
      <c r="C527" s="75"/>
      <c r="D527" s="78"/>
      <c r="E527" s="78"/>
      <c r="F527" s="78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2" customHeight="1">
      <c r="A528" s="75"/>
      <c r="B528" s="75"/>
      <c r="C528" s="75"/>
      <c r="D528" s="78"/>
      <c r="E528" s="78"/>
      <c r="F528" s="78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2" customHeight="1">
      <c r="A529" s="75"/>
      <c r="B529" s="75"/>
      <c r="C529" s="75"/>
      <c r="D529" s="78"/>
      <c r="E529" s="78"/>
      <c r="F529" s="78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2" customHeight="1">
      <c r="A530" s="75"/>
      <c r="B530" s="75"/>
      <c r="C530" s="75"/>
      <c r="D530" s="78"/>
      <c r="E530" s="78"/>
      <c r="F530" s="78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2" customHeight="1">
      <c r="A531" s="75"/>
      <c r="B531" s="75"/>
      <c r="C531" s="75"/>
      <c r="D531" s="78"/>
      <c r="E531" s="78"/>
      <c r="F531" s="78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2" customHeight="1">
      <c r="A532" s="75"/>
      <c r="B532" s="75"/>
      <c r="C532" s="75"/>
      <c r="D532" s="78"/>
      <c r="E532" s="78"/>
      <c r="F532" s="78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2" customHeight="1">
      <c r="A533" s="75"/>
      <c r="B533" s="75"/>
      <c r="C533" s="75"/>
      <c r="D533" s="78"/>
      <c r="E533" s="78"/>
      <c r="F533" s="78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2" customHeight="1">
      <c r="A534" s="75"/>
      <c r="B534" s="75"/>
      <c r="C534" s="75"/>
      <c r="D534" s="78"/>
      <c r="E534" s="78"/>
      <c r="F534" s="78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2" customHeight="1">
      <c r="A535" s="75"/>
      <c r="B535" s="75"/>
      <c r="C535" s="75"/>
      <c r="D535" s="78"/>
      <c r="E535" s="78"/>
      <c r="F535" s="78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2" customHeight="1">
      <c r="A536" s="75"/>
      <c r="B536" s="75"/>
      <c r="C536" s="75"/>
      <c r="D536" s="78"/>
      <c r="E536" s="78"/>
      <c r="F536" s="78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2" customHeight="1">
      <c r="A537" s="75"/>
      <c r="B537" s="75"/>
      <c r="C537" s="75"/>
      <c r="D537" s="78"/>
      <c r="E537" s="78"/>
      <c r="F537" s="78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2" customHeight="1">
      <c r="A538" s="75"/>
      <c r="B538" s="75"/>
      <c r="C538" s="75"/>
      <c r="D538" s="78"/>
      <c r="E538" s="78"/>
      <c r="F538" s="78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2" customHeight="1">
      <c r="A539" s="75"/>
      <c r="B539" s="75"/>
      <c r="C539" s="75"/>
      <c r="D539" s="78"/>
      <c r="E539" s="78"/>
      <c r="F539" s="78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2" customHeight="1">
      <c r="A540" s="75"/>
      <c r="B540" s="75"/>
      <c r="C540" s="75"/>
      <c r="D540" s="78"/>
      <c r="E540" s="78"/>
      <c r="F540" s="78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2" customHeight="1">
      <c r="A541" s="75"/>
      <c r="B541" s="75"/>
      <c r="C541" s="75"/>
      <c r="D541" s="78"/>
      <c r="E541" s="78"/>
      <c r="F541" s="78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2" customHeight="1">
      <c r="A542" s="75"/>
      <c r="B542" s="75"/>
      <c r="C542" s="75"/>
      <c r="D542" s="78"/>
      <c r="E542" s="78"/>
      <c r="F542" s="78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2" customHeight="1">
      <c r="A543" s="75"/>
      <c r="B543" s="75"/>
      <c r="C543" s="75"/>
      <c r="D543" s="78"/>
      <c r="E543" s="78"/>
      <c r="F543" s="78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2" customHeight="1">
      <c r="A544" s="75"/>
      <c r="B544" s="75"/>
      <c r="C544" s="75"/>
      <c r="D544" s="78"/>
      <c r="E544" s="78"/>
      <c r="F544" s="78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2" customHeight="1">
      <c r="A545" s="75"/>
      <c r="B545" s="75"/>
      <c r="C545" s="75"/>
      <c r="D545" s="78"/>
      <c r="E545" s="78"/>
      <c r="F545" s="78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2" customHeight="1">
      <c r="A546" s="75"/>
      <c r="B546" s="75"/>
      <c r="C546" s="75"/>
      <c r="D546" s="78"/>
      <c r="E546" s="78"/>
      <c r="F546" s="78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2" customHeight="1">
      <c r="A547" s="75"/>
      <c r="B547" s="75"/>
      <c r="C547" s="75"/>
      <c r="D547" s="78"/>
      <c r="E547" s="78"/>
      <c r="F547" s="78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2" customHeight="1">
      <c r="A548" s="75"/>
      <c r="B548" s="75"/>
      <c r="C548" s="75"/>
      <c r="D548" s="78"/>
      <c r="E548" s="78"/>
      <c r="F548" s="78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2" customHeight="1">
      <c r="A549" s="75"/>
      <c r="B549" s="75"/>
      <c r="C549" s="75"/>
      <c r="D549" s="78"/>
      <c r="E549" s="78"/>
      <c r="F549" s="78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2" customHeight="1">
      <c r="A550" s="75"/>
      <c r="B550" s="75"/>
      <c r="C550" s="75"/>
      <c r="D550" s="78"/>
      <c r="E550" s="78"/>
      <c r="F550" s="78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2" customHeight="1">
      <c r="A551" s="75"/>
      <c r="B551" s="75"/>
      <c r="C551" s="75"/>
      <c r="D551" s="78"/>
      <c r="E551" s="78"/>
      <c r="F551" s="78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2" customHeight="1">
      <c r="A552" s="75"/>
      <c r="B552" s="75"/>
      <c r="C552" s="75"/>
      <c r="D552" s="78"/>
      <c r="E552" s="78"/>
      <c r="F552" s="78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2" customHeight="1">
      <c r="A553" s="75"/>
      <c r="B553" s="75"/>
      <c r="C553" s="75"/>
      <c r="D553" s="78"/>
      <c r="E553" s="78"/>
      <c r="F553" s="78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2" customHeight="1">
      <c r="A554" s="75"/>
      <c r="B554" s="75"/>
      <c r="C554" s="75"/>
      <c r="D554" s="78"/>
      <c r="E554" s="78"/>
      <c r="F554" s="78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2" customHeight="1">
      <c r="A555" s="75"/>
      <c r="B555" s="75"/>
      <c r="C555" s="75"/>
      <c r="D555" s="78"/>
      <c r="E555" s="78"/>
      <c r="F555" s="78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2" customHeight="1">
      <c r="A556" s="75"/>
      <c r="B556" s="75"/>
      <c r="C556" s="75"/>
      <c r="D556" s="78"/>
      <c r="E556" s="78"/>
      <c r="F556" s="78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2" customHeight="1">
      <c r="A557" s="75"/>
      <c r="B557" s="75"/>
      <c r="C557" s="75"/>
      <c r="D557" s="78"/>
      <c r="E557" s="78"/>
      <c r="F557" s="78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2" customHeight="1">
      <c r="A558" s="75"/>
      <c r="B558" s="75"/>
      <c r="C558" s="75"/>
      <c r="D558" s="78"/>
      <c r="E558" s="78"/>
      <c r="F558" s="78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2" customHeight="1">
      <c r="A559" s="75"/>
      <c r="B559" s="75"/>
      <c r="C559" s="75"/>
      <c r="D559" s="78"/>
      <c r="E559" s="78"/>
      <c r="F559" s="78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2" customHeight="1">
      <c r="A560" s="75"/>
      <c r="B560" s="75"/>
      <c r="C560" s="75"/>
      <c r="D560" s="78"/>
      <c r="E560" s="78"/>
      <c r="F560" s="78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2" customHeight="1">
      <c r="A561" s="75"/>
      <c r="B561" s="75"/>
      <c r="C561" s="75"/>
      <c r="D561" s="78"/>
      <c r="E561" s="78"/>
      <c r="F561" s="78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2" customHeight="1">
      <c r="A562" s="75"/>
      <c r="B562" s="75"/>
      <c r="C562" s="75"/>
      <c r="D562" s="78"/>
      <c r="E562" s="78"/>
      <c r="F562" s="78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2" customHeight="1">
      <c r="A563" s="75"/>
      <c r="B563" s="75"/>
      <c r="C563" s="75"/>
      <c r="D563" s="78"/>
      <c r="E563" s="78"/>
      <c r="F563" s="78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2" customHeight="1">
      <c r="A564" s="75"/>
      <c r="B564" s="75"/>
      <c r="C564" s="75"/>
      <c r="D564" s="78"/>
      <c r="E564" s="78"/>
      <c r="F564" s="78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2" customHeight="1">
      <c r="A565" s="75"/>
      <c r="B565" s="75"/>
      <c r="C565" s="75"/>
      <c r="D565" s="78"/>
      <c r="E565" s="78"/>
      <c r="F565" s="78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2" customHeight="1">
      <c r="A566" s="75"/>
      <c r="B566" s="75"/>
      <c r="C566" s="75"/>
      <c r="D566" s="78"/>
      <c r="E566" s="78"/>
      <c r="F566" s="78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2" customHeight="1">
      <c r="A567" s="75"/>
      <c r="B567" s="75"/>
      <c r="C567" s="75"/>
      <c r="D567" s="78"/>
      <c r="E567" s="78"/>
      <c r="F567" s="78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2" customHeight="1">
      <c r="A568" s="75"/>
      <c r="B568" s="75"/>
      <c r="C568" s="75"/>
      <c r="D568" s="78"/>
      <c r="E568" s="78"/>
      <c r="F568" s="78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2" customHeight="1">
      <c r="A569" s="75"/>
      <c r="B569" s="75"/>
      <c r="C569" s="75"/>
      <c r="D569" s="78"/>
      <c r="E569" s="78"/>
      <c r="F569" s="78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2" customHeight="1">
      <c r="A570" s="75"/>
      <c r="B570" s="75"/>
      <c r="C570" s="75"/>
      <c r="D570" s="78"/>
      <c r="E570" s="78"/>
      <c r="F570" s="78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2" customHeight="1">
      <c r="A571" s="75"/>
      <c r="B571" s="75"/>
      <c r="C571" s="75"/>
      <c r="D571" s="78"/>
      <c r="E571" s="78"/>
      <c r="F571" s="78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2" customHeight="1">
      <c r="A572" s="75"/>
      <c r="B572" s="75"/>
      <c r="C572" s="75"/>
      <c r="D572" s="78"/>
      <c r="E572" s="78"/>
      <c r="F572" s="78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2" customHeight="1">
      <c r="A573" s="75"/>
      <c r="B573" s="75"/>
      <c r="C573" s="75"/>
      <c r="D573" s="78"/>
      <c r="E573" s="78"/>
      <c r="F573" s="78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2" customHeight="1">
      <c r="A574" s="75"/>
      <c r="B574" s="75"/>
      <c r="C574" s="75"/>
      <c r="D574" s="78"/>
      <c r="E574" s="78"/>
      <c r="F574" s="78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2" customHeight="1">
      <c r="A575" s="75"/>
      <c r="B575" s="75"/>
      <c r="C575" s="75"/>
      <c r="D575" s="78"/>
      <c r="E575" s="78"/>
      <c r="F575" s="78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2" customHeight="1">
      <c r="A576" s="75"/>
      <c r="B576" s="75"/>
      <c r="C576" s="75"/>
      <c r="D576" s="78"/>
      <c r="E576" s="78"/>
      <c r="F576" s="78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2" customHeight="1">
      <c r="A577" s="75"/>
      <c r="B577" s="75"/>
      <c r="C577" s="75"/>
      <c r="D577" s="78"/>
      <c r="E577" s="78"/>
      <c r="F577" s="78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2" customHeight="1">
      <c r="A578" s="75"/>
      <c r="B578" s="75"/>
      <c r="C578" s="75"/>
      <c r="D578" s="78"/>
      <c r="E578" s="78"/>
      <c r="F578" s="78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2" customHeight="1">
      <c r="A579" s="75"/>
      <c r="B579" s="75"/>
      <c r="C579" s="75"/>
      <c r="D579" s="78"/>
      <c r="E579" s="78"/>
      <c r="F579" s="78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2" customHeight="1">
      <c r="A580" s="75"/>
      <c r="B580" s="75"/>
      <c r="C580" s="75"/>
      <c r="D580" s="78"/>
      <c r="E580" s="78"/>
      <c r="F580" s="78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2" customHeight="1">
      <c r="A581" s="75"/>
      <c r="B581" s="75"/>
      <c r="C581" s="75"/>
      <c r="D581" s="78"/>
      <c r="E581" s="78"/>
      <c r="F581" s="78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2" customHeight="1">
      <c r="A582" s="75"/>
      <c r="B582" s="75"/>
      <c r="C582" s="75"/>
      <c r="D582" s="78"/>
      <c r="E582" s="78"/>
      <c r="F582" s="78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2" customHeight="1">
      <c r="A583" s="75"/>
      <c r="B583" s="75"/>
      <c r="C583" s="75"/>
      <c r="D583" s="78"/>
      <c r="E583" s="78"/>
      <c r="F583" s="78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2" customHeight="1">
      <c r="A584" s="75"/>
      <c r="B584" s="75"/>
      <c r="C584" s="75"/>
      <c r="D584" s="78"/>
      <c r="E584" s="78"/>
      <c r="F584" s="78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2" customHeight="1">
      <c r="A585" s="75"/>
      <c r="B585" s="75"/>
      <c r="C585" s="75"/>
      <c r="D585" s="78"/>
      <c r="E585" s="78"/>
      <c r="F585" s="78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2" customHeight="1">
      <c r="A586" s="75"/>
      <c r="B586" s="75"/>
      <c r="C586" s="75"/>
      <c r="D586" s="78"/>
      <c r="E586" s="78"/>
      <c r="F586" s="78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2" customHeight="1">
      <c r="A587" s="75"/>
      <c r="B587" s="75"/>
      <c r="C587" s="75"/>
      <c r="D587" s="78"/>
      <c r="E587" s="78"/>
      <c r="F587" s="78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2" customHeight="1">
      <c r="A588" s="75"/>
      <c r="B588" s="75"/>
      <c r="C588" s="75"/>
      <c r="D588" s="78"/>
      <c r="E588" s="78"/>
      <c r="F588" s="78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2" customHeight="1">
      <c r="A589" s="75"/>
      <c r="B589" s="75"/>
      <c r="C589" s="75"/>
      <c r="D589" s="78"/>
      <c r="E589" s="78"/>
      <c r="F589" s="78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2" customHeight="1">
      <c r="A590" s="75"/>
      <c r="B590" s="75"/>
      <c r="C590" s="75"/>
      <c r="D590" s="78"/>
      <c r="E590" s="78"/>
      <c r="F590" s="78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2" customHeight="1">
      <c r="A591" s="75"/>
      <c r="B591" s="75"/>
      <c r="C591" s="75"/>
      <c r="D591" s="78"/>
      <c r="E591" s="78"/>
      <c r="F591" s="78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2" customHeight="1">
      <c r="A592" s="75"/>
      <c r="B592" s="75"/>
      <c r="C592" s="75"/>
      <c r="D592" s="78"/>
      <c r="E592" s="78"/>
      <c r="F592" s="78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2" customHeight="1">
      <c r="A593" s="75"/>
      <c r="B593" s="75"/>
      <c r="C593" s="75"/>
      <c r="D593" s="78"/>
      <c r="E593" s="78"/>
      <c r="F593" s="78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2" customHeight="1">
      <c r="A594" s="75"/>
      <c r="B594" s="75"/>
      <c r="C594" s="75"/>
      <c r="D594" s="78"/>
      <c r="E594" s="78"/>
      <c r="F594" s="78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2" customHeight="1">
      <c r="A595" s="75"/>
      <c r="B595" s="75"/>
      <c r="C595" s="75"/>
      <c r="D595" s="78"/>
      <c r="E595" s="78"/>
      <c r="F595" s="78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2" customHeight="1">
      <c r="A596" s="75"/>
      <c r="B596" s="75"/>
      <c r="C596" s="75"/>
      <c r="D596" s="78"/>
      <c r="E596" s="78"/>
      <c r="F596" s="78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2" customHeight="1">
      <c r="A597" s="75"/>
      <c r="B597" s="75"/>
      <c r="C597" s="75"/>
      <c r="D597" s="78"/>
      <c r="E597" s="78"/>
      <c r="F597" s="78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2" customHeight="1">
      <c r="A598" s="75"/>
      <c r="B598" s="75"/>
      <c r="C598" s="75"/>
      <c r="D598" s="78"/>
      <c r="E598" s="78"/>
      <c r="F598" s="78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2" customHeight="1">
      <c r="A599" s="75"/>
      <c r="B599" s="75"/>
      <c r="C599" s="75"/>
      <c r="D599" s="78"/>
      <c r="E599" s="78"/>
      <c r="F599" s="78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2" customHeight="1">
      <c r="A600" s="75"/>
      <c r="B600" s="75"/>
      <c r="C600" s="75"/>
      <c r="D600" s="78"/>
      <c r="E600" s="78"/>
      <c r="F600" s="78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2" customHeight="1">
      <c r="A601" s="75"/>
      <c r="B601" s="75"/>
      <c r="C601" s="75"/>
      <c r="D601" s="78"/>
      <c r="E601" s="78"/>
      <c r="F601" s="78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2" customHeight="1">
      <c r="A602" s="75"/>
      <c r="B602" s="75"/>
      <c r="C602" s="75"/>
      <c r="D602" s="78"/>
      <c r="E602" s="78"/>
      <c r="F602" s="78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2" customHeight="1">
      <c r="A603" s="75"/>
      <c r="B603" s="75"/>
      <c r="C603" s="75"/>
      <c r="D603" s="78"/>
      <c r="E603" s="78"/>
      <c r="F603" s="78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2" customHeight="1">
      <c r="A604" s="75"/>
      <c r="B604" s="75"/>
      <c r="C604" s="75"/>
      <c r="D604" s="78"/>
      <c r="E604" s="78"/>
      <c r="F604" s="78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2" customHeight="1">
      <c r="A605" s="75"/>
      <c r="B605" s="75"/>
      <c r="C605" s="75"/>
      <c r="D605" s="78"/>
      <c r="E605" s="78"/>
      <c r="F605" s="78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2" customHeight="1">
      <c r="A606" s="75"/>
      <c r="B606" s="75"/>
      <c r="C606" s="75"/>
      <c r="D606" s="78"/>
      <c r="E606" s="78"/>
      <c r="F606" s="78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2" customHeight="1">
      <c r="A607" s="75"/>
      <c r="B607" s="75"/>
      <c r="C607" s="75"/>
      <c r="D607" s="78"/>
      <c r="E607" s="78"/>
      <c r="F607" s="78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2" customHeight="1">
      <c r="A608" s="75"/>
      <c r="B608" s="75"/>
      <c r="C608" s="75"/>
      <c r="D608" s="78"/>
      <c r="E608" s="78"/>
      <c r="F608" s="78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2" customHeight="1">
      <c r="A609" s="75"/>
      <c r="B609" s="75"/>
      <c r="C609" s="75"/>
      <c r="D609" s="78"/>
      <c r="E609" s="78"/>
      <c r="F609" s="78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2" customHeight="1">
      <c r="A610" s="75"/>
      <c r="B610" s="75"/>
      <c r="C610" s="75"/>
      <c r="D610" s="78"/>
      <c r="E610" s="78"/>
      <c r="F610" s="78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2" customHeight="1">
      <c r="A611" s="75"/>
      <c r="B611" s="75"/>
      <c r="C611" s="75"/>
      <c r="D611" s="78"/>
      <c r="E611" s="78"/>
      <c r="F611" s="78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2" customHeight="1">
      <c r="A612" s="75"/>
      <c r="B612" s="75"/>
      <c r="C612" s="75"/>
      <c r="D612" s="78"/>
      <c r="E612" s="78"/>
      <c r="F612" s="78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2" customHeight="1">
      <c r="A613" s="75"/>
      <c r="B613" s="75"/>
      <c r="C613" s="75"/>
      <c r="D613" s="78"/>
      <c r="E613" s="78"/>
      <c r="F613" s="78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2" customHeight="1">
      <c r="A614" s="75"/>
      <c r="B614" s="75"/>
      <c r="C614" s="75"/>
      <c r="D614" s="78"/>
      <c r="E614" s="78"/>
      <c r="F614" s="78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2" customHeight="1">
      <c r="A615" s="75"/>
      <c r="B615" s="75"/>
      <c r="C615" s="75"/>
      <c r="D615" s="78"/>
      <c r="E615" s="78"/>
      <c r="F615" s="78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2" customHeight="1">
      <c r="A616" s="75"/>
      <c r="B616" s="75"/>
      <c r="C616" s="75"/>
      <c r="D616" s="78"/>
      <c r="E616" s="78"/>
      <c r="F616" s="78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2" customHeight="1">
      <c r="A617" s="75"/>
      <c r="B617" s="75"/>
      <c r="C617" s="75"/>
      <c r="D617" s="78"/>
      <c r="E617" s="78"/>
      <c r="F617" s="78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2" customHeight="1">
      <c r="A618" s="75"/>
      <c r="B618" s="75"/>
      <c r="C618" s="75"/>
      <c r="D618" s="78"/>
      <c r="E618" s="78"/>
      <c r="F618" s="78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2" customHeight="1">
      <c r="A619" s="75"/>
      <c r="B619" s="75"/>
      <c r="C619" s="75"/>
      <c r="D619" s="78"/>
      <c r="E619" s="78"/>
      <c r="F619" s="78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2" customHeight="1">
      <c r="A620" s="75"/>
      <c r="B620" s="75"/>
      <c r="C620" s="75"/>
      <c r="D620" s="78"/>
      <c r="E620" s="78"/>
      <c r="F620" s="78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2" customHeight="1">
      <c r="A621" s="75"/>
      <c r="B621" s="75"/>
      <c r="C621" s="75"/>
      <c r="D621" s="78"/>
      <c r="E621" s="78"/>
      <c r="F621" s="78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2" customHeight="1">
      <c r="A622" s="75"/>
      <c r="B622" s="75"/>
      <c r="C622" s="75"/>
      <c r="D622" s="78"/>
      <c r="E622" s="78"/>
      <c r="F622" s="78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2" customHeight="1">
      <c r="A623" s="75"/>
      <c r="B623" s="75"/>
      <c r="C623" s="75"/>
      <c r="D623" s="78"/>
      <c r="E623" s="78"/>
      <c r="F623" s="78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2" customHeight="1">
      <c r="A624" s="75"/>
      <c r="B624" s="75"/>
      <c r="C624" s="75"/>
      <c r="D624" s="78"/>
      <c r="E624" s="78"/>
      <c r="F624" s="78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2" customHeight="1">
      <c r="A625" s="75"/>
      <c r="B625" s="75"/>
      <c r="C625" s="75"/>
      <c r="D625" s="78"/>
      <c r="E625" s="78"/>
      <c r="F625" s="78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2" customHeight="1">
      <c r="A626" s="75"/>
      <c r="B626" s="75"/>
      <c r="C626" s="75"/>
      <c r="D626" s="78"/>
      <c r="E626" s="78"/>
      <c r="F626" s="78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2" customHeight="1">
      <c r="A627" s="75"/>
      <c r="B627" s="75"/>
      <c r="C627" s="75"/>
      <c r="D627" s="78"/>
      <c r="E627" s="78"/>
      <c r="F627" s="78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2" customHeight="1">
      <c r="A628" s="75"/>
      <c r="B628" s="75"/>
      <c r="C628" s="75"/>
      <c r="D628" s="78"/>
      <c r="E628" s="78"/>
      <c r="F628" s="78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2" customHeight="1">
      <c r="A629" s="75"/>
      <c r="B629" s="75"/>
      <c r="C629" s="75"/>
      <c r="D629" s="78"/>
      <c r="E629" s="78"/>
      <c r="F629" s="78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2" customHeight="1">
      <c r="A630" s="75"/>
      <c r="B630" s="75"/>
      <c r="C630" s="75"/>
      <c r="D630" s="78"/>
      <c r="E630" s="78"/>
      <c r="F630" s="78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2" customHeight="1">
      <c r="A631" s="75"/>
      <c r="B631" s="75"/>
      <c r="C631" s="75"/>
      <c r="D631" s="78"/>
      <c r="E631" s="78"/>
      <c r="F631" s="78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2" customHeight="1">
      <c r="A632" s="75"/>
      <c r="B632" s="75"/>
      <c r="C632" s="75"/>
      <c r="D632" s="78"/>
      <c r="E632" s="78"/>
      <c r="F632" s="78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2" customHeight="1">
      <c r="A633" s="75"/>
      <c r="B633" s="75"/>
      <c r="C633" s="75"/>
      <c r="D633" s="78"/>
      <c r="E633" s="78"/>
      <c r="F633" s="78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2" customHeight="1">
      <c r="A634" s="75"/>
      <c r="B634" s="75"/>
      <c r="C634" s="75"/>
      <c r="D634" s="78"/>
      <c r="E634" s="78"/>
      <c r="F634" s="78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2" customHeight="1">
      <c r="A635" s="75"/>
      <c r="B635" s="75"/>
      <c r="C635" s="75"/>
      <c r="D635" s="78"/>
      <c r="E635" s="78"/>
      <c r="F635" s="78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2" customHeight="1">
      <c r="A636" s="75"/>
      <c r="B636" s="75"/>
      <c r="C636" s="75"/>
      <c r="D636" s="78"/>
      <c r="E636" s="78"/>
      <c r="F636" s="78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2" customHeight="1">
      <c r="A637" s="75"/>
      <c r="B637" s="75"/>
      <c r="C637" s="75"/>
      <c r="D637" s="78"/>
      <c r="E637" s="78"/>
      <c r="F637" s="78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2" customHeight="1">
      <c r="A638" s="75"/>
      <c r="B638" s="75"/>
      <c r="C638" s="75"/>
      <c r="D638" s="78"/>
      <c r="E638" s="78"/>
      <c r="F638" s="78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2" customHeight="1">
      <c r="A639" s="75"/>
      <c r="B639" s="75"/>
      <c r="C639" s="75"/>
      <c r="D639" s="78"/>
      <c r="E639" s="78"/>
      <c r="F639" s="78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2" customHeight="1">
      <c r="A640" s="75"/>
      <c r="B640" s="75"/>
      <c r="C640" s="75"/>
      <c r="D640" s="78"/>
      <c r="E640" s="78"/>
      <c r="F640" s="78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2" customHeight="1">
      <c r="A641" s="75"/>
      <c r="B641" s="75"/>
      <c r="C641" s="75"/>
      <c r="D641" s="78"/>
      <c r="E641" s="78"/>
      <c r="F641" s="78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2" customHeight="1">
      <c r="A642" s="75"/>
      <c r="B642" s="75"/>
      <c r="C642" s="75"/>
      <c r="D642" s="78"/>
      <c r="E642" s="78"/>
      <c r="F642" s="78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2" customHeight="1">
      <c r="A643" s="75"/>
      <c r="B643" s="75"/>
      <c r="C643" s="75"/>
      <c r="D643" s="78"/>
      <c r="E643" s="78"/>
      <c r="F643" s="78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2" customHeight="1">
      <c r="A644" s="75"/>
      <c r="B644" s="75"/>
      <c r="C644" s="75"/>
      <c r="D644" s="78"/>
      <c r="E644" s="78"/>
      <c r="F644" s="78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2" customHeight="1">
      <c r="A645" s="75"/>
      <c r="B645" s="75"/>
      <c r="C645" s="75"/>
      <c r="D645" s="78"/>
      <c r="E645" s="78"/>
      <c r="F645" s="78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2" customHeight="1">
      <c r="A646" s="75"/>
      <c r="B646" s="75"/>
      <c r="C646" s="75"/>
      <c r="D646" s="78"/>
      <c r="E646" s="78"/>
      <c r="F646" s="78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2" customHeight="1">
      <c r="A647" s="75"/>
      <c r="B647" s="75"/>
      <c r="C647" s="75"/>
      <c r="D647" s="78"/>
      <c r="E647" s="78"/>
      <c r="F647" s="78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2" customHeight="1">
      <c r="A648" s="75"/>
      <c r="B648" s="75"/>
      <c r="C648" s="75"/>
      <c r="D648" s="78"/>
      <c r="E648" s="78"/>
      <c r="F648" s="78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2" customHeight="1">
      <c r="A649" s="75"/>
      <c r="B649" s="75"/>
      <c r="C649" s="75"/>
      <c r="D649" s="78"/>
      <c r="E649" s="78"/>
      <c r="F649" s="78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2" customHeight="1">
      <c r="A650" s="75"/>
      <c r="B650" s="75"/>
      <c r="C650" s="75"/>
      <c r="D650" s="78"/>
      <c r="E650" s="78"/>
      <c r="F650" s="78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2" customHeight="1">
      <c r="A651" s="75"/>
      <c r="B651" s="75"/>
      <c r="C651" s="75"/>
      <c r="D651" s="78"/>
      <c r="E651" s="78"/>
      <c r="F651" s="78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2" customHeight="1">
      <c r="A652" s="75"/>
      <c r="B652" s="75"/>
      <c r="C652" s="75"/>
      <c r="D652" s="78"/>
      <c r="E652" s="78"/>
      <c r="F652" s="78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2" customHeight="1">
      <c r="A653" s="75"/>
      <c r="B653" s="75"/>
      <c r="C653" s="75"/>
      <c r="D653" s="78"/>
      <c r="E653" s="78"/>
      <c r="F653" s="78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2" customHeight="1">
      <c r="A654" s="75"/>
      <c r="B654" s="75"/>
      <c r="C654" s="75"/>
      <c r="D654" s="78"/>
      <c r="E654" s="78"/>
      <c r="F654" s="78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2" customHeight="1">
      <c r="A655" s="75"/>
      <c r="B655" s="75"/>
      <c r="C655" s="75"/>
      <c r="D655" s="78"/>
      <c r="E655" s="78"/>
      <c r="F655" s="78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2" customHeight="1">
      <c r="A656" s="75"/>
      <c r="B656" s="75"/>
      <c r="C656" s="75"/>
      <c r="D656" s="78"/>
      <c r="E656" s="78"/>
      <c r="F656" s="78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2" customHeight="1">
      <c r="A657" s="75"/>
      <c r="B657" s="75"/>
      <c r="C657" s="75"/>
      <c r="D657" s="78"/>
      <c r="E657" s="78"/>
      <c r="F657" s="78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2" customHeight="1">
      <c r="A658" s="75"/>
      <c r="B658" s="75"/>
      <c r="C658" s="75"/>
      <c r="D658" s="78"/>
      <c r="E658" s="78"/>
      <c r="F658" s="78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2" customHeight="1">
      <c r="A659" s="75"/>
      <c r="B659" s="75"/>
      <c r="C659" s="75"/>
      <c r="D659" s="78"/>
      <c r="E659" s="78"/>
      <c r="F659" s="78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2" customHeight="1">
      <c r="A660" s="75"/>
      <c r="B660" s="75"/>
      <c r="C660" s="75"/>
      <c r="D660" s="78"/>
      <c r="E660" s="78"/>
      <c r="F660" s="78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2" customHeight="1">
      <c r="A661" s="75"/>
      <c r="B661" s="75"/>
      <c r="C661" s="75"/>
      <c r="D661" s="78"/>
      <c r="E661" s="78"/>
      <c r="F661" s="78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2" customHeight="1">
      <c r="A662" s="75"/>
      <c r="B662" s="75"/>
      <c r="C662" s="75"/>
      <c r="D662" s="78"/>
      <c r="E662" s="78"/>
      <c r="F662" s="78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2" customHeight="1">
      <c r="A663" s="75"/>
      <c r="B663" s="75"/>
      <c r="C663" s="75"/>
      <c r="D663" s="78"/>
      <c r="E663" s="78"/>
      <c r="F663" s="78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2" customHeight="1">
      <c r="A664" s="75"/>
      <c r="B664" s="75"/>
      <c r="C664" s="75"/>
      <c r="D664" s="78"/>
      <c r="E664" s="78"/>
      <c r="F664" s="78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2" customHeight="1">
      <c r="A665" s="75"/>
      <c r="B665" s="75"/>
      <c r="C665" s="75"/>
      <c r="D665" s="78"/>
      <c r="E665" s="78"/>
      <c r="F665" s="78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2" customHeight="1">
      <c r="A666" s="75"/>
      <c r="B666" s="75"/>
      <c r="C666" s="75"/>
      <c r="D666" s="78"/>
      <c r="E666" s="78"/>
      <c r="F666" s="78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2" customHeight="1">
      <c r="A667" s="75"/>
      <c r="B667" s="75"/>
      <c r="C667" s="75"/>
      <c r="D667" s="78"/>
      <c r="E667" s="78"/>
      <c r="F667" s="78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2" customHeight="1">
      <c r="A668" s="75"/>
      <c r="B668" s="75"/>
      <c r="C668" s="75"/>
      <c r="D668" s="78"/>
      <c r="E668" s="78"/>
      <c r="F668" s="78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2" customHeight="1">
      <c r="A669" s="75"/>
      <c r="B669" s="75"/>
      <c r="C669" s="75"/>
      <c r="D669" s="78"/>
      <c r="E669" s="78"/>
      <c r="F669" s="78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2" customHeight="1">
      <c r="A670" s="75"/>
      <c r="B670" s="75"/>
      <c r="C670" s="75"/>
      <c r="D670" s="78"/>
      <c r="E670" s="78"/>
      <c r="F670" s="78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2" customHeight="1">
      <c r="A671" s="75"/>
      <c r="B671" s="75"/>
      <c r="C671" s="75"/>
      <c r="D671" s="78"/>
      <c r="E671" s="78"/>
      <c r="F671" s="78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2" customHeight="1">
      <c r="A672" s="75"/>
      <c r="B672" s="75"/>
      <c r="C672" s="75"/>
      <c r="D672" s="78"/>
      <c r="E672" s="78"/>
      <c r="F672" s="78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2" customHeight="1">
      <c r="A673" s="75"/>
      <c r="B673" s="75"/>
      <c r="C673" s="75"/>
      <c r="D673" s="78"/>
      <c r="E673" s="78"/>
      <c r="F673" s="78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2" customHeight="1">
      <c r="A674" s="75"/>
      <c r="B674" s="75"/>
      <c r="C674" s="75"/>
      <c r="D674" s="78"/>
      <c r="E674" s="78"/>
      <c r="F674" s="78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2" customHeight="1">
      <c r="A675" s="75"/>
      <c r="B675" s="75"/>
      <c r="C675" s="75"/>
      <c r="D675" s="78"/>
      <c r="E675" s="78"/>
      <c r="F675" s="78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2" customHeight="1">
      <c r="A676" s="75"/>
      <c r="B676" s="75"/>
      <c r="C676" s="75"/>
      <c r="D676" s="78"/>
      <c r="E676" s="78"/>
      <c r="F676" s="78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2" customHeight="1">
      <c r="A677" s="75"/>
      <c r="B677" s="75"/>
      <c r="C677" s="75"/>
      <c r="D677" s="78"/>
      <c r="E677" s="78"/>
      <c r="F677" s="78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2" customHeight="1">
      <c r="A678" s="75"/>
      <c r="B678" s="75"/>
      <c r="C678" s="75"/>
      <c r="D678" s="78"/>
      <c r="E678" s="78"/>
      <c r="F678" s="78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2" customHeight="1">
      <c r="A679" s="75"/>
      <c r="B679" s="75"/>
      <c r="C679" s="75"/>
      <c r="D679" s="78"/>
      <c r="E679" s="78"/>
      <c r="F679" s="78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2" customHeight="1">
      <c r="A680" s="75"/>
      <c r="B680" s="75"/>
      <c r="C680" s="75"/>
      <c r="D680" s="78"/>
      <c r="E680" s="78"/>
      <c r="F680" s="78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2" customHeight="1">
      <c r="A681" s="75"/>
      <c r="B681" s="75"/>
      <c r="C681" s="75"/>
      <c r="D681" s="78"/>
      <c r="E681" s="78"/>
      <c r="F681" s="78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2" customHeight="1">
      <c r="A682" s="75"/>
      <c r="B682" s="75"/>
      <c r="C682" s="75"/>
      <c r="D682" s="78"/>
      <c r="E682" s="78"/>
      <c r="F682" s="78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2" customHeight="1">
      <c r="A683" s="75"/>
      <c r="B683" s="75"/>
      <c r="C683" s="75"/>
      <c r="D683" s="78"/>
      <c r="E683" s="78"/>
      <c r="F683" s="78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2" customHeight="1">
      <c r="A684" s="75"/>
      <c r="B684" s="75"/>
      <c r="C684" s="75"/>
      <c r="D684" s="78"/>
      <c r="E684" s="78"/>
      <c r="F684" s="78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2" customHeight="1">
      <c r="A685" s="75"/>
      <c r="B685" s="75"/>
      <c r="C685" s="75"/>
      <c r="D685" s="78"/>
      <c r="E685" s="78"/>
      <c r="F685" s="78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2" customHeight="1">
      <c r="A686" s="75"/>
      <c r="B686" s="75"/>
      <c r="C686" s="75"/>
      <c r="D686" s="78"/>
      <c r="E686" s="78"/>
      <c r="F686" s="78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2" customHeight="1">
      <c r="A687" s="75"/>
      <c r="B687" s="75"/>
      <c r="C687" s="75"/>
      <c r="D687" s="78"/>
      <c r="E687" s="78"/>
      <c r="F687" s="78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2" customHeight="1">
      <c r="A688" s="75"/>
      <c r="B688" s="75"/>
      <c r="C688" s="75"/>
      <c r="D688" s="78"/>
      <c r="E688" s="78"/>
      <c r="F688" s="78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2" customHeight="1">
      <c r="A689" s="75"/>
      <c r="B689" s="75"/>
      <c r="C689" s="75"/>
      <c r="D689" s="78"/>
      <c r="E689" s="78"/>
      <c r="F689" s="78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2" customHeight="1">
      <c r="A690" s="75"/>
      <c r="B690" s="75"/>
      <c r="C690" s="75"/>
      <c r="D690" s="78"/>
      <c r="E690" s="78"/>
      <c r="F690" s="78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2" customHeight="1">
      <c r="A691" s="75"/>
      <c r="B691" s="75"/>
      <c r="C691" s="75"/>
      <c r="D691" s="78"/>
      <c r="E691" s="78"/>
      <c r="F691" s="78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2" customHeight="1">
      <c r="A692" s="75"/>
      <c r="B692" s="75"/>
      <c r="C692" s="75"/>
      <c r="D692" s="78"/>
      <c r="E692" s="78"/>
      <c r="F692" s="78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2" customHeight="1">
      <c r="A693" s="75"/>
      <c r="B693" s="75"/>
      <c r="C693" s="75"/>
      <c r="D693" s="78"/>
      <c r="E693" s="78"/>
      <c r="F693" s="78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2" customHeight="1">
      <c r="A694" s="75"/>
      <c r="B694" s="75"/>
      <c r="C694" s="75"/>
      <c r="D694" s="78"/>
      <c r="E694" s="78"/>
      <c r="F694" s="78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2" customHeight="1">
      <c r="A695" s="75"/>
      <c r="B695" s="75"/>
      <c r="C695" s="75"/>
      <c r="D695" s="78"/>
      <c r="E695" s="78"/>
      <c r="F695" s="78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2" customHeight="1">
      <c r="A696" s="75"/>
      <c r="B696" s="75"/>
      <c r="C696" s="75"/>
      <c r="D696" s="78"/>
      <c r="E696" s="78"/>
      <c r="F696" s="78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2" customHeight="1">
      <c r="A697" s="75"/>
      <c r="B697" s="75"/>
      <c r="C697" s="75"/>
      <c r="D697" s="78"/>
      <c r="E697" s="78"/>
      <c r="F697" s="78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2" customHeight="1">
      <c r="A698" s="75"/>
      <c r="B698" s="75"/>
      <c r="C698" s="75"/>
      <c r="D698" s="78"/>
      <c r="E698" s="78"/>
      <c r="F698" s="78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2" customHeight="1">
      <c r="A699" s="75"/>
      <c r="B699" s="75"/>
      <c r="C699" s="75"/>
      <c r="D699" s="78"/>
      <c r="E699" s="78"/>
      <c r="F699" s="78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2" customHeight="1">
      <c r="A700" s="75"/>
      <c r="B700" s="75"/>
      <c r="C700" s="75"/>
      <c r="D700" s="78"/>
      <c r="E700" s="78"/>
      <c r="F700" s="78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2" customHeight="1">
      <c r="A701" s="75"/>
      <c r="B701" s="75"/>
      <c r="C701" s="75"/>
      <c r="D701" s="78"/>
      <c r="E701" s="78"/>
      <c r="F701" s="78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2" customHeight="1">
      <c r="A702" s="75"/>
      <c r="B702" s="75"/>
      <c r="C702" s="75"/>
      <c r="D702" s="78"/>
      <c r="E702" s="78"/>
      <c r="F702" s="78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2" customHeight="1">
      <c r="A703" s="75"/>
      <c r="B703" s="75"/>
      <c r="C703" s="75"/>
      <c r="D703" s="78"/>
      <c r="E703" s="78"/>
      <c r="F703" s="78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2" customHeight="1">
      <c r="A704" s="75"/>
      <c r="B704" s="75"/>
      <c r="C704" s="75"/>
      <c r="D704" s="78"/>
      <c r="E704" s="78"/>
      <c r="F704" s="78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2" customHeight="1">
      <c r="A705" s="75"/>
      <c r="B705" s="75"/>
      <c r="C705" s="75"/>
      <c r="D705" s="78"/>
      <c r="E705" s="78"/>
      <c r="F705" s="78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2" customHeight="1">
      <c r="A706" s="75"/>
      <c r="B706" s="75"/>
      <c r="C706" s="75"/>
      <c r="D706" s="78"/>
      <c r="E706" s="78"/>
      <c r="F706" s="78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2" customHeight="1">
      <c r="A707" s="75"/>
      <c r="B707" s="75"/>
      <c r="C707" s="75"/>
      <c r="D707" s="78"/>
      <c r="E707" s="78"/>
      <c r="F707" s="78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2" customHeight="1">
      <c r="A708" s="75"/>
      <c r="B708" s="75"/>
      <c r="C708" s="75"/>
      <c r="D708" s="78"/>
      <c r="E708" s="78"/>
      <c r="F708" s="78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2" customHeight="1">
      <c r="A709" s="75"/>
      <c r="B709" s="75"/>
      <c r="C709" s="75"/>
      <c r="D709" s="78"/>
      <c r="E709" s="78"/>
      <c r="F709" s="78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2" customHeight="1">
      <c r="A710" s="75"/>
      <c r="B710" s="75"/>
      <c r="C710" s="75"/>
      <c r="D710" s="78"/>
      <c r="E710" s="78"/>
      <c r="F710" s="78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2" customHeight="1">
      <c r="A711" s="75"/>
      <c r="B711" s="75"/>
      <c r="C711" s="75"/>
      <c r="D711" s="78"/>
      <c r="E711" s="78"/>
      <c r="F711" s="78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2" customHeight="1">
      <c r="A712" s="75"/>
      <c r="B712" s="75"/>
      <c r="C712" s="75"/>
      <c r="D712" s="78"/>
      <c r="E712" s="78"/>
      <c r="F712" s="78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2" customHeight="1">
      <c r="A713" s="75"/>
      <c r="B713" s="75"/>
      <c r="C713" s="75"/>
      <c r="D713" s="78"/>
      <c r="E713" s="78"/>
      <c r="F713" s="78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2" customHeight="1">
      <c r="A714" s="75"/>
      <c r="B714" s="75"/>
      <c r="C714" s="75"/>
      <c r="D714" s="78"/>
      <c r="E714" s="78"/>
      <c r="F714" s="78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2" customHeight="1">
      <c r="A715" s="75"/>
      <c r="B715" s="75"/>
      <c r="C715" s="75"/>
      <c r="D715" s="78"/>
      <c r="E715" s="78"/>
      <c r="F715" s="78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2" customHeight="1">
      <c r="A716" s="75"/>
      <c r="B716" s="75"/>
      <c r="C716" s="75"/>
      <c r="D716" s="78"/>
      <c r="E716" s="78"/>
      <c r="F716" s="78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2" customHeight="1">
      <c r="A717" s="75"/>
      <c r="B717" s="75"/>
      <c r="C717" s="75"/>
      <c r="D717" s="78"/>
      <c r="E717" s="78"/>
      <c r="F717" s="78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2" customHeight="1">
      <c r="A718" s="75"/>
      <c r="B718" s="75"/>
      <c r="C718" s="75"/>
      <c r="D718" s="78"/>
      <c r="E718" s="78"/>
      <c r="F718" s="78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2" customHeight="1">
      <c r="A719" s="75"/>
      <c r="B719" s="75"/>
      <c r="C719" s="75"/>
      <c r="D719" s="78"/>
      <c r="E719" s="78"/>
      <c r="F719" s="78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2" customHeight="1">
      <c r="A720" s="75"/>
      <c r="B720" s="75"/>
      <c r="C720" s="75"/>
      <c r="D720" s="78"/>
      <c r="E720" s="78"/>
      <c r="F720" s="78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2" customHeight="1">
      <c r="A721" s="75"/>
      <c r="B721" s="75"/>
      <c r="C721" s="75"/>
      <c r="D721" s="78"/>
      <c r="E721" s="78"/>
      <c r="F721" s="78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2" customHeight="1">
      <c r="A722" s="75"/>
      <c r="B722" s="75"/>
      <c r="C722" s="75"/>
      <c r="D722" s="78"/>
      <c r="E722" s="78"/>
      <c r="F722" s="78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2" customHeight="1">
      <c r="A723" s="75"/>
      <c r="B723" s="75"/>
      <c r="C723" s="75"/>
      <c r="D723" s="78"/>
      <c r="E723" s="78"/>
      <c r="F723" s="78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2" customHeight="1">
      <c r="A724" s="75"/>
      <c r="B724" s="75"/>
      <c r="C724" s="75"/>
      <c r="D724" s="78"/>
      <c r="E724" s="78"/>
      <c r="F724" s="78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2" customHeight="1">
      <c r="A725" s="75"/>
      <c r="B725" s="75"/>
      <c r="C725" s="75"/>
      <c r="D725" s="78"/>
      <c r="E725" s="78"/>
      <c r="F725" s="78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2" customHeight="1">
      <c r="A726" s="75"/>
      <c r="B726" s="75"/>
      <c r="C726" s="75"/>
      <c r="D726" s="78"/>
      <c r="E726" s="78"/>
      <c r="F726" s="78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2" customHeight="1">
      <c r="A727" s="75"/>
      <c r="B727" s="75"/>
      <c r="C727" s="75"/>
      <c r="D727" s="78"/>
      <c r="E727" s="78"/>
      <c r="F727" s="78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2" customHeight="1">
      <c r="A728" s="75"/>
      <c r="B728" s="75"/>
      <c r="C728" s="75"/>
      <c r="D728" s="78"/>
      <c r="E728" s="78"/>
      <c r="F728" s="78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2" customHeight="1">
      <c r="A729" s="75"/>
      <c r="B729" s="75"/>
      <c r="C729" s="75"/>
      <c r="D729" s="78"/>
      <c r="E729" s="78"/>
      <c r="F729" s="78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2" customHeight="1">
      <c r="A730" s="75"/>
      <c r="B730" s="75"/>
      <c r="C730" s="75"/>
      <c r="D730" s="78"/>
      <c r="E730" s="78"/>
      <c r="F730" s="78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2" customHeight="1">
      <c r="A731" s="75"/>
      <c r="B731" s="75"/>
      <c r="C731" s="75"/>
      <c r="D731" s="78"/>
      <c r="E731" s="78"/>
      <c r="F731" s="78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2" customHeight="1">
      <c r="A732" s="75"/>
      <c r="B732" s="75"/>
      <c r="C732" s="75"/>
      <c r="D732" s="78"/>
      <c r="E732" s="78"/>
      <c r="F732" s="78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2" customHeight="1">
      <c r="A733" s="75"/>
      <c r="B733" s="75"/>
      <c r="C733" s="75"/>
      <c r="D733" s="78"/>
      <c r="E733" s="78"/>
      <c r="F733" s="78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2" customHeight="1">
      <c r="A734" s="75"/>
      <c r="B734" s="75"/>
      <c r="C734" s="75"/>
      <c r="D734" s="78"/>
      <c r="E734" s="78"/>
      <c r="F734" s="78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2" customHeight="1">
      <c r="A735" s="75"/>
      <c r="B735" s="75"/>
      <c r="C735" s="75"/>
      <c r="D735" s="78"/>
      <c r="E735" s="78"/>
      <c r="F735" s="78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2" customHeight="1">
      <c r="A736" s="75"/>
      <c r="B736" s="75"/>
      <c r="C736" s="75"/>
      <c r="D736" s="78"/>
      <c r="E736" s="78"/>
      <c r="F736" s="78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2" customHeight="1">
      <c r="A737" s="75"/>
      <c r="B737" s="75"/>
      <c r="C737" s="75"/>
      <c r="D737" s="78"/>
      <c r="E737" s="78"/>
      <c r="F737" s="78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2" customHeight="1">
      <c r="A738" s="75"/>
      <c r="B738" s="75"/>
      <c r="C738" s="75"/>
      <c r="D738" s="78"/>
      <c r="E738" s="78"/>
      <c r="F738" s="78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2" customHeight="1">
      <c r="A739" s="75"/>
      <c r="B739" s="75"/>
      <c r="C739" s="75"/>
      <c r="D739" s="78"/>
      <c r="E739" s="78"/>
      <c r="F739" s="78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2" customHeight="1">
      <c r="A740" s="75"/>
      <c r="B740" s="75"/>
      <c r="C740" s="75"/>
      <c r="D740" s="78"/>
      <c r="E740" s="78"/>
      <c r="F740" s="78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2" customHeight="1">
      <c r="A741" s="75"/>
      <c r="B741" s="75"/>
      <c r="C741" s="75"/>
      <c r="D741" s="78"/>
      <c r="E741" s="78"/>
      <c r="F741" s="78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2" customHeight="1">
      <c r="A742" s="75"/>
      <c r="B742" s="75"/>
      <c r="C742" s="75"/>
      <c r="D742" s="78"/>
      <c r="E742" s="78"/>
      <c r="F742" s="78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2" customHeight="1">
      <c r="A743" s="75"/>
      <c r="B743" s="75"/>
      <c r="C743" s="75"/>
      <c r="D743" s="78"/>
      <c r="E743" s="78"/>
      <c r="F743" s="78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2" customHeight="1">
      <c r="A744" s="75"/>
      <c r="B744" s="75"/>
      <c r="C744" s="75"/>
      <c r="D744" s="78"/>
      <c r="E744" s="78"/>
      <c r="F744" s="78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2" customHeight="1">
      <c r="A745" s="75"/>
      <c r="B745" s="75"/>
      <c r="C745" s="75"/>
      <c r="D745" s="78"/>
      <c r="E745" s="78"/>
      <c r="F745" s="78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2" customHeight="1">
      <c r="A746" s="75"/>
      <c r="B746" s="75"/>
      <c r="C746" s="75"/>
      <c r="D746" s="78"/>
      <c r="E746" s="78"/>
      <c r="F746" s="78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2" customHeight="1">
      <c r="A747" s="75"/>
      <c r="B747" s="75"/>
      <c r="C747" s="75"/>
      <c r="D747" s="78"/>
      <c r="E747" s="78"/>
      <c r="F747" s="78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2" customHeight="1">
      <c r="A748" s="75"/>
      <c r="B748" s="75"/>
      <c r="C748" s="75"/>
      <c r="D748" s="78"/>
      <c r="E748" s="78"/>
      <c r="F748" s="78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2" customHeight="1">
      <c r="A749" s="75"/>
      <c r="B749" s="75"/>
      <c r="C749" s="75"/>
      <c r="D749" s="78"/>
      <c r="E749" s="78"/>
      <c r="F749" s="78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2" customHeight="1">
      <c r="A750" s="75"/>
      <c r="B750" s="75"/>
      <c r="C750" s="75"/>
      <c r="D750" s="78"/>
      <c r="E750" s="78"/>
      <c r="F750" s="78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2" customHeight="1">
      <c r="A751" s="75"/>
      <c r="B751" s="75"/>
      <c r="C751" s="75"/>
      <c r="D751" s="78"/>
      <c r="E751" s="78"/>
      <c r="F751" s="78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2" customHeight="1">
      <c r="A752" s="75"/>
      <c r="B752" s="75"/>
      <c r="C752" s="75"/>
      <c r="D752" s="78"/>
      <c r="E752" s="78"/>
      <c r="F752" s="78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2" customHeight="1">
      <c r="A753" s="75"/>
      <c r="B753" s="75"/>
      <c r="C753" s="75"/>
      <c r="D753" s="78"/>
      <c r="E753" s="78"/>
      <c r="F753" s="78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2" customHeight="1">
      <c r="A754" s="75"/>
      <c r="B754" s="75"/>
      <c r="C754" s="75"/>
      <c r="D754" s="78"/>
      <c r="E754" s="78"/>
      <c r="F754" s="78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2" customHeight="1">
      <c r="A755" s="75"/>
      <c r="B755" s="75"/>
      <c r="C755" s="75"/>
      <c r="D755" s="78"/>
      <c r="E755" s="78"/>
      <c r="F755" s="78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2" customHeight="1">
      <c r="A756" s="75"/>
      <c r="B756" s="75"/>
      <c r="C756" s="75"/>
      <c r="D756" s="78"/>
      <c r="E756" s="78"/>
      <c r="F756" s="78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2" customHeight="1">
      <c r="A757" s="75"/>
      <c r="B757" s="75"/>
      <c r="C757" s="75"/>
      <c r="D757" s="78"/>
      <c r="E757" s="78"/>
      <c r="F757" s="78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2" customHeight="1">
      <c r="A758" s="75"/>
      <c r="B758" s="75"/>
      <c r="C758" s="75"/>
      <c r="D758" s="78"/>
      <c r="E758" s="78"/>
      <c r="F758" s="78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2" customHeight="1">
      <c r="A759" s="75"/>
      <c r="B759" s="75"/>
      <c r="C759" s="75"/>
      <c r="D759" s="78"/>
      <c r="E759" s="78"/>
      <c r="F759" s="78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2" customHeight="1">
      <c r="A760" s="75"/>
      <c r="B760" s="75"/>
      <c r="C760" s="75"/>
      <c r="D760" s="78"/>
      <c r="E760" s="78"/>
      <c r="F760" s="78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2" customHeight="1">
      <c r="A761" s="75"/>
      <c r="B761" s="75"/>
      <c r="C761" s="75"/>
      <c r="D761" s="78"/>
      <c r="E761" s="78"/>
      <c r="F761" s="78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2" customHeight="1">
      <c r="A762" s="75"/>
      <c r="B762" s="75"/>
      <c r="C762" s="75"/>
      <c r="D762" s="78"/>
      <c r="E762" s="78"/>
      <c r="F762" s="78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2" customHeight="1">
      <c r="A763" s="75"/>
      <c r="B763" s="75"/>
      <c r="C763" s="75"/>
      <c r="D763" s="78"/>
      <c r="E763" s="78"/>
      <c r="F763" s="78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2" customHeight="1">
      <c r="A764" s="75"/>
      <c r="B764" s="75"/>
      <c r="C764" s="75"/>
      <c r="D764" s="78"/>
      <c r="E764" s="78"/>
      <c r="F764" s="78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2" customHeight="1">
      <c r="A765" s="75"/>
      <c r="B765" s="75"/>
      <c r="C765" s="75"/>
      <c r="D765" s="78"/>
      <c r="E765" s="78"/>
      <c r="F765" s="78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2" customHeight="1">
      <c r="A766" s="75"/>
      <c r="B766" s="75"/>
      <c r="C766" s="75"/>
      <c r="D766" s="78"/>
      <c r="E766" s="78"/>
      <c r="F766" s="78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2" customHeight="1">
      <c r="A767" s="75"/>
      <c r="B767" s="75"/>
      <c r="C767" s="75"/>
      <c r="D767" s="78"/>
      <c r="E767" s="78"/>
      <c r="F767" s="78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2" customHeight="1">
      <c r="A768" s="75"/>
      <c r="B768" s="75"/>
      <c r="C768" s="75"/>
      <c r="D768" s="78"/>
      <c r="E768" s="78"/>
      <c r="F768" s="78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2" customHeight="1">
      <c r="A769" s="75"/>
      <c r="B769" s="75"/>
      <c r="C769" s="75"/>
      <c r="D769" s="78"/>
      <c r="E769" s="78"/>
      <c r="F769" s="78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2" customHeight="1">
      <c r="A770" s="75"/>
      <c r="B770" s="75"/>
      <c r="C770" s="75"/>
      <c r="D770" s="78"/>
      <c r="E770" s="78"/>
      <c r="F770" s="78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2" customHeight="1">
      <c r="A771" s="75"/>
      <c r="B771" s="75"/>
      <c r="C771" s="75"/>
      <c r="D771" s="78"/>
      <c r="E771" s="78"/>
      <c r="F771" s="78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2" customHeight="1">
      <c r="A772" s="75"/>
      <c r="B772" s="75"/>
      <c r="C772" s="75"/>
      <c r="D772" s="78"/>
      <c r="E772" s="78"/>
      <c r="F772" s="78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2" customHeight="1">
      <c r="A773" s="75"/>
      <c r="B773" s="75"/>
      <c r="C773" s="75"/>
      <c r="D773" s="78"/>
      <c r="E773" s="78"/>
      <c r="F773" s="78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2" customHeight="1">
      <c r="A774" s="75"/>
      <c r="B774" s="75"/>
      <c r="C774" s="75"/>
      <c r="D774" s="78"/>
      <c r="E774" s="78"/>
      <c r="F774" s="78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2" customHeight="1">
      <c r="A775" s="75"/>
      <c r="B775" s="75"/>
      <c r="C775" s="75"/>
      <c r="D775" s="78"/>
      <c r="E775" s="78"/>
      <c r="F775" s="78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2" customHeight="1">
      <c r="A776" s="75"/>
      <c r="B776" s="75"/>
      <c r="C776" s="75"/>
      <c r="D776" s="78"/>
      <c r="E776" s="78"/>
      <c r="F776" s="78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2" customHeight="1">
      <c r="A777" s="75"/>
      <c r="B777" s="75"/>
      <c r="C777" s="75"/>
      <c r="D777" s="78"/>
      <c r="E777" s="78"/>
      <c r="F777" s="78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2" customHeight="1">
      <c r="A778" s="75"/>
      <c r="B778" s="75"/>
      <c r="C778" s="75"/>
      <c r="D778" s="78"/>
      <c r="E778" s="78"/>
      <c r="F778" s="78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2" customHeight="1">
      <c r="A779" s="75"/>
      <c r="B779" s="75"/>
      <c r="C779" s="75"/>
      <c r="D779" s="78"/>
      <c r="E779" s="78"/>
      <c r="F779" s="78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2" customHeight="1">
      <c r="A780" s="75"/>
      <c r="B780" s="75"/>
      <c r="C780" s="75"/>
      <c r="D780" s="78"/>
      <c r="E780" s="78"/>
      <c r="F780" s="78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2" customHeight="1">
      <c r="A781" s="75"/>
      <c r="B781" s="75"/>
      <c r="C781" s="75"/>
      <c r="D781" s="78"/>
      <c r="E781" s="78"/>
      <c r="F781" s="78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2" customHeight="1">
      <c r="A782" s="75"/>
      <c r="B782" s="75"/>
      <c r="C782" s="75"/>
      <c r="D782" s="78"/>
      <c r="E782" s="78"/>
      <c r="F782" s="78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2" customHeight="1">
      <c r="A783" s="75"/>
      <c r="B783" s="75"/>
      <c r="C783" s="75"/>
      <c r="D783" s="78"/>
      <c r="E783" s="78"/>
      <c r="F783" s="78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2" customHeight="1">
      <c r="A784" s="75"/>
      <c r="B784" s="75"/>
      <c r="C784" s="75"/>
      <c r="D784" s="78"/>
      <c r="E784" s="78"/>
      <c r="F784" s="78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2" customHeight="1">
      <c r="A785" s="75"/>
      <c r="B785" s="75"/>
      <c r="C785" s="75"/>
      <c r="D785" s="78"/>
      <c r="E785" s="78"/>
      <c r="F785" s="78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2" customHeight="1">
      <c r="A786" s="75"/>
      <c r="B786" s="75"/>
      <c r="C786" s="75"/>
      <c r="D786" s="78"/>
      <c r="E786" s="78"/>
      <c r="F786" s="78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2" customHeight="1">
      <c r="A787" s="75"/>
      <c r="B787" s="75"/>
      <c r="C787" s="75"/>
      <c r="D787" s="78"/>
      <c r="E787" s="78"/>
      <c r="F787" s="78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2" customHeight="1">
      <c r="A788" s="75"/>
      <c r="B788" s="75"/>
      <c r="C788" s="75"/>
      <c r="D788" s="78"/>
      <c r="E788" s="78"/>
      <c r="F788" s="78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2" customHeight="1">
      <c r="A789" s="75"/>
      <c r="B789" s="75"/>
      <c r="C789" s="75"/>
      <c r="D789" s="78"/>
      <c r="E789" s="78"/>
      <c r="F789" s="78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2" customHeight="1">
      <c r="A790" s="75"/>
      <c r="B790" s="75"/>
      <c r="C790" s="75"/>
      <c r="D790" s="78"/>
      <c r="E790" s="78"/>
      <c r="F790" s="78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2" customHeight="1">
      <c r="A791" s="75"/>
      <c r="B791" s="75"/>
      <c r="C791" s="75"/>
      <c r="D791" s="78"/>
      <c r="E791" s="78"/>
      <c r="F791" s="78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2" customHeight="1">
      <c r="A792" s="75"/>
      <c r="B792" s="75"/>
      <c r="C792" s="75"/>
      <c r="D792" s="78"/>
      <c r="E792" s="78"/>
      <c r="F792" s="78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2" customHeight="1">
      <c r="A793" s="75"/>
      <c r="B793" s="75"/>
      <c r="C793" s="75"/>
      <c r="D793" s="78"/>
      <c r="E793" s="78"/>
      <c r="F793" s="78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2" customHeight="1">
      <c r="A794" s="75"/>
      <c r="B794" s="75"/>
      <c r="C794" s="75"/>
      <c r="D794" s="78"/>
      <c r="E794" s="78"/>
      <c r="F794" s="78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2" customHeight="1">
      <c r="A795" s="75"/>
      <c r="B795" s="75"/>
      <c r="C795" s="75"/>
      <c r="D795" s="78"/>
      <c r="E795" s="78"/>
      <c r="F795" s="78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2" customHeight="1">
      <c r="A796" s="75"/>
      <c r="B796" s="75"/>
      <c r="C796" s="75"/>
      <c r="D796" s="78"/>
      <c r="E796" s="78"/>
      <c r="F796" s="78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2" customHeight="1">
      <c r="A797" s="75"/>
      <c r="B797" s="75"/>
      <c r="C797" s="75"/>
      <c r="D797" s="78"/>
      <c r="E797" s="78"/>
      <c r="F797" s="78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2" customHeight="1">
      <c r="A798" s="75"/>
      <c r="B798" s="75"/>
      <c r="C798" s="75"/>
      <c r="D798" s="78"/>
      <c r="E798" s="78"/>
      <c r="F798" s="78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2" customHeight="1">
      <c r="A799" s="75"/>
      <c r="B799" s="75"/>
      <c r="C799" s="75"/>
      <c r="D799" s="78"/>
      <c r="E799" s="78"/>
      <c r="F799" s="78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2" customHeight="1">
      <c r="A800" s="75"/>
      <c r="B800" s="75"/>
      <c r="C800" s="75"/>
      <c r="D800" s="78"/>
      <c r="E800" s="78"/>
      <c r="F800" s="78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2" customHeight="1">
      <c r="A801" s="75"/>
      <c r="B801" s="75"/>
      <c r="C801" s="75"/>
      <c r="D801" s="78"/>
      <c r="E801" s="78"/>
      <c r="F801" s="78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2" customHeight="1">
      <c r="A802" s="75"/>
      <c r="B802" s="75"/>
      <c r="C802" s="75"/>
      <c r="D802" s="78"/>
      <c r="E802" s="78"/>
      <c r="F802" s="78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2" customHeight="1">
      <c r="A803" s="75"/>
      <c r="B803" s="75"/>
      <c r="C803" s="75"/>
      <c r="D803" s="78"/>
      <c r="E803" s="78"/>
      <c r="F803" s="78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2" customHeight="1">
      <c r="A804" s="75"/>
      <c r="B804" s="75"/>
      <c r="C804" s="75"/>
      <c r="D804" s="78"/>
      <c r="E804" s="78"/>
      <c r="F804" s="78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2" customHeight="1">
      <c r="A805" s="75"/>
      <c r="B805" s="75"/>
      <c r="C805" s="75"/>
      <c r="D805" s="78"/>
      <c r="E805" s="78"/>
      <c r="F805" s="78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2" customHeight="1">
      <c r="A806" s="75"/>
      <c r="B806" s="75"/>
      <c r="C806" s="75"/>
      <c r="D806" s="78"/>
      <c r="E806" s="78"/>
      <c r="F806" s="78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2" customHeight="1">
      <c r="A807" s="75"/>
      <c r="B807" s="75"/>
      <c r="C807" s="75"/>
      <c r="D807" s="78"/>
      <c r="E807" s="78"/>
      <c r="F807" s="78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2" customHeight="1">
      <c r="A808" s="75"/>
      <c r="B808" s="75"/>
      <c r="C808" s="75"/>
      <c r="D808" s="78"/>
      <c r="E808" s="78"/>
      <c r="F808" s="78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2" customHeight="1">
      <c r="A809" s="75"/>
      <c r="B809" s="75"/>
      <c r="C809" s="75"/>
      <c r="D809" s="78"/>
      <c r="E809" s="78"/>
      <c r="F809" s="78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2" customHeight="1">
      <c r="A810" s="75"/>
      <c r="B810" s="75"/>
      <c r="C810" s="75"/>
      <c r="D810" s="78"/>
      <c r="E810" s="78"/>
      <c r="F810" s="78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2" customHeight="1">
      <c r="A811" s="75"/>
      <c r="B811" s="75"/>
      <c r="C811" s="75"/>
      <c r="D811" s="78"/>
      <c r="E811" s="78"/>
      <c r="F811" s="78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2" customHeight="1">
      <c r="A812" s="75"/>
      <c r="B812" s="75"/>
      <c r="C812" s="75"/>
      <c r="D812" s="78"/>
      <c r="E812" s="78"/>
      <c r="F812" s="78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2" customHeight="1">
      <c r="A813" s="75"/>
      <c r="B813" s="75"/>
      <c r="C813" s="75"/>
      <c r="D813" s="78"/>
      <c r="E813" s="78"/>
      <c r="F813" s="78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2" customHeight="1">
      <c r="A814" s="75"/>
      <c r="B814" s="75"/>
      <c r="C814" s="75"/>
      <c r="D814" s="78"/>
      <c r="E814" s="78"/>
      <c r="F814" s="78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2" customHeight="1">
      <c r="A815" s="75"/>
      <c r="B815" s="75"/>
      <c r="C815" s="75"/>
      <c r="D815" s="78"/>
      <c r="E815" s="78"/>
      <c r="F815" s="78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2" customHeight="1">
      <c r="A816" s="75"/>
      <c r="B816" s="75"/>
      <c r="C816" s="75"/>
      <c r="D816" s="78"/>
      <c r="E816" s="78"/>
      <c r="F816" s="78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2" customHeight="1">
      <c r="A817" s="75"/>
      <c r="B817" s="75"/>
      <c r="C817" s="75"/>
      <c r="D817" s="78"/>
      <c r="E817" s="78"/>
      <c r="F817" s="78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2" customHeight="1">
      <c r="A818" s="75"/>
      <c r="B818" s="75"/>
      <c r="C818" s="75"/>
      <c r="D818" s="78"/>
      <c r="E818" s="78"/>
      <c r="F818" s="78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2" customHeight="1">
      <c r="A819" s="75"/>
      <c r="B819" s="75"/>
      <c r="C819" s="75"/>
      <c r="D819" s="78"/>
      <c r="E819" s="78"/>
      <c r="F819" s="78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2" customHeight="1">
      <c r="A820" s="75"/>
      <c r="B820" s="75"/>
      <c r="C820" s="75"/>
      <c r="D820" s="78"/>
      <c r="E820" s="78"/>
      <c r="F820" s="78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2" customHeight="1">
      <c r="A821" s="75"/>
      <c r="B821" s="75"/>
      <c r="C821" s="75"/>
      <c r="D821" s="78"/>
      <c r="E821" s="78"/>
      <c r="F821" s="78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2" customHeight="1">
      <c r="A822" s="75"/>
      <c r="B822" s="75"/>
      <c r="C822" s="75"/>
      <c r="D822" s="78"/>
      <c r="E822" s="78"/>
      <c r="F822" s="78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2" customHeight="1">
      <c r="A823" s="75"/>
      <c r="B823" s="75"/>
      <c r="C823" s="75"/>
      <c r="D823" s="78"/>
      <c r="E823" s="78"/>
      <c r="F823" s="78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2" customHeight="1">
      <c r="A824" s="75"/>
      <c r="B824" s="75"/>
      <c r="C824" s="75"/>
      <c r="D824" s="78"/>
      <c r="E824" s="78"/>
      <c r="F824" s="78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2" customHeight="1">
      <c r="A825" s="75"/>
      <c r="B825" s="75"/>
      <c r="C825" s="75"/>
      <c r="D825" s="78"/>
      <c r="E825" s="78"/>
      <c r="F825" s="78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2" customHeight="1">
      <c r="A826" s="75"/>
      <c r="B826" s="75"/>
      <c r="C826" s="75"/>
      <c r="D826" s="78"/>
      <c r="E826" s="78"/>
      <c r="F826" s="78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2" customHeight="1">
      <c r="A827" s="75"/>
      <c r="B827" s="75"/>
      <c r="C827" s="75"/>
      <c r="D827" s="78"/>
      <c r="E827" s="78"/>
      <c r="F827" s="78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2" customHeight="1">
      <c r="A828" s="75"/>
      <c r="B828" s="75"/>
      <c r="C828" s="75"/>
      <c r="D828" s="78"/>
      <c r="E828" s="78"/>
      <c r="F828" s="78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2" customHeight="1">
      <c r="A829" s="75"/>
      <c r="B829" s="75"/>
      <c r="C829" s="75"/>
      <c r="D829" s="78"/>
      <c r="E829" s="78"/>
      <c r="F829" s="78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2" customHeight="1">
      <c r="A830" s="75"/>
      <c r="B830" s="75"/>
      <c r="C830" s="75"/>
      <c r="D830" s="78"/>
      <c r="E830" s="78"/>
      <c r="F830" s="78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2" customHeight="1">
      <c r="A831" s="75"/>
      <c r="B831" s="75"/>
      <c r="C831" s="75"/>
      <c r="D831" s="78"/>
      <c r="E831" s="78"/>
      <c r="F831" s="78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2" customHeight="1">
      <c r="A832" s="75"/>
      <c r="B832" s="75"/>
      <c r="C832" s="75"/>
      <c r="D832" s="78"/>
      <c r="E832" s="78"/>
      <c r="F832" s="78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2" customHeight="1">
      <c r="A833" s="75"/>
      <c r="B833" s="75"/>
      <c r="C833" s="75"/>
      <c r="D833" s="78"/>
      <c r="E833" s="78"/>
      <c r="F833" s="78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2" customHeight="1">
      <c r="A834" s="75"/>
      <c r="B834" s="75"/>
      <c r="C834" s="75"/>
      <c r="D834" s="78"/>
      <c r="E834" s="78"/>
      <c r="F834" s="78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2" customHeight="1">
      <c r="A835" s="75"/>
      <c r="B835" s="75"/>
      <c r="C835" s="75"/>
      <c r="D835" s="78"/>
      <c r="E835" s="78"/>
      <c r="F835" s="78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2" customHeight="1">
      <c r="A836" s="75"/>
      <c r="B836" s="75"/>
      <c r="C836" s="75"/>
      <c r="D836" s="78"/>
      <c r="E836" s="78"/>
      <c r="F836" s="78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2" customHeight="1">
      <c r="A837" s="75"/>
      <c r="B837" s="75"/>
      <c r="C837" s="75"/>
      <c r="D837" s="78"/>
      <c r="E837" s="78"/>
      <c r="F837" s="78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2" customHeight="1">
      <c r="A838" s="75"/>
      <c r="B838" s="75"/>
      <c r="C838" s="75"/>
      <c r="D838" s="78"/>
      <c r="E838" s="78"/>
      <c r="F838" s="78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2" customHeight="1">
      <c r="A839" s="75"/>
      <c r="B839" s="75"/>
      <c r="C839" s="75"/>
      <c r="D839" s="78"/>
      <c r="E839" s="78"/>
      <c r="F839" s="78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2" customHeight="1">
      <c r="A840" s="75"/>
      <c r="B840" s="75"/>
      <c r="C840" s="75"/>
      <c r="D840" s="78"/>
      <c r="E840" s="78"/>
      <c r="F840" s="78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2" customHeight="1">
      <c r="A841" s="75"/>
      <c r="B841" s="75"/>
      <c r="C841" s="75"/>
      <c r="D841" s="78"/>
      <c r="E841" s="78"/>
      <c r="F841" s="78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2" customHeight="1">
      <c r="A842" s="75"/>
      <c r="B842" s="75"/>
      <c r="C842" s="75"/>
      <c r="D842" s="78"/>
      <c r="E842" s="78"/>
      <c r="F842" s="78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2" customHeight="1">
      <c r="A843" s="75"/>
      <c r="B843" s="75"/>
      <c r="C843" s="75"/>
      <c r="D843" s="78"/>
      <c r="E843" s="78"/>
      <c r="F843" s="78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2" customHeight="1">
      <c r="A844" s="75"/>
      <c r="B844" s="75"/>
      <c r="C844" s="75"/>
      <c r="D844" s="78"/>
      <c r="E844" s="78"/>
      <c r="F844" s="78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2" customHeight="1">
      <c r="A845" s="75"/>
      <c r="B845" s="75"/>
      <c r="C845" s="75"/>
      <c r="D845" s="78"/>
      <c r="E845" s="78"/>
      <c r="F845" s="78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2" customHeight="1">
      <c r="A846" s="75"/>
      <c r="B846" s="75"/>
      <c r="C846" s="75"/>
      <c r="D846" s="78"/>
      <c r="E846" s="78"/>
      <c r="F846" s="78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2" customHeight="1">
      <c r="A847" s="75"/>
      <c r="B847" s="75"/>
      <c r="C847" s="75"/>
      <c r="D847" s="78"/>
      <c r="E847" s="78"/>
      <c r="F847" s="78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2" customHeight="1">
      <c r="A848" s="75"/>
      <c r="B848" s="75"/>
      <c r="C848" s="75"/>
      <c r="D848" s="78"/>
      <c r="E848" s="78"/>
      <c r="F848" s="78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2" customHeight="1">
      <c r="A849" s="75"/>
      <c r="B849" s="75"/>
      <c r="C849" s="75"/>
      <c r="D849" s="78"/>
      <c r="E849" s="78"/>
      <c r="F849" s="78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2" customHeight="1">
      <c r="A850" s="75"/>
      <c r="B850" s="75"/>
      <c r="C850" s="75"/>
      <c r="D850" s="78"/>
      <c r="E850" s="78"/>
      <c r="F850" s="78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2" customHeight="1">
      <c r="A851" s="75"/>
      <c r="B851" s="75"/>
      <c r="C851" s="75"/>
      <c r="D851" s="78"/>
      <c r="E851" s="78"/>
      <c r="F851" s="78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2" customHeight="1">
      <c r="A852" s="75"/>
      <c r="B852" s="75"/>
      <c r="C852" s="75"/>
      <c r="D852" s="78"/>
      <c r="E852" s="78"/>
      <c r="F852" s="78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2" customHeight="1">
      <c r="A853" s="75"/>
      <c r="B853" s="75"/>
      <c r="C853" s="75"/>
      <c r="D853" s="78"/>
      <c r="E853" s="78"/>
      <c r="F853" s="78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2" customHeight="1">
      <c r="A854" s="75"/>
      <c r="B854" s="75"/>
      <c r="C854" s="75"/>
      <c r="D854" s="78"/>
      <c r="E854" s="78"/>
      <c r="F854" s="78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2" customHeight="1">
      <c r="A855" s="75"/>
      <c r="B855" s="75"/>
      <c r="C855" s="75"/>
      <c r="D855" s="78"/>
      <c r="E855" s="78"/>
      <c r="F855" s="78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2" customHeight="1">
      <c r="A856" s="75"/>
      <c r="B856" s="75"/>
      <c r="C856" s="75"/>
      <c r="D856" s="78"/>
      <c r="E856" s="78"/>
      <c r="F856" s="78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2" customHeight="1">
      <c r="A857" s="75"/>
      <c r="B857" s="75"/>
      <c r="C857" s="75"/>
      <c r="D857" s="78"/>
      <c r="E857" s="78"/>
      <c r="F857" s="78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2" customHeight="1">
      <c r="A858" s="75"/>
      <c r="B858" s="75"/>
      <c r="C858" s="75"/>
      <c r="D858" s="78"/>
      <c r="E858" s="78"/>
      <c r="F858" s="78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2" customHeight="1">
      <c r="A859" s="75"/>
      <c r="B859" s="75"/>
      <c r="C859" s="75"/>
      <c r="D859" s="78"/>
      <c r="E859" s="78"/>
      <c r="F859" s="78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2" customHeight="1">
      <c r="A860" s="75"/>
      <c r="B860" s="75"/>
      <c r="C860" s="75"/>
      <c r="D860" s="78"/>
      <c r="E860" s="78"/>
      <c r="F860" s="78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2" customHeight="1">
      <c r="A861" s="75"/>
      <c r="B861" s="75"/>
      <c r="C861" s="75"/>
      <c r="D861" s="78"/>
      <c r="E861" s="78"/>
      <c r="F861" s="78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2" customHeight="1">
      <c r="A862" s="75"/>
      <c r="B862" s="75"/>
      <c r="C862" s="75"/>
      <c r="D862" s="78"/>
      <c r="E862" s="78"/>
      <c r="F862" s="78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2" customHeight="1">
      <c r="A863" s="75"/>
      <c r="B863" s="75"/>
      <c r="C863" s="75"/>
      <c r="D863" s="78"/>
      <c r="E863" s="78"/>
      <c r="F863" s="78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2" customHeight="1">
      <c r="A864" s="75"/>
      <c r="B864" s="75"/>
      <c r="C864" s="75"/>
      <c r="D864" s="78"/>
      <c r="E864" s="78"/>
      <c r="F864" s="78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2" customHeight="1">
      <c r="A865" s="75"/>
      <c r="B865" s="75"/>
      <c r="C865" s="75"/>
      <c r="D865" s="78"/>
      <c r="E865" s="78"/>
      <c r="F865" s="78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2" customHeight="1">
      <c r="A866" s="75"/>
      <c r="B866" s="75"/>
      <c r="C866" s="75"/>
      <c r="D866" s="78"/>
      <c r="E866" s="78"/>
      <c r="F866" s="78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2" customHeight="1">
      <c r="A867" s="75"/>
      <c r="B867" s="75"/>
      <c r="C867" s="75"/>
      <c r="D867" s="78"/>
      <c r="E867" s="78"/>
      <c r="F867" s="78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2" customHeight="1">
      <c r="A868" s="75"/>
      <c r="B868" s="75"/>
      <c r="C868" s="75"/>
      <c r="D868" s="78"/>
      <c r="E868" s="78"/>
      <c r="F868" s="78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2" customHeight="1">
      <c r="A869" s="75"/>
      <c r="B869" s="75"/>
      <c r="C869" s="75"/>
      <c r="D869" s="78"/>
      <c r="E869" s="78"/>
      <c r="F869" s="78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2" customHeight="1">
      <c r="A870" s="75"/>
      <c r="B870" s="75"/>
      <c r="C870" s="75"/>
      <c r="D870" s="78"/>
      <c r="E870" s="78"/>
      <c r="F870" s="78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2" customHeight="1">
      <c r="A871" s="75"/>
      <c r="B871" s="75"/>
      <c r="C871" s="75"/>
      <c r="D871" s="78"/>
      <c r="E871" s="78"/>
      <c r="F871" s="78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2" customHeight="1">
      <c r="A872" s="75"/>
      <c r="B872" s="75"/>
      <c r="C872" s="75"/>
      <c r="D872" s="78"/>
      <c r="E872" s="78"/>
      <c r="F872" s="78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2" customHeight="1">
      <c r="A873" s="75"/>
      <c r="B873" s="75"/>
      <c r="C873" s="75"/>
      <c r="D873" s="78"/>
      <c r="E873" s="78"/>
      <c r="F873" s="78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2" customHeight="1">
      <c r="A874" s="75"/>
      <c r="B874" s="75"/>
      <c r="C874" s="75"/>
      <c r="D874" s="78"/>
      <c r="E874" s="78"/>
      <c r="F874" s="78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2" customHeight="1">
      <c r="A875" s="75"/>
      <c r="B875" s="75"/>
      <c r="C875" s="75"/>
      <c r="D875" s="78"/>
      <c r="E875" s="78"/>
      <c r="F875" s="78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2" customHeight="1">
      <c r="A876" s="75"/>
      <c r="B876" s="75"/>
      <c r="C876" s="75"/>
      <c r="D876" s="78"/>
      <c r="E876" s="78"/>
      <c r="F876" s="78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2" customHeight="1">
      <c r="A877" s="75"/>
      <c r="B877" s="75"/>
      <c r="C877" s="75"/>
      <c r="D877" s="78"/>
      <c r="E877" s="78"/>
      <c r="F877" s="78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2" customHeight="1">
      <c r="A878" s="75"/>
      <c r="B878" s="75"/>
      <c r="C878" s="75"/>
      <c r="D878" s="78"/>
      <c r="E878" s="78"/>
      <c r="F878" s="78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2" customHeight="1">
      <c r="A879" s="75"/>
      <c r="B879" s="75"/>
      <c r="C879" s="75"/>
      <c r="D879" s="78"/>
      <c r="E879" s="78"/>
      <c r="F879" s="78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2" customHeight="1">
      <c r="A880" s="75"/>
      <c r="B880" s="75"/>
      <c r="C880" s="75"/>
      <c r="D880" s="78"/>
      <c r="E880" s="78"/>
      <c r="F880" s="78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2" customHeight="1">
      <c r="A881" s="75"/>
      <c r="B881" s="75"/>
      <c r="C881" s="75"/>
      <c r="D881" s="78"/>
      <c r="E881" s="78"/>
      <c r="F881" s="78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2" customHeight="1">
      <c r="A882" s="75"/>
      <c r="B882" s="75"/>
      <c r="C882" s="75"/>
      <c r="D882" s="78"/>
      <c r="E882" s="78"/>
      <c r="F882" s="78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2" customHeight="1">
      <c r="A883" s="75"/>
      <c r="B883" s="75"/>
      <c r="C883" s="75"/>
      <c r="D883" s="78"/>
      <c r="E883" s="78"/>
      <c r="F883" s="78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2" customHeight="1">
      <c r="A884" s="75"/>
      <c r="B884" s="75"/>
      <c r="C884" s="75"/>
      <c r="D884" s="78"/>
      <c r="E884" s="78"/>
      <c r="F884" s="78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2" customHeight="1">
      <c r="A885" s="75"/>
      <c r="B885" s="75"/>
      <c r="C885" s="75"/>
      <c r="D885" s="78"/>
      <c r="E885" s="78"/>
      <c r="F885" s="78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2" customHeight="1">
      <c r="A886" s="75"/>
      <c r="B886" s="75"/>
      <c r="C886" s="75"/>
      <c r="D886" s="78"/>
      <c r="E886" s="78"/>
      <c r="F886" s="78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2" customHeight="1">
      <c r="A887" s="75"/>
      <c r="B887" s="75"/>
      <c r="C887" s="75"/>
      <c r="D887" s="78"/>
      <c r="E887" s="78"/>
      <c r="F887" s="78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2" customHeight="1">
      <c r="A888" s="75"/>
      <c r="B888" s="75"/>
      <c r="C888" s="75"/>
      <c r="D888" s="78"/>
      <c r="E888" s="78"/>
      <c r="F888" s="78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2" customHeight="1">
      <c r="A889" s="75"/>
      <c r="B889" s="75"/>
      <c r="C889" s="75"/>
      <c r="D889" s="78"/>
      <c r="E889" s="78"/>
      <c r="F889" s="78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2" customHeight="1">
      <c r="A890" s="75"/>
      <c r="B890" s="75"/>
      <c r="C890" s="75"/>
      <c r="D890" s="78"/>
      <c r="E890" s="78"/>
      <c r="F890" s="78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2" customHeight="1">
      <c r="A891" s="75"/>
      <c r="B891" s="75"/>
      <c r="C891" s="75"/>
      <c r="D891" s="78"/>
      <c r="E891" s="78"/>
      <c r="F891" s="78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2" customHeight="1">
      <c r="A892" s="75"/>
      <c r="B892" s="75"/>
      <c r="C892" s="75"/>
      <c r="D892" s="78"/>
      <c r="E892" s="78"/>
      <c r="F892" s="78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2" customHeight="1">
      <c r="A893" s="75"/>
      <c r="B893" s="75"/>
      <c r="C893" s="75"/>
      <c r="D893" s="78"/>
      <c r="E893" s="78"/>
      <c r="F893" s="78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2" customHeight="1">
      <c r="A894" s="75"/>
      <c r="B894" s="75"/>
      <c r="C894" s="75"/>
      <c r="D894" s="78"/>
      <c r="E894" s="78"/>
      <c r="F894" s="78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2" customHeight="1">
      <c r="A895" s="75"/>
      <c r="B895" s="75"/>
      <c r="C895" s="75"/>
      <c r="D895" s="78"/>
      <c r="E895" s="78"/>
      <c r="F895" s="78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2" customHeight="1">
      <c r="A896" s="75"/>
      <c r="B896" s="75"/>
      <c r="C896" s="75"/>
      <c r="D896" s="78"/>
      <c r="E896" s="78"/>
      <c r="F896" s="78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2" customHeight="1">
      <c r="A897" s="75"/>
      <c r="B897" s="75"/>
      <c r="C897" s="75"/>
      <c r="D897" s="78"/>
      <c r="E897" s="78"/>
      <c r="F897" s="78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2" customHeight="1">
      <c r="A898" s="75"/>
      <c r="B898" s="75"/>
      <c r="C898" s="75"/>
      <c r="D898" s="78"/>
      <c r="E898" s="78"/>
      <c r="F898" s="78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2" customHeight="1">
      <c r="A899" s="75"/>
      <c r="B899" s="75"/>
      <c r="C899" s="75"/>
      <c r="D899" s="78"/>
      <c r="E899" s="78"/>
      <c r="F899" s="78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2" customHeight="1">
      <c r="A900" s="75"/>
      <c r="B900" s="75"/>
      <c r="C900" s="75"/>
      <c r="D900" s="78"/>
      <c r="E900" s="78"/>
      <c r="F900" s="78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2" customHeight="1">
      <c r="A901" s="75"/>
      <c r="B901" s="75"/>
      <c r="C901" s="75"/>
      <c r="D901" s="78"/>
      <c r="E901" s="78"/>
      <c r="F901" s="78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2" customHeight="1">
      <c r="A902" s="75"/>
      <c r="B902" s="75"/>
      <c r="C902" s="75"/>
      <c r="D902" s="78"/>
      <c r="E902" s="78"/>
      <c r="F902" s="78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2" customHeight="1">
      <c r="A903" s="75"/>
      <c r="B903" s="75"/>
      <c r="C903" s="75"/>
      <c r="D903" s="78"/>
      <c r="E903" s="78"/>
      <c r="F903" s="78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2" customHeight="1">
      <c r="A904" s="75"/>
      <c r="B904" s="75"/>
      <c r="C904" s="75"/>
      <c r="D904" s="78"/>
      <c r="E904" s="78"/>
      <c r="F904" s="78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2" customHeight="1">
      <c r="A905" s="75"/>
      <c r="B905" s="75"/>
      <c r="C905" s="75"/>
      <c r="D905" s="78"/>
      <c r="E905" s="78"/>
      <c r="F905" s="78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2" customHeight="1">
      <c r="A906" s="75"/>
      <c r="B906" s="75"/>
      <c r="C906" s="75"/>
      <c r="D906" s="78"/>
      <c r="E906" s="78"/>
      <c r="F906" s="78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2" customHeight="1">
      <c r="A907" s="75"/>
      <c r="B907" s="75"/>
      <c r="C907" s="75"/>
      <c r="D907" s="78"/>
      <c r="E907" s="78"/>
      <c r="F907" s="78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2" customHeight="1">
      <c r="A908" s="75"/>
      <c r="B908" s="75"/>
      <c r="C908" s="75"/>
      <c r="D908" s="78"/>
      <c r="E908" s="78"/>
      <c r="F908" s="78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2" customHeight="1">
      <c r="A909" s="75"/>
      <c r="B909" s="75"/>
      <c r="C909" s="75"/>
      <c r="D909" s="78"/>
      <c r="E909" s="78"/>
      <c r="F909" s="78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2" customHeight="1">
      <c r="A910" s="75"/>
      <c r="B910" s="75"/>
      <c r="C910" s="75"/>
      <c r="D910" s="78"/>
      <c r="E910" s="78"/>
      <c r="F910" s="78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2" customHeight="1">
      <c r="A911" s="75"/>
      <c r="B911" s="75"/>
      <c r="C911" s="75"/>
      <c r="D911" s="78"/>
      <c r="E911" s="78"/>
      <c r="F911" s="78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2" customHeight="1">
      <c r="A912" s="75"/>
      <c r="B912" s="75"/>
      <c r="C912" s="75"/>
      <c r="D912" s="78"/>
      <c r="E912" s="78"/>
      <c r="F912" s="78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2" customHeight="1">
      <c r="A913" s="75"/>
      <c r="B913" s="75"/>
      <c r="C913" s="75"/>
      <c r="D913" s="78"/>
      <c r="E913" s="78"/>
      <c r="F913" s="78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2" customHeight="1">
      <c r="A914" s="75"/>
      <c r="B914" s="75"/>
      <c r="C914" s="75"/>
      <c r="D914" s="78"/>
      <c r="E914" s="78"/>
      <c r="F914" s="78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2" customHeight="1">
      <c r="A915" s="75"/>
      <c r="B915" s="75"/>
      <c r="C915" s="75"/>
      <c r="D915" s="78"/>
      <c r="E915" s="78"/>
      <c r="F915" s="78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2" customHeight="1">
      <c r="A916" s="75"/>
      <c r="B916" s="75"/>
      <c r="C916" s="75"/>
      <c r="D916" s="78"/>
      <c r="E916" s="78"/>
      <c r="F916" s="78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2" customHeight="1">
      <c r="A917" s="75"/>
      <c r="B917" s="75"/>
      <c r="C917" s="75"/>
      <c r="D917" s="78"/>
      <c r="E917" s="78"/>
      <c r="F917" s="78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2" customHeight="1">
      <c r="A918" s="75"/>
      <c r="B918" s="75"/>
      <c r="C918" s="75"/>
      <c r="D918" s="78"/>
      <c r="E918" s="78"/>
      <c r="F918" s="78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2" customHeight="1">
      <c r="A919" s="75"/>
      <c r="B919" s="75"/>
      <c r="C919" s="75"/>
      <c r="D919" s="78"/>
      <c r="E919" s="78"/>
      <c r="F919" s="78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2" customHeight="1">
      <c r="A920" s="75"/>
      <c r="B920" s="75"/>
      <c r="C920" s="75"/>
      <c r="D920" s="78"/>
      <c r="E920" s="78"/>
      <c r="F920" s="78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2" customHeight="1">
      <c r="A921" s="75"/>
      <c r="B921" s="75"/>
      <c r="C921" s="75"/>
      <c r="D921" s="78"/>
      <c r="E921" s="78"/>
      <c r="F921" s="78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2" customHeight="1">
      <c r="A922" s="75"/>
      <c r="B922" s="75"/>
      <c r="C922" s="75"/>
      <c r="D922" s="78"/>
      <c r="E922" s="78"/>
      <c r="F922" s="78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2" customHeight="1">
      <c r="A923" s="75"/>
      <c r="B923" s="75"/>
      <c r="C923" s="75"/>
      <c r="D923" s="78"/>
      <c r="E923" s="78"/>
      <c r="F923" s="78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2" customHeight="1">
      <c r="A924" s="75"/>
      <c r="B924" s="75"/>
      <c r="C924" s="75"/>
      <c r="D924" s="78"/>
      <c r="E924" s="78"/>
      <c r="F924" s="78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2" customHeight="1">
      <c r="A925" s="75"/>
      <c r="B925" s="75"/>
      <c r="C925" s="75"/>
      <c r="D925" s="78"/>
      <c r="E925" s="78"/>
      <c r="F925" s="78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2" customHeight="1">
      <c r="A926" s="75"/>
      <c r="B926" s="75"/>
      <c r="C926" s="75"/>
      <c r="D926" s="78"/>
      <c r="E926" s="78"/>
      <c r="F926" s="78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2" customHeight="1">
      <c r="A927" s="75"/>
      <c r="B927" s="75"/>
      <c r="C927" s="75"/>
      <c r="D927" s="78"/>
      <c r="E927" s="78"/>
      <c r="F927" s="78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2" customHeight="1">
      <c r="A928" s="75"/>
      <c r="B928" s="75"/>
      <c r="C928" s="75"/>
      <c r="D928" s="78"/>
      <c r="E928" s="78"/>
      <c r="F928" s="78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2" customHeight="1">
      <c r="A929" s="75"/>
      <c r="B929" s="75"/>
      <c r="C929" s="75"/>
      <c r="D929" s="78"/>
      <c r="E929" s="78"/>
      <c r="F929" s="78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2" customHeight="1">
      <c r="A930" s="75"/>
      <c r="B930" s="75"/>
      <c r="C930" s="75"/>
      <c r="D930" s="78"/>
      <c r="E930" s="78"/>
      <c r="F930" s="78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2" customHeight="1">
      <c r="A931" s="75"/>
      <c r="B931" s="75"/>
      <c r="C931" s="75"/>
      <c r="D931" s="78"/>
      <c r="E931" s="78"/>
      <c r="F931" s="78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2" customHeight="1">
      <c r="A932" s="75"/>
      <c r="B932" s="75"/>
      <c r="C932" s="75"/>
      <c r="D932" s="78"/>
      <c r="E932" s="78"/>
      <c r="F932" s="78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2" customHeight="1">
      <c r="A933" s="75"/>
      <c r="B933" s="75"/>
      <c r="C933" s="75"/>
      <c r="D933" s="78"/>
      <c r="E933" s="78"/>
      <c r="F933" s="78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2" customHeight="1">
      <c r="A934" s="75"/>
      <c r="B934" s="75"/>
      <c r="C934" s="75"/>
      <c r="D934" s="78"/>
      <c r="E934" s="78"/>
      <c r="F934" s="78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2" customHeight="1">
      <c r="A935" s="75"/>
      <c r="B935" s="75"/>
      <c r="C935" s="75"/>
      <c r="D935" s="78"/>
      <c r="E935" s="78"/>
      <c r="F935" s="78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2" customHeight="1">
      <c r="A936" s="75"/>
      <c r="B936" s="75"/>
      <c r="C936" s="75"/>
      <c r="D936" s="78"/>
      <c r="E936" s="78"/>
      <c r="F936" s="78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2" customHeight="1">
      <c r="A937" s="75"/>
      <c r="B937" s="75"/>
      <c r="C937" s="75"/>
      <c r="D937" s="78"/>
      <c r="E937" s="78"/>
      <c r="F937" s="78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2" customHeight="1">
      <c r="A938" s="75"/>
      <c r="B938" s="75"/>
      <c r="C938" s="75"/>
      <c r="D938" s="78"/>
      <c r="E938" s="78"/>
      <c r="F938" s="78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2" customHeight="1">
      <c r="A939" s="75"/>
      <c r="B939" s="75"/>
      <c r="C939" s="75"/>
      <c r="D939" s="78"/>
      <c r="E939" s="78"/>
      <c r="F939" s="78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2" customHeight="1">
      <c r="A940" s="75"/>
      <c r="B940" s="75"/>
      <c r="C940" s="75"/>
      <c r="D940" s="78"/>
      <c r="E940" s="78"/>
      <c r="F940" s="78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2" customHeight="1">
      <c r="A941" s="75"/>
      <c r="B941" s="75"/>
      <c r="C941" s="75"/>
      <c r="D941" s="78"/>
      <c r="E941" s="78"/>
      <c r="F941" s="78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2" customHeight="1">
      <c r="A942" s="75"/>
      <c r="B942" s="75"/>
      <c r="C942" s="75"/>
      <c r="D942" s="78"/>
      <c r="E942" s="78"/>
      <c r="F942" s="78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2" customHeight="1">
      <c r="A943" s="75"/>
      <c r="B943" s="75"/>
      <c r="C943" s="75"/>
      <c r="D943" s="78"/>
      <c r="E943" s="78"/>
      <c r="F943" s="78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2" customHeight="1">
      <c r="A944" s="75"/>
      <c r="B944" s="75"/>
      <c r="C944" s="75"/>
      <c r="D944" s="78"/>
      <c r="E944" s="78"/>
      <c r="F944" s="78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2" customHeight="1">
      <c r="A945" s="75"/>
      <c r="B945" s="75"/>
      <c r="C945" s="75"/>
      <c r="D945" s="78"/>
      <c r="E945" s="78"/>
      <c r="F945" s="78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2" customHeight="1">
      <c r="A946" s="75"/>
      <c r="B946" s="75"/>
      <c r="C946" s="75"/>
      <c r="D946" s="78"/>
      <c r="E946" s="78"/>
      <c r="F946" s="78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</sheetData>
  <mergeCells count="29">
    <mergeCell ref="D69:F69"/>
    <mergeCell ref="G17:G18"/>
    <mergeCell ref="D66:F66"/>
    <mergeCell ref="D67:F67"/>
    <mergeCell ref="D73:F73"/>
    <mergeCell ref="D70:F70"/>
    <mergeCell ref="D71:F71"/>
    <mergeCell ref="D72:F72"/>
    <mergeCell ref="D16:F16"/>
    <mergeCell ref="D17:D18"/>
    <mergeCell ref="E17:E18"/>
    <mergeCell ref="F17:F18"/>
    <mergeCell ref="D68:F68"/>
    <mergeCell ref="A13:B13"/>
    <mergeCell ref="D6:G6"/>
    <mergeCell ref="D7:G7"/>
    <mergeCell ref="D8:G8"/>
    <mergeCell ref="D9:G9"/>
    <mergeCell ref="A10:B10"/>
    <mergeCell ref="C10:F10"/>
    <mergeCell ref="C11:F11"/>
    <mergeCell ref="C12:F12"/>
    <mergeCell ref="C13:F13"/>
    <mergeCell ref="A1:G1"/>
    <mergeCell ref="A2:G2"/>
    <mergeCell ref="A3:G3"/>
    <mergeCell ref="A11:B11"/>
    <mergeCell ref="A12:B12"/>
    <mergeCell ref="A8:A9"/>
  </mergeCells>
  <printOptions horizontalCentered="1" verticalCentered="1"/>
  <pageMargins left="0.51181102362204722" right="0.31496062992125984" top="0.15748031496062992" bottom="0" header="0" footer="0"/>
  <pageSetup paperSize="9" orientation="portrait" r:id="rId1"/>
  <headerFooter scaleWithDoc="0"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4">
    <tabColor rgb="FF0070C0"/>
  </sheetPr>
  <dimension ref="A1:Z1000"/>
  <sheetViews>
    <sheetView showZeros="0" workbookViewId="0">
      <selection activeCell="J36" sqref="J36"/>
    </sheetView>
  </sheetViews>
  <sheetFormatPr defaultColWidth="12.625" defaultRowHeight="15" customHeight="1"/>
  <cols>
    <col min="1" max="1" width="6.875" customWidth="1"/>
    <col min="2" max="2" width="40.75" customWidth="1"/>
    <col min="3" max="3" width="7.25" customWidth="1"/>
    <col min="4" max="4" width="2.75" customWidth="1"/>
    <col min="5" max="5" width="3.875" customWidth="1"/>
    <col min="6" max="6" width="3.375" customWidth="1"/>
    <col min="7" max="7" width="9" customWidth="1"/>
    <col min="8" max="8" width="8" customWidth="1"/>
    <col min="9" max="26" width="7.625" customWidth="1"/>
  </cols>
  <sheetData>
    <row r="1" spans="1:26" ht="12" customHeight="1">
      <c r="A1" s="1170" t="s">
        <v>102</v>
      </c>
      <c r="B1" s="1170"/>
      <c r="C1" s="1170"/>
      <c r="D1" s="1170"/>
      <c r="E1" s="1170"/>
      <c r="F1" s="1170"/>
      <c r="G1" s="1170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2" customHeight="1">
      <c r="A2" s="1171" t="str">
        <f>Generator!I5</f>
        <v>www.prefabhome.eu</v>
      </c>
      <c r="B2" s="1171"/>
      <c r="C2" s="1171"/>
      <c r="D2" s="1171"/>
      <c r="E2" s="1171"/>
      <c r="F2" s="1171"/>
      <c r="G2" s="1171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2" customHeight="1">
      <c r="A3" s="1172" t="str">
        <f>Generator!I3</f>
        <v>Stanislav.Piskunov@prefabhome.eu</v>
      </c>
      <c r="B3" s="1172"/>
      <c r="C3" s="1172"/>
      <c r="D3" s="1172"/>
      <c r="E3" s="1172"/>
      <c r="F3" s="1172"/>
      <c r="G3" s="1172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2" customHeight="1">
      <c r="A4" s="75"/>
      <c r="B4" s="78"/>
      <c r="C4" s="75"/>
      <c r="D4" s="78"/>
      <c r="E4" s="78"/>
      <c r="F4" s="78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2" customHeight="1">
      <c r="A5" s="75"/>
      <c r="B5" s="75"/>
      <c r="C5" s="84" t="s">
        <v>362</v>
      </c>
      <c r="D5" s="1073" t="str">
        <f ca="1">'Our List'!B3</f>
        <v>24-4/2026-VV 018</v>
      </c>
      <c r="E5" s="1023"/>
      <c r="F5" s="1023"/>
      <c r="G5" s="1023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2.75" customHeight="1">
      <c r="A6" s="75"/>
      <c r="B6" s="75"/>
      <c r="C6" s="84" t="s">
        <v>363</v>
      </c>
      <c r="D6" s="1074">
        <f ca="1">'Our List'!B1</f>
        <v>46136</v>
      </c>
      <c r="E6" s="1023"/>
      <c r="F6" s="1023"/>
      <c r="G6" s="1023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3.5" customHeight="1">
      <c r="A7" s="75"/>
      <c r="B7" s="75"/>
      <c r="C7" s="84" t="s">
        <v>364</v>
      </c>
      <c r="D7" s="1075" t="str">
        <f>'Our List'!B4</f>
        <v>Geom. Andrea Bertoni</v>
      </c>
      <c r="E7" s="1075"/>
      <c r="F7" s="1075"/>
      <c r="G7" s="10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2" customHeight="1">
      <c r="A8" s="75"/>
      <c r="B8" s="78"/>
      <c r="C8" s="75"/>
      <c r="D8" s="1077">
        <f>'Our List'!B5</f>
        <v>0</v>
      </c>
      <c r="E8" s="1023"/>
      <c r="F8" s="1023"/>
      <c r="G8" s="1023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2" customHeight="1">
      <c r="A9" s="85" t="s">
        <v>365</v>
      </c>
      <c r="B9" s="75"/>
      <c r="C9" s="75"/>
      <c r="D9" s="78"/>
      <c r="E9" s="78"/>
      <c r="F9" s="78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3.75" customHeight="1">
      <c r="A10" s="75"/>
      <c r="B10" s="75"/>
      <c r="C10" s="86"/>
      <c r="D10" s="78"/>
      <c r="E10" s="78"/>
      <c r="F10" s="78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2" customHeight="1">
      <c r="A11" s="87" t="s">
        <v>106</v>
      </c>
      <c r="B11" s="88" t="s">
        <v>366</v>
      </c>
      <c r="C11" s="1078" t="s">
        <v>367</v>
      </c>
      <c r="D11" s="1079"/>
      <c r="E11" s="1079"/>
      <c r="F11" s="1080"/>
      <c r="G11" s="89" t="s">
        <v>368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2" customHeight="1">
      <c r="A12" s="90" t="s">
        <v>110</v>
      </c>
      <c r="B12" s="75" t="s">
        <v>369</v>
      </c>
      <c r="C12" s="1081">
        <f>'Our List'!C14</f>
        <v>30708</v>
      </c>
      <c r="D12" s="1082"/>
      <c r="E12" s="1082"/>
      <c r="F12" s="1082"/>
      <c r="G12" s="91">
        <v>10</v>
      </c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2" customHeight="1">
      <c r="A13" s="90" t="s">
        <v>112</v>
      </c>
      <c r="B13" s="75" t="s">
        <v>370</v>
      </c>
      <c r="C13" s="1083">
        <f>'Our List'!C13</f>
        <v>36379.875</v>
      </c>
      <c r="D13" s="1023"/>
      <c r="E13" s="1023"/>
      <c r="F13" s="1023"/>
      <c r="G13" s="92">
        <v>11</v>
      </c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2" customHeight="1">
      <c r="A14" s="93" t="s">
        <v>114</v>
      </c>
      <c r="B14" s="94" t="s">
        <v>371</v>
      </c>
      <c r="C14" s="1084">
        <f>'Our List'!C12</f>
        <v>52165.5</v>
      </c>
      <c r="D14" s="1085"/>
      <c r="E14" s="1085"/>
      <c r="F14" s="1085"/>
      <c r="G14" s="95" t="s">
        <v>116</v>
      </c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12" customHeight="1">
      <c r="A15" s="96"/>
      <c r="B15" s="75"/>
      <c r="C15" s="97"/>
      <c r="D15" s="78"/>
      <c r="E15" s="78"/>
      <c r="F15" s="78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0.75" customHeight="1">
      <c r="A16" s="96"/>
      <c r="B16" s="75"/>
      <c r="C16" s="97"/>
      <c r="D16" s="78"/>
      <c r="E16" s="78"/>
      <c r="F16" s="78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2" customHeight="1">
      <c r="A17" s="98" t="s">
        <v>372</v>
      </c>
      <c r="B17" s="75"/>
      <c r="C17" s="97"/>
      <c r="D17" s="78"/>
      <c r="E17" s="78"/>
      <c r="F17" s="78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6.75" customHeight="1">
      <c r="A18" s="96"/>
      <c r="B18" s="75"/>
      <c r="C18" s="97"/>
      <c r="D18" s="78"/>
      <c r="E18" s="78"/>
      <c r="F18" s="78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2" customHeight="1">
      <c r="A19" s="99"/>
      <c r="B19" s="100"/>
      <c r="C19" s="101"/>
      <c r="D19" s="1067" t="s">
        <v>373</v>
      </c>
      <c r="E19" s="1068"/>
      <c r="F19" s="1069"/>
      <c r="G19" s="103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2" customHeight="1">
      <c r="A20" s="104" t="s">
        <v>106</v>
      </c>
      <c r="B20" s="105" t="s">
        <v>374</v>
      </c>
      <c r="C20" s="106"/>
      <c r="D20" s="1086" t="s">
        <v>375</v>
      </c>
      <c r="E20" s="1086" t="s">
        <v>376</v>
      </c>
      <c r="F20" s="1086" t="s">
        <v>377</v>
      </c>
      <c r="G20" s="107" t="s">
        <v>378</v>
      </c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2" customHeight="1">
      <c r="A21" s="104"/>
      <c r="B21" s="108"/>
      <c r="C21" s="106"/>
      <c r="D21" s="1087"/>
      <c r="E21" s="1087"/>
      <c r="F21" s="1087"/>
      <c r="G21" s="107" t="s">
        <v>379</v>
      </c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>
      <c r="A22" s="109"/>
      <c r="B22" s="110"/>
      <c r="C22" s="111"/>
      <c r="D22" s="1088"/>
      <c r="E22" s="1088"/>
      <c r="F22" s="1088"/>
      <c r="G22" s="112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2" customHeight="1">
      <c r="A23" s="113" t="s">
        <v>46</v>
      </c>
      <c r="B23" s="114" t="s">
        <v>380</v>
      </c>
      <c r="C23" s="115"/>
      <c r="D23" s="116"/>
      <c r="E23" s="117"/>
      <c r="F23" s="118"/>
      <c r="G23" s="119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2" customHeight="1">
      <c r="A24" s="120" t="s">
        <v>48</v>
      </c>
      <c r="B24" s="121" t="s">
        <v>381</v>
      </c>
      <c r="C24" s="122">
        <f>'Our List'!C17</f>
        <v>3093.75</v>
      </c>
      <c r="D24" s="123"/>
      <c r="E24" s="124" t="s">
        <v>126</v>
      </c>
      <c r="F24" s="125" t="s">
        <v>126</v>
      </c>
      <c r="G24" s="126">
        <v>22</v>
      </c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2" customHeight="1">
      <c r="A25" s="127" t="s">
        <v>49</v>
      </c>
      <c r="B25" s="128" t="s">
        <v>382</v>
      </c>
      <c r="C25" s="129">
        <f>'Our List'!C18</f>
        <v>2578.125</v>
      </c>
      <c r="D25" s="130"/>
      <c r="E25" s="131"/>
      <c r="F25" s="132"/>
      <c r="G25" s="126">
        <v>22</v>
      </c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2" customHeight="1">
      <c r="A26" s="127" t="s">
        <v>50</v>
      </c>
      <c r="B26" s="128" t="s">
        <v>383</v>
      </c>
      <c r="C26" s="129">
        <f>'Our List'!C19</f>
        <v>825</v>
      </c>
      <c r="D26" s="130"/>
      <c r="E26" s="133"/>
      <c r="F26" s="132"/>
      <c r="G26" s="126">
        <v>23</v>
      </c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2" customHeight="1">
      <c r="A27" s="127" t="s">
        <v>51</v>
      </c>
      <c r="B27" s="128" t="s">
        <v>384</v>
      </c>
      <c r="C27" s="129">
        <f>'Our List'!C20</f>
        <v>1031.25</v>
      </c>
      <c r="D27" s="130"/>
      <c r="E27" s="78"/>
      <c r="F27" s="132"/>
      <c r="G27" s="126">
        <v>24</v>
      </c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2" customHeight="1">
      <c r="A28" s="127" t="s">
        <v>53</v>
      </c>
      <c r="B28" s="128" t="s">
        <v>385</v>
      </c>
      <c r="C28" s="129">
        <f>'Our List'!C21</f>
        <v>2578.125</v>
      </c>
      <c r="D28" s="130"/>
      <c r="E28" s="133" t="s">
        <v>126</v>
      </c>
      <c r="F28" s="132" t="s">
        <v>126</v>
      </c>
      <c r="G28" s="126">
        <v>25</v>
      </c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2" customHeight="1">
      <c r="A29" s="127" t="s">
        <v>55</v>
      </c>
      <c r="B29" s="128" t="s">
        <v>386</v>
      </c>
      <c r="C29" s="129">
        <f>'Our List'!C22</f>
        <v>1031.25</v>
      </c>
      <c r="D29" s="130"/>
      <c r="E29" s="133"/>
      <c r="F29" s="132" t="s">
        <v>126</v>
      </c>
      <c r="G29" s="126">
        <v>26</v>
      </c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2" customHeight="1">
      <c r="A30" s="127" t="s">
        <v>57</v>
      </c>
      <c r="B30" s="128" t="s">
        <v>387</v>
      </c>
      <c r="C30" s="129">
        <f>'Our List'!C23</f>
        <v>4228.125</v>
      </c>
      <c r="D30" s="130"/>
      <c r="E30" s="133"/>
      <c r="F30" s="132"/>
      <c r="G30" s="126">
        <v>27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2" customHeight="1">
      <c r="A31" s="127" t="s">
        <v>58</v>
      </c>
      <c r="B31" s="128" t="s">
        <v>388</v>
      </c>
      <c r="C31" s="129">
        <f>'Our List'!C24</f>
        <v>6290.625</v>
      </c>
      <c r="D31" s="130"/>
      <c r="E31" s="133"/>
      <c r="F31" s="132" t="s">
        <v>126</v>
      </c>
      <c r="G31" s="126">
        <v>28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2" customHeight="1">
      <c r="A32" s="127" t="s">
        <v>59</v>
      </c>
      <c r="B32" s="128" t="s">
        <v>389</v>
      </c>
      <c r="C32" s="129">
        <f>'Our List'!C25</f>
        <v>2268.75</v>
      </c>
      <c r="D32" s="130"/>
      <c r="E32" s="133"/>
      <c r="F32" s="132"/>
      <c r="G32" s="126">
        <v>29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2" customHeight="1">
      <c r="A33" s="134" t="s">
        <v>60</v>
      </c>
      <c r="B33" s="135" t="s">
        <v>390</v>
      </c>
      <c r="C33" s="137">
        <f>'Our List'!C26</f>
        <v>1134.375</v>
      </c>
      <c r="D33" s="138"/>
      <c r="E33" s="140"/>
      <c r="F33" s="141"/>
      <c r="G33" s="142">
        <v>29</v>
      </c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2" customHeight="1">
      <c r="A34" s="134" t="s">
        <v>61</v>
      </c>
      <c r="B34" s="135" t="s">
        <v>391</v>
      </c>
      <c r="C34" s="137">
        <f>'Our List'!C27</f>
        <v>1134.375</v>
      </c>
      <c r="D34" s="138"/>
      <c r="E34" s="133"/>
      <c r="F34" s="141"/>
      <c r="G34" s="142">
        <v>30</v>
      </c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2" customHeight="1">
      <c r="A35" s="143" t="s">
        <v>62</v>
      </c>
      <c r="B35" s="144" t="s">
        <v>392</v>
      </c>
      <c r="C35" s="145">
        <f>'Our List'!C28</f>
        <v>5156.25</v>
      </c>
      <c r="D35" s="146"/>
      <c r="E35" s="147"/>
      <c r="F35" s="148"/>
      <c r="G35" s="149">
        <v>31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>
      <c r="A36" s="150"/>
      <c r="B36" s="75"/>
      <c r="C36" s="75"/>
      <c r="D36" s="78"/>
      <c r="E36" s="78"/>
      <c r="F36" s="78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2" customHeight="1">
      <c r="A37" s="113" t="s">
        <v>63</v>
      </c>
      <c r="B37" s="114" t="s">
        <v>393</v>
      </c>
      <c r="C37" s="151"/>
      <c r="D37" s="152"/>
      <c r="E37" s="153"/>
      <c r="F37" s="154"/>
      <c r="G37" s="15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2" customHeight="1">
      <c r="A38" s="157" t="s">
        <v>65</v>
      </c>
      <c r="B38" s="158" t="s">
        <v>394</v>
      </c>
      <c r="C38" s="159">
        <f>'Our List'!C31</f>
        <v>2465</v>
      </c>
      <c r="D38" s="160"/>
      <c r="E38" s="133"/>
      <c r="F38" s="161"/>
      <c r="G38" s="161">
        <v>33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2" customHeight="1">
      <c r="A39" s="162" t="s">
        <v>66</v>
      </c>
      <c r="B39" s="128" t="s">
        <v>395</v>
      </c>
      <c r="C39" s="129">
        <f>'Our List'!C32</f>
        <v>1218.75</v>
      </c>
      <c r="D39" s="160"/>
      <c r="E39" s="133"/>
      <c r="F39" s="161"/>
      <c r="G39" s="161">
        <v>34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2" customHeight="1">
      <c r="A40" s="163" t="s">
        <v>68</v>
      </c>
      <c r="B40" s="135" t="s">
        <v>396</v>
      </c>
      <c r="C40" s="137">
        <f>'Our List'!C33</f>
        <v>361.25</v>
      </c>
      <c r="D40" s="164"/>
      <c r="E40" s="133"/>
      <c r="F40" s="165"/>
      <c r="G40" s="142">
        <v>34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2" customHeight="1">
      <c r="A41" s="127" t="s">
        <v>70</v>
      </c>
      <c r="B41" s="135" t="s">
        <v>397</v>
      </c>
      <c r="C41" s="129">
        <f>'Our List'!C34</f>
        <v>975</v>
      </c>
      <c r="D41" s="164"/>
      <c r="E41" s="124"/>
      <c r="F41" s="161"/>
      <c r="G41" s="142">
        <v>35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2" customHeight="1">
      <c r="A42" s="169" t="s">
        <v>72</v>
      </c>
      <c r="B42" s="144" t="s">
        <v>398</v>
      </c>
      <c r="C42" s="145">
        <f>'Our List'!C35</f>
        <v>425</v>
      </c>
      <c r="D42" s="171"/>
      <c r="E42" s="147"/>
      <c r="F42" s="172"/>
      <c r="G42" s="149">
        <v>35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2" customHeight="1">
      <c r="A43" s="174"/>
      <c r="B43" s="75"/>
      <c r="C43" s="175"/>
      <c r="D43" s="78"/>
      <c r="E43" s="78"/>
      <c r="F43" s="78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2" customHeight="1">
      <c r="A44" s="99" t="s">
        <v>74</v>
      </c>
      <c r="B44" s="177" t="s">
        <v>399</v>
      </c>
      <c r="C44" s="177"/>
      <c r="D44" s="152"/>
      <c r="E44" s="153"/>
      <c r="F44" s="154"/>
      <c r="G44" s="15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2" customHeight="1">
      <c r="A45" s="120" t="s">
        <v>77</v>
      </c>
      <c r="B45" s="178" t="s">
        <v>400</v>
      </c>
      <c r="C45" s="179">
        <f>'Our List'!C38</f>
        <v>5064.375</v>
      </c>
      <c r="D45" s="160"/>
      <c r="E45" s="133"/>
      <c r="F45" s="161" t="s">
        <v>126</v>
      </c>
      <c r="G45" s="161">
        <v>37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2" customHeight="1">
      <c r="A46" s="127" t="s">
        <v>79</v>
      </c>
      <c r="B46" s="181" t="s">
        <v>401</v>
      </c>
      <c r="C46" s="185">
        <f>'Our List'!C39</f>
        <v>1734.375</v>
      </c>
      <c r="D46" s="160"/>
      <c r="E46" s="133"/>
      <c r="F46" s="161"/>
      <c r="G46" s="161">
        <v>38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2" customHeight="1">
      <c r="A47" s="127" t="s">
        <v>80</v>
      </c>
      <c r="B47" s="181" t="s">
        <v>402</v>
      </c>
      <c r="C47" s="185">
        <f>'Our List'!C40</f>
        <v>3399.375</v>
      </c>
      <c r="D47" s="160"/>
      <c r="E47" s="133"/>
      <c r="F47" s="161" t="s">
        <v>126</v>
      </c>
      <c r="G47" s="161">
        <v>38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127" t="s">
        <v>82</v>
      </c>
      <c r="B48" s="181" t="s">
        <v>403</v>
      </c>
      <c r="C48" s="185">
        <f>'Our List'!C41</f>
        <v>875</v>
      </c>
      <c r="D48" s="160"/>
      <c r="E48" s="133"/>
      <c r="F48" s="161"/>
      <c r="G48" s="161">
        <v>39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127" t="s">
        <v>83</v>
      </c>
      <c r="B49" s="181" t="s">
        <v>404</v>
      </c>
      <c r="C49" s="185">
        <f>'Our List'!C42</f>
        <v>555</v>
      </c>
      <c r="D49" s="160"/>
      <c r="E49" s="133"/>
      <c r="F49" s="161"/>
      <c r="G49" s="161">
        <v>40</v>
      </c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127" t="s">
        <v>85</v>
      </c>
      <c r="B50" s="192" t="s">
        <v>405</v>
      </c>
      <c r="C50" s="129">
        <f>'Our List'!C43</f>
        <v>1225</v>
      </c>
      <c r="D50" s="164"/>
      <c r="E50" s="133"/>
      <c r="F50" s="165"/>
      <c r="G50" s="165">
        <v>41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120" t="s">
        <v>86</v>
      </c>
      <c r="B51" s="196" t="s">
        <v>406</v>
      </c>
      <c r="C51" s="175">
        <f>'Our List'!C44</f>
        <v>971.25</v>
      </c>
      <c r="D51" s="164"/>
      <c r="E51" s="197"/>
      <c r="F51" s="165"/>
      <c r="G51" s="126">
        <v>42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199" t="s">
        <v>87</v>
      </c>
      <c r="B52" s="200" t="s">
        <v>407</v>
      </c>
      <c r="C52" s="137">
        <f>'Our List'!C45</f>
        <v>3237.5</v>
      </c>
      <c r="D52" s="160"/>
      <c r="E52" s="133"/>
      <c r="F52" s="165"/>
      <c r="G52" s="126">
        <v>43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27" t="s">
        <v>88</v>
      </c>
      <c r="B53" s="192" t="s">
        <v>408</v>
      </c>
      <c r="C53" s="137">
        <f>'Our List'!C46</f>
        <v>1387.5</v>
      </c>
      <c r="D53" s="105"/>
      <c r="E53" s="197"/>
      <c r="F53" s="161"/>
      <c r="G53" s="126">
        <v>44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>
      <c r="A54" s="201" t="s">
        <v>89</v>
      </c>
      <c r="B54" s="202" t="s">
        <v>409</v>
      </c>
      <c r="C54" s="145">
        <f>'Our List'!C47</f>
        <v>693.75</v>
      </c>
      <c r="D54" s="171"/>
      <c r="E54" s="147"/>
      <c r="F54" s="172"/>
      <c r="G54" s="203">
        <v>45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>
      <c r="A55" s="174"/>
      <c r="B55" s="75"/>
      <c r="C55" s="75"/>
      <c r="D55" s="78"/>
      <c r="E55" s="78"/>
      <c r="F55" s="78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2" customHeight="1">
      <c r="A56" s="99" t="s">
        <v>90</v>
      </c>
      <c r="B56" s="177" t="s">
        <v>410</v>
      </c>
      <c r="C56" s="151"/>
      <c r="D56" s="100"/>
      <c r="E56" s="204"/>
      <c r="F56" s="205"/>
      <c r="G56" s="119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2" customHeight="1">
      <c r="A57" s="127" t="s">
        <v>92</v>
      </c>
      <c r="B57" s="128" t="s">
        <v>411</v>
      </c>
      <c r="C57" s="206">
        <f>'Our List'!C50</f>
        <v>1919.375</v>
      </c>
      <c r="D57" s="160"/>
      <c r="E57" s="133"/>
      <c r="F57" s="161"/>
      <c r="G57" s="126">
        <v>47</v>
      </c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>
      <c r="A58" s="127" t="s">
        <v>93</v>
      </c>
      <c r="B58" s="135" t="s">
        <v>412</v>
      </c>
      <c r="C58" s="207">
        <f>'Our List'!C51</f>
        <v>1037.5</v>
      </c>
      <c r="D58" s="164"/>
      <c r="E58" s="140"/>
      <c r="F58" s="165"/>
      <c r="G58" s="142">
        <v>48</v>
      </c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>
      <c r="A59" s="134" t="s">
        <v>94</v>
      </c>
      <c r="B59" s="135" t="s">
        <v>413</v>
      </c>
      <c r="C59" s="209">
        <f>'Our List'!C52</f>
        <v>1296.875</v>
      </c>
      <c r="D59" s="160"/>
      <c r="E59" s="140"/>
      <c r="F59" s="165"/>
      <c r="G59" s="126">
        <v>49</v>
      </c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127" t="s">
        <v>96</v>
      </c>
      <c r="B60" s="135" t="s">
        <v>414</v>
      </c>
      <c r="C60" s="209">
        <f>'Our List'!C53</f>
        <v>518.75</v>
      </c>
      <c r="D60" s="160"/>
      <c r="E60" s="140"/>
      <c r="F60" s="165"/>
      <c r="G60" s="126">
        <v>50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>
      <c r="A61" s="143" t="s">
        <v>97</v>
      </c>
      <c r="B61" s="144" t="s">
        <v>415</v>
      </c>
      <c r="C61" s="214">
        <f>'Our List'!C54</f>
        <v>726.25</v>
      </c>
      <c r="D61" s="215"/>
      <c r="E61" s="147"/>
      <c r="F61" s="172"/>
      <c r="G61" s="149">
        <v>51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>
      <c r="A62" s="337"/>
      <c r="B62" s="75"/>
      <c r="C62" s="75"/>
      <c r="D62" s="78"/>
      <c r="E62" s="78"/>
      <c r="F62" s="78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2" customHeight="1">
      <c r="A63" s="217"/>
      <c r="B63" s="75"/>
      <c r="C63" s="175"/>
      <c r="D63" s="78"/>
      <c r="E63" s="78"/>
      <c r="F63" s="78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2" customHeight="1">
      <c r="A64" s="183" t="s">
        <v>98</v>
      </c>
      <c r="B64" s="221" t="s">
        <v>416</v>
      </c>
      <c r="C64" s="223">
        <f>'Our List'!C57</f>
        <v>1535</v>
      </c>
      <c r="D64" s="102"/>
      <c r="E64" s="218"/>
      <c r="F64" s="219"/>
      <c r="G64" s="219">
        <v>53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" customHeight="1">
      <c r="A65" s="96"/>
      <c r="B65" s="75"/>
      <c r="C65" s="175"/>
      <c r="D65" s="78"/>
      <c r="E65" s="78"/>
      <c r="F65" s="78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2" customHeight="1">
      <c r="A66" s="227"/>
      <c r="B66" s="75"/>
      <c r="C66" s="75"/>
      <c r="D66" s="1089" t="s">
        <v>417</v>
      </c>
      <c r="E66" s="1085"/>
      <c r="F66" s="1085"/>
      <c r="G66" s="78" t="s">
        <v>193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>
      <c r="A67" s="216" t="s">
        <v>195</v>
      </c>
      <c r="B67" s="221" t="s">
        <v>418</v>
      </c>
      <c r="C67" s="223">
        <f>'Our List'!C59</f>
        <v>3600</v>
      </c>
      <c r="D67" s="1090">
        <f>'Our List'!D59</f>
        <v>0</v>
      </c>
      <c r="E67" s="1068"/>
      <c r="F67" s="1069"/>
      <c r="G67" s="231">
        <f>+C67*D67</f>
        <v>0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2" customHeight="1">
      <c r="A68" s="75"/>
      <c r="B68" s="75"/>
      <c r="C68" s="75"/>
      <c r="D68" s="78"/>
      <c r="E68" s="78"/>
      <c r="F68" s="78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2" customHeight="1">
      <c r="A69" s="183" t="s">
        <v>197</v>
      </c>
      <c r="B69" s="233" t="s">
        <v>419</v>
      </c>
      <c r="C69" s="235" t="str">
        <f>'Our List'!C63</f>
        <v>5-7</v>
      </c>
      <c r="D69" s="219">
        <f>'Our List'!D63</f>
        <v>0</v>
      </c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2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2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2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2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2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2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2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2" customHeight="1">
      <c r="A77" s="75"/>
      <c r="B77" s="75"/>
      <c r="C77" s="75"/>
      <c r="D77" s="78"/>
      <c r="E77" s="78"/>
      <c r="F77" s="78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2" customHeight="1">
      <c r="A78" s="75"/>
      <c r="B78" s="75"/>
      <c r="C78" s="75"/>
      <c r="D78" s="78"/>
      <c r="E78" s="78"/>
      <c r="F78" s="78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2" customHeight="1">
      <c r="A79" s="75"/>
      <c r="B79" s="75"/>
      <c r="C79" s="75"/>
      <c r="D79" s="78"/>
      <c r="E79" s="78"/>
      <c r="F79" s="78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2" customHeight="1">
      <c r="A80" s="75"/>
      <c r="B80" s="75"/>
      <c r="C80" s="75"/>
      <c r="D80" s="78"/>
      <c r="E80" s="78"/>
      <c r="F80" s="78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5"/>
      <c r="B81" s="75"/>
      <c r="C81" s="75"/>
      <c r="D81" s="78"/>
      <c r="E81" s="78"/>
      <c r="F81" s="78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75"/>
      <c r="B82" s="75"/>
      <c r="C82" s="75"/>
      <c r="D82" s="78"/>
      <c r="E82" s="78"/>
      <c r="F82" s="78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2" customHeight="1">
      <c r="A83" s="75"/>
      <c r="B83" s="75"/>
      <c r="C83" s="75"/>
      <c r="D83" s="78"/>
      <c r="E83" s="78"/>
      <c r="F83" s="78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2" customHeight="1">
      <c r="A84" s="75"/>
      <c r="B84" s="75"/>
      <c r="C84" s="75"/>
      <c r="D84" s="78"/>
      <c r="E84" s="78"/>
      <c r="F84" s="78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2" customHeight="1">
      <c r="A85" s="75"/>
      <c r="B85" s="75"/>
      <c r="C85" s="75"/>
      <c r="D85" s="78"/>
      <c r="E85" s="78"/>
      <c r="F85" s="78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2" customHeight="1">
      <c r="A86" s="75"/>
      <c r="B86" s="75"/>
      <c r="C86" s="75"/>
      <c r="D86" s="78"/>
      <c r="E86" s="78"/>
      <c r="F86" s="78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2" customHeight="1">
      <c r="A87" s="75"/>
      <c r="B87" s="75"/>
      <c r="C87" s="75"/>
      <c r="D87" s="78"/>
      <c r="E87" s="78"/>
      <c r="F87" s="78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2" customHeight="1">
      <c r="A88" s="75"/>
      <c r="B88" s="75"/>
      <c r="C88" s="75"/>
      <c r="D88" s="78"/>
      <c r="E88" s="78"/>
      <c r="F88" s="78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2" customHeight="1">
      <c r="A89" s="75"/>
      <c r="B89" s="75"/>
      <c r="C89" s="75"/>
      <c r="D89" s="78"/>
      <c r="E89" s="78"/>
      <c r="F89" s="78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5"/>
      <c r="B90" s="75"/>
      <c r="C90" s="75"/>
      <c r="D90" s="78"/>
      <c r="E90" s="78"/>
      <c r="F90" s="78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2" customHeight="1">
      <c r="A91" s="75"/>
      <c r="B91" s="75"/>
      <c r="C91" s="75"/>
      <c r="D91" s="78"/>
      <c r="E91" s="78"/>
      <c r="F91" s="78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2" customHeight="1">
      <c r="A92" s="75"/>
      <c r="B92" s="75"/>
      <c r="C92" s="75"/>
      <c r="D92" s="78"/>
      <c r="E92" s="78"/>
      <c r="F92" s="78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2" customHeight="1">
      <c r="A93" s="75"/>
      <c r="B93" s="75"/>
      <c r="C93" s="75"/>
      <c r="D93" s="78"/>
      <c r="E93" s="78"/>
      <c r="F93" s="78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2" customHeight="1">
      <c r="A94" s="75"/>
      <c r="B94" s="75"/>
      <c r="C94" s="75"/>
      <c r="D94" s="78"/>
      <c r="E94" s="78"/>
      <c r="F94" s="78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2" customHeight="1">
      <c r="A95" s="75"/>
      <c r="B95" s="75"/>
      <c r="C95" s="75"/>
      <c r="D95" s="78"/>
      <c r="E95" s="78"/>
      <c r="F95" s="78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2" customHeight="1">
      <c r="A96" s="75"/>
      <c r="B96" s="75"/>
      <c r="C96" s="75"/>
      <c r="D96" s="78"/>
      <c r="E96" s="78"/>
      <c r="F96" s="78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2" customHeight="1">
      <c r="A97" s="75"/>
      <c r="B97" s="75"/>
      <c r="C97" s="75"/>
      <c r="D97" s="78"/>
      <c r="E97" s="78"/>
      <c r="F97" s="78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2" customHeight="1">
      <c r="A98" s="75"/>
      <c r="B98" s="75"/>
      <c r="C98" s="75"/>
      <c r="D98" s="78"/>
      <c r="E98" s="78"/>
      <c r="F98" s="78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2" customHeight="1">
      <c r="A99" s="75"/>
      <c r="B99" s="75"/>
      <c r="C99" s="75"/>
      <c r="D99" s="78"/>
      <c r="E99" s="78"/>
      <c r="F99" s="78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2" customHeight="1">
      <c r="A100" s="75"/>
      <c r="B100" s="75"/>
      <c r="C100" s="75"/>
      <c r="D100" s="78"/>
      <c r="E100" s="78"/>
      <c r="F100" s="78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2" customHeight="1">
      <c r="A101" s="75"/>
      <c r="B101" s="75"/>
      <c r="C101" s="75"/>
      <c r="D101" s="78"/>
      <c r="E101" s="78"/>
      <c r="F101" s="78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2" customHeight="1">
      <c r="A102" s="75"/>
      <c r="B102" s="75"/>
      <c r="C102" s="75"/>
      <c r="D102" s="78"/>
      <c r="E102" s="78"/>
      <c r="F102" s="78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2" customHeight="1">
      <c r="A103" s="75"/>
      <c r="B103" s="75"/>
      <c r="C103" s="75"/>
      <c r="D103" s="78"/>
      <c r="E103" s="78"/>
      <c r="F103" s="78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2" customHeight="1">
      <c r="A104" s="75"/>
      <c r="B104" s="75"/>
      <c r="C104" s="75"/>
      <c r="D104" s="78"/>
      <c r="E104" s="78"/>
      <c r="F104" s="78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2" customHeight="1">
      <c r="A105" s="75"/>
      <c r="B105" s="75"/>
      <c r="C105" s="75"/>
      <c r="D105" s="78"/>
      <c r="E105" s="78"/>
      <c r="F105" s="78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2" customHeight="1">
      <c r="A106" s="75"/>
      <c r="B106" s="75"/>
      <c r="C106" s="75"/>
      <c r="D106" s="78"/>
      <c r="E106" s="78"/>
      <c r="F106" s="78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2" customHeight="1">
      <c r="A107" s="75"/>
      <c r="B107" s="75"/>
      <c r="C107" s="75"/>
      <c r="D107" s="78"/>
      <c r="E107" s="78"/>
      <c r="F107" s="78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2" customHeight="1">
      <c r="A108" s="75"/>
      <c r="B108" s="75"/>
      <c r="C108" s="75"/>
      <c r="D108" s="78"/>
      <c r="E108" s="78"/>
      <c r="F108" s="78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2" customHeight="1">
      <c r="A109" s="75"/>
      <c r="B109" s="75"/>
      <c r="C109" s="75"/>
      <c r="D109" s="78"/>
      <c r="E109" s="78"/>
      <c r="F109" s="78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2" customHeight="1">
      <c r="A110" s="75"/>
      <c r="B110" s="75"/>
      <c r="C110" s="75"/>
      <c r="D110" s="78"/>
      <c r="E110" s="78"/>
      <c r="F110" s="78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2" customHeight="1">
      <c r="A111" s="75"/>
      <c r="B111" s="75"/>
      <c r="C111" s="75"/>
      <c r="D111" s="78"/>
      <c r="E111" s="78"/>
      <c r="F111" s="78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2" customHeight="1">
      <c r="A112" s="75"/>
      <c r="B112" s="75"/>
      <c r="C112" s="75"/>
      <c r="D112" s="78"/>
      <c r="E112" s="78"/>
      <c r="F112" s="78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2" customHeight="1">
      <c r="A113" s="75"/>
      <c r="B113" s="75"/>
      <c r="C113" s="75"/>
      <c r="D113" s="78"/>
      <c r="E113" s="78"/>
      <c r="F113" s="78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2" customHeight="1">
      <c r="A114" s="75"/>
      <c r="B114" s="75"/>
      <c r="C114" s="75"/>
      <c r="D114" s="78"/>
      <c r="E114" s="78"/>
      <c r="F114" s="78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2" customHeight="1">
      <c r="A115" s="75"/>
      <c r="B115" s="75"/>
      <c r="C115" s="75"/>
      <c r="D115" s="78"/>
      <c r="E115" s="78"/>
      <c r="F115" s="78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2" customHeight="1">
      <c r="A116" s="75"/>
      <c r="B116" s="75"/>
      <c r="C116" s="75"/>
      <c r="D116" s="78"/>
      <c r="E116" s="78"/>
      <c r="F116" s="78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2" customHeight="1">
      <c r="A117" s="75"/>
      <c r="B117" s="75"/>
      <c r="C117" s="75"/>
      <c r="D117" s="78"/>
      <c r="E117" s="78"/>
      <c r="F117" s="78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2" customHeight="1">
      <c r="A118" s="75"/>
      <c r="B118" s="75"/>
      <c r="C118" s="75"/>
      <c r="D118" s="78"/>
      <c r="E118" s="78"/>
      <c r="F118" s="78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2" customHeight="1">
      <c r="A119" s="75"/>
      <c r="B119" s="75"/>
      <c r="C119" s="75"/>
      <c r="D119" s="78"/>
      <c r="E119" s="78"/>
      <c r="F119" s="78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2" customHeight="1">
      <c r="A120" s="75"/>
      <c r="B120" s="75"/>
      <c r="C120" s="75"/>
      <c r="D120" s="78"/>
      <c r="E120" s="78"/>
      <c r="F120" s="78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2" customHeight="1">
      <c r="A121" s="75"/>
      <c r="B121" s="75"/>
      <c r="C121" s="75"/>
      <c r="D121" s="78"/>
      <c r="E121" s="78"/>
      <c r="F121" s="78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2" customHeight="1">
      <c r="A122" s="75"/>
      <c r="B122" s="75"/>
      <c r="C122" s="75"/>
      <c r="D122" s="78"/>
      <c r="E122" s="78"/>
      <c r="F122" s="78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2" customHeight="1">
      <c r="A123" s="75"/>
      <c r="B123" s="75"/>
      <c r="C123" s="75"/>
      <c r="D123" s="78"/>
      <c r="E123" s="78"/>
      <c r="F123" s="78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2" customHeight="1">
      <c r="A124" s="75"/>
      <c r="B124" s="75"/>
      <c r="C124" s="75"/>
      <c r="D124" s="78"/>
      <c r="E124" s="78"/>
      <c r="F124" s="78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2" customHeight="1">
      <c r="A125" s="75"/>
      <c r="B125" s="75"/>
      <c r="C125" s="75"/>
      <c r="D125" s="78"/>
      <c r="E125" s="78"/>
      <c r="F125" s="78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2" customHeight="1">
      <c r="A126" s="75"/>
      <c r="B126" s="75"/>
      <c r="C126" s="75"/>
      <c r="D126" s="78"/>
      <c r="E126" s="78"/>
      <c r="F126" s="78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2" customHeight="1">
      <c r="A127" s="75"/>
      <c r="B127" s="75"/>
      <c r="C127" s="75"/>
      <c r="D127" s="78"/>
      <c r="E127" s="78"/>
      <c r="F127" s="78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2" customHeight="1">
      <c r="A128" s="75"/>
      <c r="B128" s="75"/>
      <c r="C128" s="75"/>
      <c r="D128" s="78"/>
      <c r="E128" s="78"/>
      <c r="F128" s="78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2" customHeight="1">
      <c r="A129" s="75"/>
      <c r="B129" s="75"/>
      <c r="C129" s="75"/>
      <c r="D129" s="78"/>
      <c r="E129" s="78"/>
      <c r="F129" s="78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2" customHeight="1">
      <c r="A130" s="75"/>
      <c r="B130" s="75"/>
      <c r="C130" s="75"/>
      <c r="D130" s="78"/>
      <c r="E130" s="78"/>
      <c r="F130" s="78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2" customHeight="1">
      <c r="A131" s="75"/>
      <c r="B131" s="75"/>
      <c r="C131" s="75"/>
      <c r="D131" s="78"/>
      <c r="E131" s="78"/>
      <c r="F131" s="78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2" customHeight="1">
      <c r="A132" s="75"/>
      <c r="B132" s="75"/>
      <c r="C132" s="75"/>
      <c r="D132" s="78"/>
      <c r="E132" s="78"/>
      <c r="F132" s="78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2" customHeight="1">
      <c r="A133" s="75"/>
      <c r="B133" s="75"/>
      <c r="C133" s="75"/>
      <c r="D133" s="78"/>
      <c r="E133" s="78"/>
      <c r="F133" s="78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2" customHeight="1">
      <c r="A134" s="75"/>
      <c r="B134" s="75"/>
      <c r="C134" s="75"/>
      <c r="D134" s="78"/>
      <c r="E134" s="78"/>
      <c r="F134" s="78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2" customHeight="1">
      <c r="A135" s="75"/>
      <c r="B135" s="75"/>
      <c r="C135" s="75"/>
      <c r="D135" s="78"/>
      <c r="E135" s="78"/>
      <c r="F135" s="78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2" customHeight="1">
      <c r="A136" s="75"/>
      <c r="B136" s="75"/>
      <c r="C136" s="75"/>
      <c r="D136" s="78"/>
      <c r="E136" s="78"/>
      <c r="F136" s="78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2" customHeight="1">
      <c r="A137" s="75"/>
      <c r="B137" s="75"/>
      <c r="C137" s="75"/>
      <c r="D137" s="78"/>
      <c r="E137" s="78"/>
      <c r="F137" s="78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2" customHeight="1">
      <c r="A138" s="75"/>
      <c r="B138" s="75"/>
      <c r="C138" s="75"/>
      <c r="D138" s="78"/>
      <c r="E138" s="78"/>
      <c r="F138" s="78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2" customHeight="1">
      <c r="A139" s="75"/>
      <c r="B139" s="75"/>
      <c r="C139" s="75"/>
      <c r="D139" s="78"/>
      <c r="E139" s="78"/>
      <c r="F139" s="78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2" customHeight="1">
      <c r="A140" s="75"/>
      <c r="B140" s="75"/>
      <c r="C140" s="75"/>
      <c r="D140" s="78"/>
      <c r="E140" s="78"/>
      <c r="F140" s="78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2" customHeight="1">
      <c r="A141" s="75"/>
      <c r="B141" s="75"/>
      <c r="C141" s="75"/>
      <c r="D141" s="78"/>
      <c r="E141" s="78"/>
      <c r="F141" s="78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2" customHeight="1">
      <c r="A142" s="75"/>
      <c r="B142" s="75"/>
      <c r="C142" s="75"/>
      <c r="D142" s="78"/>
      <c r="E142" s="78"/>
      <c r="F142" s="78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2" customHeight="1">
      <c r="A143" s="75"/>
      <c r="B143" s="75"/>
      <c r="C143" s="75"/>
      <c r="D143" s="78"/>
      <c r="E143" s="78"/>
      <c r="F143" s="78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2" customHeight="1">
      <c r="A144" s="75"/>
      <c r="B144" s="75"/>
      <c r="C144" s="75"/>
      <c r="D144" s="78"/>
      <c r="E144" s="78"/>
      <c r="F144" s="78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2" customHeight="1">
      <c r="A145" s="75"/>
      <c r="B145" s="75"/>
      <c r="C145" s="75"/>
      <c r="D145" s="78"/>
      <c r="E145" s="78"/>
      <c r="F145" s="78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2" customHeight="1">
      <c r="A146" s="75"/>
      <c r="B146" s="75"/>
      <c r="C146" s="75"/>
      <c r="D146" s="78"/>
      <c r="E146" s="78"/>
      <c r="F146" s="78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2" customHeight="1">
      <c r="A147" s="75"/>
      <c r="B147" s="75"/>
      <c r="C147" s="75"/>
      <c r="D147" s="78"/>
      <c r="E147" s="78"/>
      <c r="F147" s="78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2" customHeight="1">
      <c r="A148" s="75"/>
      <c r="B148" s="75"/>
      <c r="C148" s="75"/>
      <c r="D148" s="78"/>
      <c r="E148" s="78"/>
      <c r="F148" s="78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2" customHeight="1">
      <c r="A149" s="75"/>
      <c r="B149" s="75"/>
      <c r="C149" s="75"/>
      <c r="D149" s="78"/>
      <c r="E149" s="78"/>
      <c r="F149" s="78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2" customHeight="1">
      <c r="A150" s="75"/>
      <c r="B150" s="75"/>
      <c r="C150" s="75"/>
      <c r="D150" s="78"/>
      <c r="E150" s="78"/>
      <c r="F150" s="78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2" customHeight="1">
      <c r="A151" s="75"/>
      <c r="B151" s="75"/>
      <c r="C151" s="75"/>
      <c r="D151" s="78"/>
      <c r="E151" s="78"/>
      <c r="F151" s="78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2" customHeight="1">
      <c r="A152" s="75"/>
      <c r="B152" s="75"/>
      <c r="C152" s="75"/>
      <c r="D152" s="78"/>
      <c r="E152" s="78"/>
      <c r="F152" s="78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2" customHeight="1">
      <c r="A153" s="75"/>
      <c r="B153" s="75"/>
      <c r="C153" s="75"/>
      <c r="D153" s="78"/>
      <c r="E153" s="78"/>
      <c r="F153" s="78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2" customHeight="1">
      <c r="A154" s="75"/>
      <c r="B154" s="75"/>
      <c r="C154" s="75"/>
      <c r="D154" s="78"/>
      <c r="E154" s="78"/>
      <c r="F154" s="78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2" customHeight="1">
      <c r="A155" s="75"/>
      <c r="B155" s="75"/>
      <c r="C155" s="75"/>
      <c r="D155" s="78"/>
      <c r="E155" s="78"/>
      <c r="F155" s="78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2" customHeight="1">
      <c r="A156" s="75"/>
      <c r="B156" s="75"/>
      <c r="C156" s="75"/>
      <c r="D156" s="78"/>
      <c r="E156" s="78"/>
      <c r="F156" s="78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2" customHeight="1">
      <c r="A157" s="75"/>
      <c r="B157" s="75"/>
      <c r="C157" s="75"/>
      <c r="D157" s="78"/>
      <c r="E157" s="78"/>
      <c r="F157" s="78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2" customHeight="1">
      <c r="A158" s="75"/>
      <c r="B158" s="75"/>
      <c r="C158" s="75"/>
      <c r="D158" s="78"/>
      <c r="E158" s="78"/>
      <c r="F158" s="78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2" customHeight="1">
      <c r="A159" s="75"/>
      <c r="B159" s="75"/>
      <c r="C159" s="75"/>
      <c r="D159" s="78"/>
      <c r="E159" s="78"/>
      <c r="F159" s="78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2" customHeight="1">
      <c r="A160" s="75"/>
      <c r="B160" s="75"/>
      <c r="C160" s="75"/>
      <c r="D160" s="78"/>
      <c r="E160" s="78"/>
      <c r="F160" s="78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" customHeight="1">
      <c r="A161" s="75"/>
      <c r="B161" s="75"/>
      <c r="C161" s="75"/>
      <c r="D161" s="78"/>
      <c r="E161" s="78"/>
      <c r="F161" s="78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" customHeight="1">
      <c r="A162" s="75"/>
      <c r="B162" s="75"/>
      <c r="C162" s="75"/>
      <c r="D162" s="78"/>
      <c r="E162" s="78"/>
      <c r="F162" s="78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" customHeight="1">
      <c r="A163" s="75"/>
      <c r="B163" s="75"/>
      <c r="C163" s="75"/>
      <c r="D163" s="78"/>
      <c r="E163" s="78"/>
      <c r="F163" s="78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" customHeight="1">
      <c r="A164" s="75"/>
      <c r="B164" s="75"/>
      <c r="C164" s="75"/>
      <c r="D164" s="78"/>
      <c r="E164" s="78"/>
      <c r="F164" s="78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" customHeight="1">
      <c r="A165" s="75"/>
      <c r="B165" s="75"/>
      <c r="C165" s="75"/>
      <c r="D165" s="78"/>
      <c r="E165" s="78"/>
      <c r="F165" s="78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" customHeight="1">
      <c r="A166" s="75"/>
      <c r="B166" s="75"/>
      <c r="C166" s="75"/>
      <c r="D166" s="78"/>
      <c r="E166" s="78"/>
      <c r="F166" s="78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" customHeight="1">
      <c r="A167" s="75"/>
      <c r="B167" s="75"/>
      <c r="C167" s="75"/>
      <c r="D167" s="78"/>
      <c r="E167" s="78"/>
      <c r="F167" s="78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" customHeight="1">
      <c r="A168" s="75"/>
      <c r="B168" s="75"/>
      <c r="C168" s="75"/>
      <c r="D168" s="78"/>
      <c r="E168" s="78"/>
      <c r="F168" s="78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" customHeight="1">
      <c r="A169" s="75"/>
      <c r="B169" s="75"/>
      <c r="C169" s="75"/>
      <c r="D169" s="78"/>
      <c r="E169" s="78"/>
      <c r="F169" s="78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" customHeight="1">
      <c r="A170" s="75"/>
      <c r="B170" s="75"/>
      <c r="C170" s="75"/>
      <c r="D170" s="78"/>
      <c r="E170" s="78"/>
      <c r="F170" s="78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" customHeight="1">
      <c r="A171" s="75"/>
      <c r="B171" s="75"/>
      <c r="C171" s="75"/>
      <c r="D171" s="78"/>
      <c r="E171" s="78"/>
      <c r="F171" s="78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" customHeight="1">
      <c r="A172" s="75"/>
      <c r="B172" s="75"/>
      <c r="C172" s="75"/>
      <c r="D172" s="78"/>
      <c r="E172" s="78"/>
      <c r="F172" s="78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" customHeight="1">
      <c r="A173" s="75"/>
      <c r="B173" s="75"/>
      <c r="C173" s="75"/>
      <c r="D173" s="78"/>
      <c r="E173" s="78"/>
      <c r="F173" s="78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" customHeight="1">
      <c r="A174" s="75"/>
      <c r="B174" s="75"/>
      <c r="C174" s="75"/>
      <c r="D174" s="78"/>
      <c r="E174" s="78"/>
      <c r="F174" s="78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" customHeight="1">
      <c r="A175" s="75"/>
      <c r="B175" s="75"/>
      <c r="C175" s="75"/>
      <c r="D175" s="78"/>
      <c r="E175" s="78"/>
      <c r="F175" s="78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" customHeight="1">
      <c r="A176" s="75"/>
      <c r="B176" s="75"/>
      <c r="C176" s="75"/>
      <c r="D176" s="78"/>
      <c r="E176" s="78"/>
      <c r="F176" s="78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" customHeight="1">
      <c r="A177" s="75"/>
      <c r="B177" s="75"/>
      <c r="C177" s="75"/>
      <c r="D177" s="78"/>
      <c r="E177" s="78"/>
      <c r="F177" s="78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" customHeight="1">
      <c r="A178" s="75"/>
      <c r="B178" s="75"/>
      <c r="C178" s="75"/>
      <c r="D178" s="78"/>
      <c r="E178" s="78"/>
      <c r="F178" s="78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" customHeight="1">
      <c r="A179" s="75"/>
      <c r="B179" s="75"/>
      <c r="C179" s="75"/>
      <c r="D179" s="78"/>
      <c r="E179" s="78"/>
      <c r="F179" s="78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" customHeight="1">
      <c r="A180" s="75"/>
      <c r="B180" s="75"/>
      <c r="C180" s="75"/>
      <c r="D180" s="78"/>
      <c r="E180" s="78"/>
      <c r="F180" s="78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" customHeight="1">
      <c r="A181" s="75"/>
      <c r="B181" s="75"/>
      <c r="C181" s="75"/>
      <c r="D181" s="78"/>
      <c r="E181" s="78"/>
      <c r="F181" s="78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" customHeight="1">
      <c r="A182" s="75"/>
      <c r="B182" s="75"/>
      <c r="C182" s="75"/>
      <c r="D182" s="78"/>
      <c r="E182" s="78"/>
      <c r="F182" s="78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" customHeight="1">
      <c r="A183" s="75"/>
      <c r="B183" s="75"/>
      <c r="C183" s="75"/>
      <c r="D183" s="78"/>
      <c r="E183" s="78"/>
      <c r="F183" s="78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" customHeight="1">
      <c r="A184" s="75"/>
      <c r="B184" s="75"/>
      <c r="C184" s="75"/>
      <c r="D184" s="78"/>
      <c r="E184" s="78"/>
      <c r="F184" s="78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" customHeight="1">
      <c r="A185" s="75"/>
      <c r="B185" s="75"/>
      <c r="C185" s="75"/>
      <c r="D185" s="78"/>
      <c r="E185" s="78"/>
      <c r="F185" s="78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" customHeight="1">
      <c r="A186" s="75"/>
      <c r="B186" s="75"/>
      <c r="C186" s="75"/>
      <c r="D186" s="78"/>
      <c r="E186" s="78"/>
      <c r="F186" s="78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" customHeight="1">
      <c r="A187" s="75"/>
      <c r="B187" s="75"/>
      <c r="C187" s="75"/>
      <c r="D187" s="78"/>
      <c r="E187" s="78"/>
      <c r="F187" s="78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" customHeight="1">
      <c r="A188" s="75"/>
      <c r="B188" s="75"/>
      <c r="C188" s="75"/>
      <c r="D188" s="78"/>
      <c r="E188" s="78"/>
      <c r="F188" s="78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" customHeight="1">
      <c r="A189" s="75"/>
      <c r="B189" s="75"/>
      <c r="C189" s="75"/>
      <c r="D189" s="78"/>
      <c r="E189" s="78"/>
      <c r="F189" s="78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" customHeight="1">
      <c r="A190" s="75"/>
      <c r="B190" s="75"/>
      <c r="C190" s="75"/>
      <c r="D190" s="78"/>
      <c r="E190" s="78"/>
      <c r="F190" s="78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" customHeight="1">
      <c r="A191" s="75"/>
      <c r="B191" s="75"/>
      <c r="C191" s="75"/>
      <c r="D191" s="78"/>
      <c r="E191" s="78"/>
      <c r="F191" s="78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" customHeight="1">
      <c r="A192" s="75"/>
      <c r="B192" s="75"/>
      <c r="C192" s="75"/>
      <c r="D192" s="78"/>
      <c r="E192" s="78"/>
      <c r="F192" s="78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" customHeight="1">
      <c r="A193" s="75"/>
      <c r="B193" s="75"/>
      <c r="C193" s="75"/>
      <c r="D193" s="78"/>
      <c r="E193" s="78"/>
      <c r="F193" s="78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" customHeight="1">
      <c r="A194" s="75"/>
      <c r="B194" s="75"/>
      <c r="C194" s="75"/>
      <c r="D194" s="78"/>
      <c r="E194" s="78"/>
      <c r="F194" s="78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" customHeight="1">
      <c r="A195" s="75"/>
      <c r="B195" s="75"/>
      <c r="C195" s="75"/>
      <c r="D195" s="78"/>
      <c r="E195" s="78"/>
      <c r="F195" s="78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" customHeight="1">
      <c r="A196" s="75"/>
      <c r="B196" s="75"/>
      <c r="C196" s="75"/>
      <c r="D196" s="78"/>
      <c r="E196" s="78"/>
      <c r="F196" s="78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" customHeight="1">
      <c r="A197" s="75"/>
      <c r="B197" s="75"/>
      <c r="C197" s="75"/>
      <c r="D197" s="78"/>
      <c r="E197" s="78"/>
      <c r="F197" s="78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" customHeight="1">
      <c r="A198" s="75"/>
      <c r="B198" s="75"/>
      <c r="C198" s="75"/>
      <c r="D198" s="78"/>
      <c r="E198" s="78"/>
      <c r="F198" s="78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" customHeight="1">
      <c r="A199" s="75"/>
      <c r="B199" s="75"/>
      <c r="C199" s="75"/>
      <c r="D199" s="78"/>
      <c r="E199" s="78"/>
      <c r="F199" s="78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" customHeight="1">
      <c r="A200" s="75"/>
      <c r="B200" s="75"/>
      <c r="C200" s="75"/>
      <c r="D200" s="78"/>
      <c r="E200" s="78"/>
      <c r="F200" s="78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" customHeight="1">
      <c r="A201" s="75"/>
      <c r="B201" s="75"/>
      <c r="C201" s="75"/>
      <c r="D201" s="78"/>
      <c r="E201" s="78"/>
      <c r="F201" s="78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" customHeight="1">
      <c r="A202" s="75"/>
      <c r="B202" s="75"/>
      <c r="C202" s="75"/>
      <c r="D202" s="78"/>
      <c r="E202" s="78"/>
      <c r="F202" s="78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" customHeight="1">
      <c r="A203" s="75"/>
      <c r="B203" s="75"/>
      <c r="C203" s="75"/>
      <c r="D203" s="78"/>
      <c r="E203" s="78"/>
      <c r="F203" s="78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" customHeight="1">
      <c r="A204" s="75"/>
      <c r="B204" s="75"/>
      <c r="C204" s="75"/>
      <c r="D204" s="78"/>
      <c r="E204" s="78"/>
      <c r="F204" s="78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" customHeight="1">
      <c r="A205" s="75"/>
      <c r="B205" s="75"/>
      <c r="C205" s="75"/>
      <c r="D205" s="78"/>
      <c r="E205" s="78"/>
      <c r="F205" s="78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" customHeight="1">
      <c r="A206" s="75"/>
      <c r="B206" s="75"/>
      <c r="C206" s="75"/>
      <c r="D206" s="78"/>
      <c r="E206" s="78"/>
      <c r="F206" s="78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" customHeight="1">
      <c r="A207" s="75"/>
      <c r="B207" s="75"/>
      <c r="C207" s="75"/>
      <c r="D207" s="78"/>
      <c r="E207" s="78"/>
      <c r="F207" s="78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" customHeight="1">
      <c r="A208" s="75"/>
      <c r="B208" s="75"/>
      <c r="C208" s="75"/>
      <c r="D208" s="78"/>
      <c r="E208" s="78"/>
      <c r="F208" s="78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" customHeight="1">
      <c r="A209" s="75"/>
      <c r="B209" s="75"/>
      <c r="C209" s="75"/>
      <c r="D209" s="78"/>
      <c r="E209" s="78"/>
      <c r="F209" s="78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" customHeight="1">
      <c r="A210" s="75"/>
      <c r="B210" s="75"/>
      <c r="C210" s="75"/>
      <c r="D210" s="78"/>
      <c r="E210" s="78"/>
      <c r="F210" s="78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" customHeight="1">
      <c r="A211" s="75"/>
      <c r="B211" s="75"/>
      <c r="C211" s="75"/>
      <c r="D211" s="78"/>
      <c r="E211" s="78"/>
      <c r="F211" s="78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" customHeight="1">
      <c r="A212" s="75"/>
      <c r="B212" s="75"/>
      <c r="C212" s="75"/>
      <c r="D212" s="78"/>
      <c r="E212" s="78"/>
      <c r="F212" s="78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" customHeight="1">
      <c r="A213" s="75"/>
      <c r="B213" s="75"/>
      <c r="C213" s="75"/>
      <c r="D213" s="78"/>
      <c r="E213" s="78"/>
      <c r="F213" s="78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" customHeight="1">
      <c r="A214" s="75"/>
      <c r="B214" s="75"/>
      <c r="C214" s="75"/>
      <c r="D214" s="78"/>
      <c r="E214" s="78"/>
      <c r="F214" s="78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" customHeight="1">
      <c r="A215" s="75"/>
      <c r="B215" s="75"/>
      <c r="C215" s="75"/>
      <c r="D215" s="78"/>
      <c r="E215" s="78"/>
      <c r="F215" s="78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" customHeight="1">
      <c r="A216" s="75"/>
      <c r="B216" s="75"/>
      <c r="C216" s="75"/>
      <c r="D216" s="78"/>
      <c r="E216" s="78"/>
      <c r="F216" s="78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" customHeight="1">
      <c r="A217" s="75"/>
      <c r="B217" s="75"/>
      <c r="C217" s="75"/>
      <c r="D217" s="78"/>
      <c r="E217" s="78"/>
      <c r="F217" s="78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" customHeight="1">
      <c r="A218" s="75"/>
      <c r="B218" s="75"/>
      <c r="C218" s="75"/>
      <c r="D218" s="78"/>
      <c r="E218" s="78"/>
      <c r="F218" s="78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" customHeight="1">
      <c r="A219" s="75"/>
      <c r="B219" s="75"/>
      <c r="C219" s="75"/>
      <c r="D219" s="78"/>
      <c r="E219" s="78"/>
      <c r="F219" s="78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" customHeight="1">
      <c r="A220" s="75"/>
      <c r="B220" s="75"/>
      <c r="C220" s="75"/>
      <c r="D220" s="78"/>
      <c r="E220" s="78"/>
      <c r="F220" s="78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" customHeight="1">
      <c r="A221" s="75"/>
      <c r="B221" s="75"/>
      <c r="C221" s="75"/>
      <c r="D221" s="78"/>
      <c r="E221" s="78"/>
      <c r="F221" s="78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" customHeight="1">
      <c r="A222" s="75"/>
      <c r="B222" s="75"/>
      <c r="C222" s="75"/>
      <c r="D222" s="78"/>
      <c r="E222" s="78"/>
      <c r="F222" s="78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" customHeight="1">
      <c r="A223" s="75"/>
      <c r="B223" s="75"/>
      <c r="C223" s="75"/>
      <c r="D223" s="78"/>
      <c r="E223" s="78"/>
      <c r="F223" s="78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" customHeight="1">
      <c r="A224" s="75"/>
      <c r="B224" s="75"/>
      <c r="C224" s="75"/>
      <c r="D224" s="78"/>
      <c r="E224" s="78"/>
      <c r="F224" s="78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" customHeight="1">
      <c r="A225" s="75"/>
      <c r="B225" s="75"/>
      <c r="C225" s="75"/>
      <c r="D225" s="78"/>
      <c r="E225" s="78"/>
      <c r="F225" s="78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" customHeight="1">
      <c r="A226" s="75"/>
      <c r="B226" s="75"/>
      <c r="C226" s="75"/>
      <c r="D226" s="78"/>
      <c r="E226" s="78"/>
      <c r="F226" s="78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" customHeight="1">
      <c r="A227" s="75"/>
      <c r="B227" s="75"/>
      <c r="C227" s="75"/>
      <c r="D227" s="78"/>
      <c r="E227" s="78"/>
      <c r="F227" s="78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" customHeight="1">
      <c r="A228" s="75"/>
      <c r="B228" s="75"/>
      <c r="C228" s="75"/>
      <c r="D228" s="78"/>
      <c r="E228" s="78"/>
      <c r="F228" s="78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" customHeight="1">
      <c r="A229" s="75"/>
      <c r="B229" s="75"/>
      <c r="C229" s="75"/>
      <c r="D229" s="78"/>
      <c r="E229" s="78"/>
      <c r="F229" s="78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2" customHeight="1">
      <c r="A230" s="75"/>
      <c r="B230" s="75"/>
      <c r="C230" s="75"/>
      <c r="D230" s="78"/>
      <c r="E230" s="78"/>
      <c r="F230" s="78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2" customHeight="1">
      <c r="A231" s="75"/>
      <c r="B231" s="75"/>
      <c r="C231" s="75"/>
      <c r="D231" s="78"/>
      <c r="E231" s="78"/>
      <c r="F231" s="78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2" customHeight="1">
      <c r="A232" s="75"/>
      <c r="B232" s="75"/>
      <c r="C232" s="75"/>
      <c r="D232" s="78"/>
      <c r="E232" s="78"/>
      <c r="F232" s="78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2" customHeight="1">
      <c r="A233" s="75"/>
      <c r="B233" s="75"/>
      <c r="C233" s="75"/>
      <c r="D233" s="78"/>
      <c r="E233" s="78"/>
      <c r="F233" s="78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2" customHeight="1">
      <c r="A234" s="75"/>
      <c r="B234" s="75"/>
      <c r="C234" s="75"/>
      <c r="D234" s="78"/>
      <c r="E234" s="78"/>
      <c r="F234" s="78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2" customHeight="1">
      <c r="A235" s="75"/>
      <c r="B235" s="75"/>
      <c r="C235" s="75"/>
      <c r="D235" s="78"/>
      <c r="E235" s="78"/>
      <c r="F235" s="78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2" customHeight="1">
      <c r="A236" s="75"/>
      <c r="B236" s="75"/>
      <c r="C236" s="75"/>
      <c r="D236" s="78"/>
      <c r="E236" s="78"/>
      <c r="F236" s="78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2" customHeight="1">
      <c r="A237" s="75"/>
      <c r="B237" s="75"/>
      <c r="C237" s="75"/>
      <c r="D237" s="78"/>
      <c r="E237" s="78"/>
      <c r="F237" s="78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2" customHeight="1">
      <c r="A238" s="75"/>
      <c r="B238" s="75"/>
      <c r="C238" s="75"/>
      <c r="D238" s="78"/>
      <c r="E238" s="78"/>
      <c r="F238" s="78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2" customHeight="1">
      <c r="A239" s="75"/>
      <c r="B239" s="75"/>
      <c r="C239" s="75"/>
      <c r="D239" s="78"/>
      <c r="E239" s="78"/>
      <c r="F239" s="78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2" customHeight="1">
      <c r="A240" s="75"/>
      <c r="B240" s="75"/>
      <c r="C240" s="75"/>
      <c r="D240" s="78"/>
      <c r="E240" s="78"/>
      <c r="F240" s="78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2" customHeight="1">
      <c r="A241" s="75"/>
      <c r="B241" s="75"/>
      <c r="C241" s="75"/>
      <c r="D241" s="78"/>
      <c r="E241" s="78"/>
      <c r="F241" s="78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2" customHeight="1">
      <c r="A242" s="75"/>
      <c r="B242" s="75"/>
      <c r="C242" s="75"/>
      <c r="D242" s="78"/>
      <c r="E242" s="78"/>
      <c r="F242" s="78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2" customHeight="1">
      <c r="A243" s="75"/>
      <c r="B243" s="75"/>
      <c r="C243" s="75"/>
      <c r="D243" s="78"/>
      <c r="E243" s="78"/>
      <c r="F243" s="78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2" customHeight="1">
      <c r="A244" s="75"/>
      <c r="B244" s="75"/>
      <c r="C244" s="75"/>
      <c r="D244" s="78"/>
      <c r="E244" s="78"/>
      <c r="F244" s="78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2" customHeight="1">
      <c r="A245" s="75"/>
      <c r="B245" s="75"/>
      <c r="C245" s="75"/>
      <c r="D245" s="78"/>
      <c r="E245" s="78"/>
      <c r="F245" s="78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2" customHeight="1">
      <c r="A246" s="75"/>
      <c r="B246" s="75"/>
      <c r="C246" s="75"/>
      <c r="D246" s="78"/>
      <c r="E246" s="78"/>
      <c r="F246" s="78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2" customHeight="1">
      <c r="A247" s="75"/>
      <c r="B247" s="75"/>
      <c r="C247" s="75"/>
      <c r="D247" s="78"/>
      <c r="E247" s="78"/>
      <c r="F247" s="78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2" customHeight="1">
      <c r="A248" s="75"/>
      <c r="B248" s="75"/>
      <c r="C248" s="75"/>
      <c r="D248" s="78"/>
      <c r="E248" s="78"/>
      <c r="F248" s="78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2" customHeight="1">
      <c r="A249" s="75"/>
      <c r="B249" s="75"/>
      <c r="C249" s="75"/>
      <c r="D249" s="78"/>
      <c r="E249" s="78"/>
      <c r="F249" s="78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2" customHeight="1">
      <c r="A250" s="75"/>
      <c r="B250" s="75"/>
      <c r="C250" s="75"/>
      <c r="D250" s="78"/>
      <c r="E250" s="78"/>
      <c r="F250" s="78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2" customHeight="1">
      <c r="A251" s="75"/>
      <c r="B251" s="75"/>
      <c r="C251" s="75"/>
      <c r="D251" s="78"/>
      <c r="E251" s="78"/>
      <c r="F251" s="78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2" customHeight="1">
      <c r="A252" s="75"/>
      <c r="B252" s="75"/>
      <c r="C252" s="75"/>
      <c r="D252" s="78"/>
      <c r="E252" s="78"/>
      <c r="F252" s="78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2" customHeight="1">
      <c r="A253" s="75"/>
      <c r="B253" s="75"/>
      <c r="C253" s="75"/>
      <c r="D253" s="78"/>
      <c r="E253" s="78"/>
      <c r="F253" s="78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2" customHeight="1">
      <c r="A254" s="75"/>
      <c r="B254" s="75"/>
      <c r="C254" s="75"/>
      <c r="D254" s="78"/>
      <c r="E254" s="78"/>
      <c r="F254" s="78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2" customHeight="1">
      <c r="A255" s="75"/>
      <c r="B255" s="75"/>
      <c r="C255" s="75"/>
      <c r="D255" s="78"/>
      <c r="E255" s="78"/>
      <c r="F255" s="78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2" customHeight="1">
      <c r="A256" s="75"/>
      <c r="B256" s="75"/>
      <c r="C256" s="75"/>
      <c r="D256" s="78"/>
      <c r="E256" s="78"/>
      <c r="F256" s="78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2" customHeight="1">
      <c r="A257" s="75"/>
      <c r="B257" s="75"/>
      <c r="C257" s="75"/>
      <c r="D257" s="78"/>
      <c r="E257" s="78"/>
      <c r="F257" s="78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2" customHeight="1">
      <c r="A258" s="75"/>
      <c r="B258" s="75"/>
      <c r="C258" s="75"/>
      <c r="D258" s="78"/>
      <c r="E258" s="78"/>
      <c r="F258" s="78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2" customHeight="1">
      <c r="A259" s="75"/>
      <c r="B259" s="75"/>
      <c r="C259" s="75"/>
      <c r="D259" s="78"/>
      <c r="E259" s="78"/>
      <c r="F259" s="78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2" customHeight="1">
      <c r="A260" s="75"/>
      <c r="B260" s="75"/>
      <c r="C260" s="75"/>
      <c r="D260" s="78"/>
      <c r="E260" s="78"/>
      <c r="F260" s="78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2" customHeight="1">
      <c r="A261" s="75"/>
      <c r="B261" s="75"/>
      <c r="C261" s="75"/>
      <c r="D261" s="78"/>
      <c r="E261" s="78"/>
      <c r="F261" s="78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2" customHeight="1">
      <c r="A262" s="75"/>
      <c r="B262" s="75"/>
      <c r="C262" s="75"/>
      <c r="D262" s="78"/>
      <c r="E262" s="78"/>
      <c r="F262" s="78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2" customHeight="1">
      <c r="A263" s="75"/>
      <c r="B263" s="75"/>
      <c r="C263" s="75"/>
      <c r="D263" s="78"/>
      <c r="E263" s="78"/>
      <c r="F263" s="78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2" customHeight="1">
      <c r="A264" s="75"/>
      <c r="B264" s="75"/>
      <c r="C264" s="75"/>
      <c r="D264" s="78"/>
      <c r="E264" s="78"/>
      <c r="F264" s="78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2" customHeight="1">
      <c r="A265" s="75"/>
      <c r="B265" s="75"/>
      <c r="C265" s="75"/>
      <c r="D265" s="78"/>
      <c r="E265" s="78"/>
      <c r="F265" s="78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2" customHeight="1">
      <c r="A266" s="75"/>
      <c r="B266" s="75"/>
      <c r="C266" s="75"/>
      <c r="D266" s="78"/>
      <c r="E266" s="78"/>
      <c r="F266" s="78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2" customHeight="1">
      <c r="A267" s="75"/>
      <c r="B267" s="75"/>
      <c r="C267" s="75"/>
      <c r="D267" s="78"/>
      <c r="E267" s="78"/>
      <c r="F267" s="78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2" customHeight="1">
      <c r="A268" s="75"/>
      <c r="B268" s="75"/>
      <c r="C268" s="75"/>
      <c r="D268" s="78"/>
      <c r="E268" s="78"/>
      <c r="F268" s="78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2" customHeight="1">
      <c r="A269" s="75"/>
      <c r="B269" s="75"/>
      <c r="C269" s="75"/>
      <c r="D269" s="78"/>
      <c r="E269" s="78"/>
      <c r="F269" s="78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2" customHeight="1">
      <c r="A270" s="75"/>
      <c r="B270" s="75"/>
      <c r="C270" s="75"/>
      <c r="D270" s="78"/>
      <c r="E270" s="78"/>
      <c r="F270" s="78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2" customHeight="1">
      <c r="A271" s="75"/>
      <c r="B271" s="75"/>
      <c r="C271" s="75"/>
      <c r="D271" s="78"/>
      <c r="E271" s="78"/>
      <c r="F271" s="78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2" customHeight="1">
      <c r="A272" s="75"/>
      <c r="B272" s="75"/>
      <c r="C272" s="75"/>
      <c r="D272" s="78"/>
      <c r="E272" s="78"/>
      <c r="F272" s="78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2" customHeight="1">
      <c r="A273" s="75"/>
      <c r="B273" s="75"/>
      <c r="C273" s="75"/>
      <c r="D273" s="78"/>
      <c r="E273" s="78"/>
      <c r="F273" s="78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2" customHeight="1">
      <c r="A274" s="75"/>
      <c r="B274" s="75"/>
      <c r="C274" s="75"/>
      <c r="D274" s="78"/>
      <c r="E274" s="78"/>
      <c r="F274" s="78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2" customHeight="1">
      <c r="A275" s="75"/>
      <c r="B275" s="75"/>
      <c r="C275" s="75"/>
      <c r="D275" s="78"/>
      <c r="E275" s="78"/>
      <c r="F275" s="78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2" customHeight="1">
      <c r="A276" s="75"/>
      <c r="B276" s="75"/>
      <c r="C276" s="75"/>
      <c r="D276" s="78"/>
      <c r="E276" s="78"/>
      <c r="F276" s="78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2" customHeight="1">
      <c r="A277" s="75"/>
      <c r="B277" s="75"/>
      <c r="C277" s="75"/>
      <c r="D277" s="78"/>
      <c r="E277" s="78"/>
      <c r="F277" s="78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2" customHeight="1">
      <c r="A278" s="75"/>
      <c r="B278" s="75"/>
      <c r="C278" s="75"/>
      <c r="D278" s="78"/>
      <c r="E278" s="78"/>
      <c r="F278" s="78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2" customHeight="1">
      <c r="A279" s="75"/>
      <c r="B279" s="75"/>
      <c r="C279" s="75"/>
      <c r="D279" s="78"/>
      <c r="E279" s="78"/>
      <c r="F279" s="78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2" customHeight="1">
      <c r="A280" s="75"/>
      <c r="B280" s="75"/>
      <c r="C280" s="75"/>
      <c r="D280" s="78"/>
      <c r="E280" s="78"/>
      <c r="F280" s="78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2" customHeight="1">
      <c r="A281" s="75"/>
      <c r="B281" s="75"/>
      <c r="C281" s="75"/>
      <c r="D281" s="78"/>
      <c r="E281" s="78"/>
      <c r="F281" s="78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2" customHeight="1">
      <c r="A282" s="75"/>
      <c r="B282" s="75"/>
      <c r="C282" s="75"/>
      <c r="D282" s="78"/>
      <c r="E282" s="78"/>
      <c r="F282" s="78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2" customHeight="1">
      <c r="A283" s="75"/>
      <c r="B283" s="75"/>
      <c r="C283" s="75"/>
      <c r="D283" s="78"/>
      <c r="E283" s="78"/>
      <c r="F283" s="78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2" customHeight="1">
      <c r="A284" s="75"/>
      <c r="B284" s="75"/>
      <c r="C284" s="75"/>
      <c r="D284" s="78"/>
      <c r="E284" s="78"/>
      <c r="F284" s="78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2" customHeight="1">
      <c r="A285" s="75"/>
      <c r="B285" s="75"/>
      <c r="C285" s="75"/>
      <c r="D285" s="78"/>
      <c r="E285" s="78"/>
      <c r="F285" s="78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2" customHeight="1">
      <c r="A286" s="75"/>
      <c r="B286" s="75"/>
      <c r="C286" s="75"/>
      <c r="D286" s="78"/>
      <c r="E286" s="78"/>
      <c r="F286" s="78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2" customHeight="1">
      <c r="A287" s="75"/>
      <c r="B287" s="75"/>
      <c r="C287" s="75"/>
      <c r="D287" s="78"/>
      <c r="E287" s="78"/>
      <c r="F287" s="78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2" customHeight="1">
      <c r="A288" s="75"/>
      <c r="B288" s="75"/>
      <c r="C288" s="75"/>
      <c r="D288" s="78"/>
      <c r="E288" s="78"/>
      <c r="F288" s="78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2" customHeight="1">
      <c r="A289" s="75"/>
      <c r="B289" s="75"/>
      <c r="C289" s="75"/>
      <c r="D289" s="78"/>
      <c r="E289" s="78"/>
      <c r="F289" s="78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2" customHeight="1">
      <c r="A290" s="75"/>
      <c r="B290" s="75"/>
      <c r="C290" s="75"/>
      <c r="D290" s="78"/>
      <c r="E290" s="78"/>
      <c r="F290" s="78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2" customHeight="1">
      <c r="A291" s="75"/>
      <c r="B291" s="75"/>
      <c r="C291" s="75"/>
      <c r="D291" s="78"/>
      <c r="E291" s="78"/>
      <c r="F291" s="78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2" customHeight="1">
      <c r="A292" s="75"/>
      <c r="B292" s="75"/>
      <c r="C292" s="75"/>
      <c r="D292" s="78"/>
      <c r="E292" s="78"/>
      <c r="F292" s="78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2" customHeight="1">
      <c r="A293" s="75"/>
      <c r="B293" s="75"/>
      <c r="C293" s="75"/>
      <c r="D293" s="78"/>
      <c r="E293" s="78"/>
      <c r="F293" s="78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2" customHeight="1">
      <c r="A294" s="75"/>
      <c r="B294" s="75"/>
      <c r="C294" s="75"/>
      <c r="D294" s="78"/>
      <c r="E294" s="78"/>
      <c r="F294" s="78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2" customHeight="1">
      <c r="A295" s="75"/>
      <c r="B295" s="75"/>
      <c r="C295" s="75"/>
      <c r="D295" s="78"/>
      <c r="E295" s="78"/>
      <c r="F295" s="78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2" customHeight="1">
      <c r="A296" s="75"/>
      <c r="B296" s="75"/>
      <c r="C296" s="75"/>
      <c r="D296" s="78"/>
      <c r="E296" s="78"/>
      <c r="F296" s="78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2" customHeight="1">
      <c r="A297" s="75"/>
      <c r="B297" s="75"/>
      <c r="C297" s="75"/>
      <c r="D297" s="78"/>
      <c r="E297" s="78"/>
      <c r="F297" s="78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2" customHeight="1">
      <c r="A298" s="75"/>
      <c r="B298" s="75"/>
      <c r="C298" s="75"/>
      <c r="D298" s="78"/>
      <c r="E298" s="78"/>
      <c r="F298" s="78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2" customHeight="1">
      <c r="A299" s="75"/>
      <c r="B299" s="75"/>
      <c r="C299" s="75"/>
      <c r="D299" s="78"/>
      <c r="E299" s="78"/>
      <c r="F299" s="78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2" customHeight="1">
      <c r="A300" s="75"/>
      <c r="B300" s="75"/>
      <c r="C300" s="75"/>
      <c r="D300" s="78"/>
      <c r="E300" s="78"/>
      <c r="F300" s="78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2" customHeight="1">
      <c r="A301" s="75"/>
      <c r="B301" s="75"/>
      <c r="C301" s="75"/>
      <c r="D301" s="78"/>
      <c r="E301" s="78"/>
      <c r="F301" s="78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2" customHeight="1">
      <c r="A302" s="75"/>
      <c r="B302" s="75"/>
      <c r="C302" s="75"/>
      <c r="D302" s="78"/>
      <c r="E302" s="78"/>
      <c r="F302" s="78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2" customHeight="1">
      <c r="A303" s="75"/>
      <c r="B303" s="75"/>
      <c r="C303" s="75"/>
      <c r="D303" s="78"/>
      <c r="E303" s="78"/>
      <c r="F303" s="78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2" customHeight="1">
      <c r="A304" s="75"/>
      <c r="B304" s="75"/>
      <c r="C304" s="75"/>
      <c r="D304" s="78"/>
      <c r="E304" s="78"/>
      <c r="F304" s="78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2" customHeight="1">
      <c r="A305" s="75"/>
      <c r="B305" s="75"/>
      <c r="C305" s="75"/>
      <c r="D305" s="78"/>
      <c r="E305" s="78"/>
      <c r="F305" s="78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2" customHeight="1">
      <c r="A306" s="75"/>
      <c r="B306" s="75"/>
      <c r="C306" s="75"/>
      <c r="D306" s="78"/>
      <c r="E306" s="78"/>
      <c r="F306" s="78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2" customHeight="1">
      <c r="A307" s="75"/>
      <c r="B307" s="75"/>
      <c r="C307" s="75"/>
      <c r="D307" s="78"/>
      <c r="E307" s="78"/>
      <c r="F307" s="78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2" customHeight="1">
      <c r="A308" s="75"/>
      <c r="B308" s="75"/>
      <c r="C308" s="75"/>
      <c r="D308" s="78"/>
      <c r="E308" s="78"/>
      <c r="F308" s="78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2" customHeight="1">
      <c r="A309" s="75"/>
      <c r="B309" s="75"/>
      <c r="C309" s="75"/>
      <c r="D309" s="78"/>
      <c r="E309" s="78"/>
      <c r="F309" s="78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2" customHeight="1">
      <c r="A310" s="75"/>
      <c r="B310" s="75"/>
      <c r="C310" s="75"/>
      <c r="D310" s="78"/>
      <c r="E310" s="78"/>
      <c r="F310" s="78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2" customHeight="1">
      <c r="A311" s="75"/>
      <c r="B311" s="75"/>
      <c r="C311" s="75"/>
      <c r="D311" s="78"/>
      <c r="E311" s="78"/>
      <c r="F311" s="78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2" customHeight="1">
      <c r="A312" s="75"/>
      <c r="B312" s="75"/>
      <c r="C312" s="75"/>
      <c r="D312" s="78"/>
      <c r="E312" s="78"/>
      <c r="F312" s="78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2" customHeight="1">
      <c r="A313" s="75"/>
      <c r="B313" s="75"/>
      <c r="C313" s="75"/>
      <c r="D313" s="78"/>
      <c r="E313" s="78"/>
      <c r="F313" s="78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2" customHeight="1">
      <c r="A314" s="75"/>
      <c r="B314" s="75"/>
      <c r="C314" s="75"/>
      <c r="D314" s="78"/>
      <c r="E314" s="78"/>
      <c r="F314" s="78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2" customHeight="1">
      <c r="A315" s="75"/>
      <c r="B315" s="75"/>
      <c r="C315" s="75"/>
      <c r="D315" s="78"/>
      <c r="E315" s="78"/>
      <c r="F315" s="78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2" customHeight="1">
      <c r="A316" s="75"/>
      <c r="B316" s="75"/>
      <c r="C316" s="75"/>
      <c r="D316" s="78"/>
      <c r="E316" s="78"/>
      <c r="F316" s="78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2" customHeight="1">
      <c r="A317" s="75"/>
      <c r="B317" s="75"/>
      <c r="C317" s="75"/>
      <c r="D317" s="78"/>
      <c r="E317" s="78"/>
      <c r="F317" s="78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2" customHeight="1">
      <c r="A318" s="75"/>
      <c r="B318" s="75"/>
      <c r="C318" s="75"/>
      <c r="D318" s="78"/>
      <c r="E318" s="78"/>
      <c r="F318" s="78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2" customHeight="1">
      <c r="A319" s="75"/>
      <c r="B319" s="75"/>
      <c r="C319" s="75"/>
      <c r="D319" s="78"/>
      <c r="E319" s="78"/>
      <c r="F319" s="78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2" customHeight="1">
      <c r="A320" s="75"/>
      <c r="B320" s="75"/>
      <c r="C320" s="75"/>
      <c r="D320" s="78"/>
      <c r="E320" s="78"/>
      <c r="F320" s="78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2" customHeight="1">
      <c r="A321" s="75"/>
      <c r="B321" s="75"/>
      <c r="C321" s="75"/>
      <c r="D321" s="78"/>
      <c r="E321" s="78"/>
      <c r="F321" s="78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2" customHeight="1">
      <c r="A322" s="75"/>
      <c r="B322" s="75"/>
      <c r="C322" s="75"/>
      <c r="D322" s="78"/>
      <c r="E322" s="78"/>
      <c r="F322" s="78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2" customHeight="1">
      <c r="A323" s="75"/>
      <c r="B323" s="75"/>
      <c r="C323" s="75"/>
      <c r="D323" s="78"/>
      <c r="E323" s="78"/>
      <c r="F323" s="78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2" customHeight="1">
      <c r="A324" s="75"/>
      <c r="B324" s="75"/>
      <c r="C324" s="75"/>
      <c r="D324" s="78"/>
      <c r="E324" s="78"/>
      <c r="F324" s="78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2" customHeight="1">
      <c r="A325" s="75"/>
      <c r="B325" s="75"/>
      <c r="C325" s="75"/>
      <c r="D325" s="78"/>
      <c r="E325" s="78"/>
      <c r="F325" s="78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2" customHeight="1">
      <c r="A326" s="75"/>
      <c r="B326" s="75"/>
      <c r="C326" s="75"/>
      <c r="D326" s="78"/>
      <c r="E326" s="78"/>
      <c r="F326" s="78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2" customHeight="1">
      <c r="A327" s="75"/>
      <c r="B327" s="75"/>
      <c r="C327" s="75"/>
      <c r="D327" s="78"/>
      <c r="E327" s="78"/>
      <c r="F327" s="78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2" customHeight="1">
      <c r="A328" s="75"/>
      <c r="B328" s="75"/>
      <c r="C328" s="75"/>
      <c r="D328" s="78"/>
      <c r="E328" s="78"/>
      <c r="F328" s="78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2" customHeight="1">
      <c r="A329" s="75"/>
      <c r="B329" s="75"/>
      <c r="C329" s="75"/>
      <c r="D329" s="78"/>
      <c r="E329" s="78"/>
      <c r="F329" s="78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2" customHeight="1">
      <c r="A330" s="75"/>
      <c r="B330" s="75"/>
      <c r="C330" s="75"/>
      <c r="D330" s="78"/>
      <c r="E330" s="78"/>
      <c r="F330" s="78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2" customHeight="1">
      <c r="A331" s="75"/>
      <c r="B331" s="75"/>
      <c r="C331" s="75"/>
      <c r="D331" s="78"/>
      <c r="E331" s="78"/>
      <c r="F331" s="78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2" customHeight="1">
      <c r="A332" s="75"/>
      <c r="B332" s="75"/>
      <c r="C332" s="75"/>
      <c r="D332" s="78"/>
      <c r="E332" s="78"/>
      <c r="F332" s="78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2" customHeight="1">
      <c r="A333" s="75"/>
      <c r="B333" s="75"/>
      <c r="C333" s="75"/>
      <c r="D333" s="78"/>
      <c r="E333" s="78"/>
      <c r="F333" s="78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2" customHeight="1">
      <c r="A334" s="75"/>
      <c r="B334" s="75"/>
      <c r="C334" s="75"/>
      <c r="D334" s="78"/>
      <c r="E334" s="78"/>
      <c r="F334" s="78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2" customHeight="1">
      <c r="A335" s="75"/>
      <c r="B335" s="75"/>
      <c r="C335" s="75"/>
      <c r="D335" s="78"/>
      <c r="E335" s="78"/>
      <c r="F335" s="78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2" customHeight="1">
      <c r="A336" s="75"/>
      <c r="B336" s="75"/>
      <c r="C336" s="75"/>
      <c r="D336" s="78"/>
      <c r="E336" s="78"/>
      <c r="F336" s="78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2" customHeight="1">
      <c r="A337" s="75"/>
      <c r="B337" s="75"/>
      <c r="C337" s="75"/>
      <c r="D337" s="78"/>
      <c r="E337" s="78"/>
      <c r="F337" s="78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2" customHeight="1">
      <c r="A338" s="75"/>
      <c r="B338" s="75"/>
      <c r="C338" s="75"/>
      <c r="D338" s="78"/>
      <c r="E338" s="78"/>
      <c r="F338" s="78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2" customHeight="1">
      <c r="A339" s="75"/>
      <c r="B339" s="75"/>
      <c r="C339" s="75"/>
      <c r="D339" s="78"/>
      <c r="E339" s="78"/>
      <c r="F339" s="78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2" customHeight="1">
      <c r="A340" s="75"/>
      <c r="B340" s="75"/>
      <c r="C340" s="75"/>
      <c r="D340" s="78"/>
      <c r="E340" s="78"/>
      <c r="F340" s="78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2" customHeight="1">
      <c r="A341" s="75"/>
      <c r="B341" s="75"/>
      <c r="C341" s="75"/>
      <c r="D341" s="78"/>
      <c r="E341" s="78"/>
      <c r="F341" s="78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2" customHeight="1">
      <c r="A342" s="75"/>
      <c r="B342" s="75"/>
      <c r="C342" s="75"/>
      <c r="D342" s="78"/>
      <c r="E342" s="78"/>
      <c r="F342" s="78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2" customHeight="1">
      <c r="A343" s="75"/>
      <c r="B343" s="75"/>
      <c r="C343" s="75"/>
      <c r="D343" s="78"/>
      <c r="E343" s="78"/>
      <c r="F343" s="78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2" customHeight="1">
      <c r="A344" s="75"/>
      <c r="B344" s="75"/>
      <c r="C344" s="75"/>
      <c r="D344" s="78"/>
      <c r="E344" s="78"/>
      <c r="F344" s="78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2" customHeight="1">
      <c r="A345" s="75"/>
      <c r="B345" s="75"/>
      <c r="C345" s="75"/>
      <c r="D345" s="78"/>
      <c r="E345" s="78"/>
      <c r="F345" s="78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2" customHeight="1">
      <c r="A346" s="75"/>
      <c r="B346" s="75"/>
      <c r="C346" s="75"/>
      <c r="D346" s="78"/>
      <c r="E346" s="78"/>
      <c r="F346" s="78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2" customHeight="1">
      <c r="A347" s="75"/>
      <c r="B347" s="75"/>
      <c r="C347" s="75"/>
      <c r="D347" s="78"/>
      <c r="E347" s="78"/>
      <c r="F347" s="78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2" customHeight="1">
      <c r="A348" s="75"/>
      <c r="B348" s="75"/>
      <c r="C348" s="75"/>
      <c r="D348" s="78"/>
      <c r="E348" s="78"/>
      <c r="F348" s="78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2" customHeight="1">
      <c r="A349" s="75"/>
      <c r="B349" s="75"/>
      <c r="C349" s="75"/>
      <c r="D349" s="78"/>
      <c r="E349" s="78"/>
      <c r="F349" s="78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2" customHeight="1">
      <c r="A350" s="75"/>
      <c r="B350" s="75"/>
      <c r="C350" s="75"/>
      <c r="D350" s="78"/>
      <c r="E350" s="78"/>
      <c r="F350" s="78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2" customHeight="1">
      <c r="A351" s="75"/>
      <c r="B351" s="75"/>
      <c r="C351" s="75"/>
      <c r="D351" s="78"/>
      <c r="E351" s="78"/>
      <c r="F351" s="78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2" customHeight="1">
      <c r="A352" s="75"/>
      <c r="B352" s="75"/>
      <c r="C352" s="75"/>
      <c r="D352" s="78"/>
      <c r="E352" s="78"/>
      <c r="F352" s="78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2" customHeight="1">
      <c r="A353" s="75"/>
      <c r="B353" s="75"/>
      <c r="C353" s="75"/>
      <c r="D353" s="78"/>
      <c r="E353" s="78"/>
      <c r="F353" s="78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2" customHeight="1">
      <c r="A354" s="75"/>
      <c r="B354" s="75"/>
      <c r="C354" s="75"/>
      <c r="D354" s="78"/>
      <c r="E354" s="78"/>
      <c r="F354" s="78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2" customHeight="1">
      <c r="A355" s="75"/>
      <c r="B355" s="75"/>
      <c r="C355" s="75"/>
      <c r="D355" s="78"/>
      <c r="E355" s="78"/>
      <c r="F355" s="78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2" customHeight="1">
      <c r="A356" s="75"/>
      <c r="B356" s="75"/>
      <c r="C356" s="75"/>
      <c r="D356" s="78"/>
      <c r="E356" s="78"/>
      <c r="F356" s="78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2" customHeight="1">
      <c r="A357" s="75"/>
      <c r="B357" s="75"/>
      <c r="C357" s="75"/>
      <c r="D357" s="78"/>
      <c r="E357" s="78"/>
      <c r="F357" s="78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2" customHeight="1">
      <c r="A358" s="75"/>
      <c r="B358" s="75"/>
      <c r="C358" s="75"/>
      <c r="D358" s="78"/>
      <c r="E358" s="78"/>
      <c r="F358" s="78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2" customHeight="1">
      <c r="A359" s="75"/>
      <c r="B359" s="75"/>
      <c r="C359" s="75"/>
      <c r="D359" s="78"/>
      <c r="E359" s="78"/>
      <c r="F359" s="78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2" customHeight="1">
      <c r="A360" s="75"/>
      <c r="B360" s="75"/>
      <c r="C360" s="75"/>
      <c r="D360" s="78"/>
      <c r="E360" s="78"/>
      <c r="F360" s="78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2" customHeight="1">
      <c r="A361" s="75"/>
      <c r="B361" s="75"/>
      <c r="C361" s="75"/>
      <c r="D361" s="78"/>
      <c r="E361" s="78"/>
      <c r="F361" s="78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2" customHeight="1">
      <c r="A362" s="75"/>
      <c r="B362" s="75"/>
      <c r="C362" s="75"/>
      <c r="D362" s="78"/>
      <c r="E362" s="78"/>
      <c r="F362" s="78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2" customHeight="1">
      <c r="A363" s="75"/>
      <c r="B363" s="75"/>
      <c r="C363" s="75"/>
      <c r="D363" s="78"/>
      <c r="E363" s="78"/>
      <c r="F363" s="78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2" customHeight="1">
      <c r="A364" s="75"/>
      <c r="B364" s="75"/>
      <c r="C364" s="75"/>
      <c r="D364" s="78"/>
      <c r="E364" s="78"/>
      <c r="F364" s="78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2" customHeight="1">
      <c r="A365" s="75"/>
      <c r="B365" s="75"/>
      <c r="C365" s="75"/>
      <c r="D365" s="78"/>
      <c r="E365" s="78"/>
      <c r="F365" s="78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2" customHeight="1">
      <c r="A366" s="75"/>
      <c r="B366" s="75"/>
      <c r="C366" s="75"/>
      <c r="D366" s="78"/>
      <c r="E366" s="78"/>
      <c r="F366" s="78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2" customHeight="1">
      <c r="A367" s="75"/>
      <c r="B367" s="75"/>
      <c r="C367" s="75"/>
      <c r="D367" s="78"/>
      <c r="E367" s="78"/>
      <c r="F367" s="78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2" customHeight="1">
      <c r="A368" s="75"/>
      <c r="B368" s="75"/>
      <c r="C368" s="75"/>
      <c r="D368" s="78"/>
      <c r="E368" s="78"/>
      <c r="F368" s="78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2" customHeight="1">
      <c r="A369" s="75"/>
      <c r="B369" s="75"/>
      <c r="C369" s="75"/>
      <c r="D369" s="78"/>
      <c r="E369" s="78"/>
      <c r="F369" s="78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2" customHeight="1">
      <c r="A370" s="75"/>
      <c r="B370" s="75"/>
      <c r="C370" s="75"/>
      <c r="D370" s="78"/>
      <c r="E370" s="78"/>
      <c r="F370" s="78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2" customHeight="1">
      <c r="A371" s="75"/>
      <c r="B371" s="75"/>
      <c r="C371" s="75"/>
      <c r="D371" s="78"/>
      <c r="E371" s="78"/>
      <c r="F371" s="78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2" customHeight="1">
      <c r="A372" s="75"/>
      <c r="B372" s="75"/>
      <c r="C372" s="75"/>
      <c r="D372" s="78"/>
      <c r="E372" s="78"/>
      <c r="F372" s="78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2" customHeight="1">
      <c r="A373" s="75"/>
      <c r="B373" s="75"/>
      <c r="C373" s="75"/>
      <c r="D373" s="78"/>
      <c r="E373" s="78"/>
      <c r="F373" s="78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2" customHeight="1">
      <c r="A374" s="75"/>
      <c r="B374" s="75"/>
      <c r="C374" s="75"/>
      <c r="D374" s="78"/>
      <c r="E374" s="78"/>
      <c r="F374" s="78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2" customHeight="1">
      <c r="A375" s="75"/>
      <c r="B375" s="75"/>
      <c r="C375" s="75"/>
      <c r="D375" s="78"/>
      <c r="E375" s="78"/>
      <c r="F375" s="78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2" customHeight="1">
      <c r="A376" s="75"/>
      <c r="B376" s="75"/>
      <c r="C376" s="75"/>
      <c r="D376" s="78"/>
      <c r="E376" s="78"/>
      <c r="F376" s="78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2" customHeight="1">
      <c r="A377" s="75"/>
      <c r="B377" s="75"/>
      <c r="C377" s="75"/>
      <c r="D377" s="78"/>
      <c r="E377" s="78"/>
      <c r="F377" s="78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2" customHeight="1">
      <c r="A378" s="75"/>
      <c r="B378" s="75"/>
      <c r="C378" s="75"/>
      <c r="D378" s="78"/>
      <c r="E378" s="78"/>
      <c r="F378" s="78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2" customHeight="1">
      <c r="A379" s="75"/>
      <c r="B379" s="75"/>
      <c r="C379" s="75"/>
      <c r="D379" s="78"/>
      <c r="E379" s="78"/>
      <c r="F379" s="78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2" customHeight="1">
      <c r="A380" s="75"/>
      <c r="B380" s="75"/>
      <c r="C380" s="75"/>
      <c r="D380" s="78"/>
      <c r="E380" s="78"/>
      <c r="F380" s="78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2" customHeight="1">
      <c r="A381" s="75"/>
      <c r="B381" s="75"/>
      <c r="C381" s="75"/>
      <c r="D381" s="78"/>
      <c r="E381" s="78"/>
      <c r="F381" s="78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2" customHeight="1">
      <c r="A382" s="75"/>
      <c r="B382" s="75"/>
      <c r="C382" s="75"/>
      <c r="D382" s="78"/>
      <c r="E382" s="78"/>
      <c r="F382" s="78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2" customHeight="1">
      <c r="A383" s="75"/>
      <c r="B383" s="75"/>
      <c r="C383" s="75"/>
      <c r="D383" s="78"/>
      <c r="E383" s="78"/>
      <c r="F383" s="78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2" customHeight="1">
      <c r="A384" s="75"/>
      <c r="B384" s="75"/>
      <c r="C384" s="75"/>
      <c r="D384" s="78"/>
      <c r="E384" s="78"/>
      <c r="F384" s="78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2" customHeight="1">
      <c r="A385" s="75"/>
      <c r="B385" s="75"/>
      <c r="C385" s="75"/>
      <c r="D385" s="78"/>
      <c r="E385" s="78"/>
      <c r="F385" s="78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2" customHeight="1">
      <c r="A386" s="75"/>
      <c r="B386" s="75"/>
      <c r="C386" s="75"/>
      <c r="D386" s="78"/>
      <c r="E386" s="78"/>
      <c r="F386" s="78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2" customHeight="1">
      <c r="A387" s="75"/>
      <c r="B387" s="75"/>
      <c r="C387" s="75"/>
      <c r="D387" s="78"/>
      <c r="E387" s="78"/>
      <c r="F387" s="78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2" customHeight="1">
      <c r="A388" s="75"/>
      <c r="B388" s="75"/>
      <c r="C388" s="75"/>
      <c r="D388" s="78"/>
      <c r="E388" s="78"/>
      <c r="F388" s="78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2" customHeight="1">
      <c r="A389" s="75"/>
      <c r="B389" s="75"/>
      <c r="C389" s="75"/>
      <c r="D389" s="78"/>
      <c r="E389" s="78"/>
      <c r="F389" s="78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2" customHeight="1">
      <c r="A390" s="75"/>
      <c r="B390" s="75"/>
      <c r="C390" s="75"/>
      <c r="D390" s="78"/>
      <c r="E390" s="78"/>
      <c r="F390" s="78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2" customHeight="1">
      <c r="A391" s="75"/>
      <c r="B391" s="75"/>
      <c r="C391" s="75"/>
      <c r="D391" s="78"/>
      <c r="E391" s="78"/>
      <c r="F391" s="78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2" customHeight="1">
      <c r="A392" s="75"/>
      <c r="B392" s="75"/>
      <c r="C392" s="75"/>
      <c r="D392" s="78"/>
      <c r="E392" s="78"/>
      <c r="F392" s="78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2" customHeight="1">
      <c r="A393" s="75"/>
      <c r="B393" s="75"/>
      <c r="C393" s="75"/>
      <c r="D393" s="78"/>
      <c r="E393" s="78"/>
      <c r="F393" s="78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2" customHeight="1">
      <c r="A394" s="75"/>
      <c r="B394" s="75"/>
      <c r="C394" s="75"/>
      <c r="D394" s="78"/>
      <c r="E394" s="78"/>
      <c r="F394" s="78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2" customHeight="1">
      <c r="A395" s="75"/>
      <c r="B395" s="75"/>
      <c r="C395" s="75"/>
      <c r="D395" s="78"/>
      <c r="E395" s="78"/>
      <c r="F395" s="78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2" customHeight="1">
      <c r="A396" s="75"/>
      <c r="B396" s="75"/>
      <c r="C396" s="75"/>
      <c r="D396" s="78"/>
      <c r="E396" s="78"/>
      <c r="F396" s="78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2" customHeight="1">
      <c r="A397" s="75"/>
      <c r="B397" s="75"/>
      <c r="C397" s="75"/>
      <c r="D397" s="78"/>
      <c r="E397" s="78"/>
      <c r="F397" s="78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2" customHeight="1">
      <c r="A398" s="75"/>
      <c r="B398" s="75"/>
      <c r="C398" s="75"/>
      <c r="D398" s="78"/>
      <c r="E398" s="78"/>
      <c r="F398" s="78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2" customHeight="1">
      <c r="A399" s="75"/>
      <c r="B399" s="75"/>
      <c r="C399" s="75"/>
      <c r="D399" s="78"/>
      <c r="E399" s="78"/>
      <c r="F399" s="78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2" customHeight="1">
      <c r="A400" s="75"/>
      <c r="B400" s="75"/>
      <c r="C400" s="75"/>
      <c r="D400" s="78"/>
      <c r="E400" s="78"/>
      <c r="F400" s="78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2" customHeight="1">
      <c r="A401" s="75"/>
      <c r="B401" s="75"/>
      <c r="C401" s="75"/>
      <c r="D401" s="78"/>
      <c r="E401" s="78"/>
      <c r="F401" s="78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2" customHeight="1">
      <c r="A402" s="75"/>
      <c r="B402" s="75"/>
      <c r="C402" s="75"/>
      <c r="D402" s="78"/>
      <c r="E402" s="78"/>
      <c r="F402" s="78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2" customHeight="1">
      <c r="A403" s="75"/>
      <c r="B403" s="75"/>
      <c r="C403" s="75"/>
      <c r="D403" s="78"/>
      <c r="E403" s="78"/>
      <c r="F403" s="78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2" customHeight="1">
      <c r="A404" s="75"/>
      <c r="B404" s="75"/>
      <c r="C404" s="75"/>
      <c r="D404" s="78"/>
      <c r="E404" s="78"/>
      <c r="F404" s="78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2" customHeight="1">
      <c r="A405" s="75"/>
      <c r="B405" s="75"/>
      <c r="C405" s="75"/>
      <c r="D405" s="78"/>
      <c r="E405" s="78"/>
      <c r="F405" s="78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2" customHeight="1">
      <c r="A406" s="75"/>
      <c r="B406" s="75"/>
      <c r="C406" s="75"/>
      <c r="D406" s="78"/>
      <c r="E406" s="78"/>
      <c r="F406" s="78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2" customHeight="1">
      <c r="A407" s="75"/>
      <c r="B407" s="75"/>
      <c r="C407" s="75"/>
      <c r="D407" s="78"/>
      <c r="E407" s="78"/>
      <c r="F407" s="78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2" customHeight="1">
      <c r="A408" s="75"/>
      <c r="B408" s="75"/>
      <c r="C408" s="75"/>
      <c r="D408" s="78"/>
      <c r="E408" s="78"/>
      <c r="F408" s="78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2" customHeight="1">
      <c r="A409" s="75"/>
      <c r="B409" s="75"/>
      <c r="C409" s="75"/>
      <c r="D409" s="78"/>
      <c r="E409" s="78"/>
      <c r="F409" s="78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2" customHeight="1">
      <c r="A410" s="75"/>
      <c r="B410" s="75"/>
      <c r="C410" s="75"/>
      <c r="D410" s="78"/>
      <c r="E410" s="78"/>
      <c r="F410" s="78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2" customHeight="1">
      <c r="A411" s="75"/>
      <c r="B411" s="75"/>
      <c r="C411" s="75"/>
      <c r="D411" s="78"/>
      <c r="E411" s="78"/>
      <c r="F411" s="78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2" customHeight="1">
      <c r="A412" s="75"/>
      <c r="B412" s="75"/>
      <c r="C412" s="75"/>
      <c r="D412" s="78"/>
      <c r="E412" s="78"/>
      <c r="F412" s="78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2" customHeight="1">
      <c r="A413" s="75"/>
      <c r="B413" s="75"/>
      <c r="C413" s="75"/>
      <c r="D413" s="78"/>
      <c r="E413" s="78"/>
      <c r="F413" s="78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2" customHeight="1">
      <c r="A414" s="75"/>
      <c r="B414" s="75"/>
      <c r="C414" s="75"/>
      <c r="D414" s="78"/>
      <c r="E414" s="78"/>
      <c r="F414" s="78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2" customHeight="1">
      <c r="A415" s="75"/>
      <c r="B415" s="75"/>
      <c r="C415" s="75"/>
      <c r="D415" s="78"/>
      <c r="E415" s="78"/>
      <c r="F415" s="78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2" customHeight="1">
      <c r="A416" s="75"/>
      <c r="B416" s="75"/>
      <c r="C416" s="75"/>
      <c r="D416" s="78"/>
      <c r="E416" s="78"/>
      <c r="F416" s="78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2" customHeight="1">
      <c r="A417" s="75"/>
      <c r="B417" s="75"/>
      <c r="C417" s="75"/>
      <c r="D417" s="78"/>
      <c r="E417" s="78"/>
      <c r="F417" s="78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2" customHeight="1">
      <c r="A418" s="75"/>
      <c r="B418" s="75"/>
      <c r="C418" s="75"/>
      <c r="D418" s="78"/>
      <c r="E418" s="78"/>
      <c r="F418" s="78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2" customHeight="1">
      <c r="A419" s="75"/>
      <c r="B419" s="75"/>
      <c r="C419" s="75"/>
      <c r="D419" s="78"/>
      <c r="E419" s="78"/>
      <c r="F419" s="78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2" customHeight="1">
      <c r="A420" s="75"/>
      <c r="B420" s="75"/>
      <c r="C420" s="75"/>
      <c r="D420" s="78"/>
      <c r="E420" s="78"/>
      <c r="F420" s="78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2" customHeight="1">
      <c r="A421" s="75"/>
      <c r="B421" s="75"/>
      <c r="C421" s="75"/>
      <c r="D421" s="78"/>
      <c r="E421" s="78"/>
      <c r="F421" s="78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2" customHeight="1">
      <c r="A422" s="75"/>
      <c r="B422" s="75"/>
      <c r="C422" s="75"/>
      <c r="D422" s="78"/>
      <c r="E422" s="78"/>
      <c r="F422" s="78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2" customHeight="1">
      <c r="A423" s="75"/>
      <c r="B423" s="75"/>
      <c r="C423" s="75"/>
      <c r="D423" s="78"/>
      <c r="E423" s="78"/>
      <c r="F423" s="78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2" customHeight="1">
      <c r="A424" s="75"/>
      <c r="B424" s="75"/>
      <c r="C424" s="75"/>
      <c r="D424" s="78"/>
      <c r="E424" s="78"/>
      <c r="F424" s="78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2" customHeight="1">
      <c r="A425" s="75"/>
      <c r="B425" s="75"/>
      <c r="C425" s="75"/>
      <c r="D425" s="78"/>
      <c r="E425" s="78"/>
      <c r="F425" s="78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2" customHeight="1">
      <c r="A426" s="75"/>
      <c r="B426" s="75"/>
      <c r="C426" s="75"/>
      <c r="D426" s="78"/>
      <c r="E426" s="78"/>
      <c r="F426" s="78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2" customHeight="1">
      <c r="A427" s="75"/>
      <c r="B427" s="75"/>
      <c r="C427" s="75"/>
      <c r="D427" s="78"/>
      <c r="E427" s="78"/>
      <c r="F427" s="78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2" customHeight="1">
      <c r="A428" s="75"/>
      <c r="B428" s="75"/>
      <c r="C428" s="75"/>
      <c r="D428" s="78"/>
      <c r="E428" s="78"/>
      <c r="F428" s="78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2" customHeight="1">
      <c r="A429" s="75"/>
      <c r="B429" s="75"/>
      <c r="C429" s="75"/>
      <c r="D429" s="78"/>
      <c r="E429" s="78"/>
      <c r="F429" s="78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2" customHeight="1">
      <c r="A430" s="75"/>
      <c r="B430" s="75"/>
      <c r="C430" s="75"/>
      <c r="D430" s="78"/>
      <c r="E430" s="78"/>
      <c r="F430" s="78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2" customHeight="1">
      <c r="A431" s="75"/>
      <c r="B431" s="75"/>
      <c r="C431" s="75"/>
      <c r="D431" s="78"/>
      <c r="E431" s="78"/>
      <c r="F431" s="78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2" customHeight="1">
      <c r="A432" s="75"/>
      <c r="B432" s="75"/>
      <c r="C432" s="75"/>
      <c r="D432" s="78"/>
      <c r="E432" s="78"/>
      <c r="F432" s="78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2" customHeight="1">
      <c r="A433" s="75"/>
      <c r="B433" s="75"/>
      <c r="C433" s="75"/>
      <c r="D433" s="78"/>
      <c r="E433" s="78"/>
      <c r="F433" s="78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2" customHeight="1">
      <c r="A434" s="75"/>
      <c r="B434" s="75"/>
      <c r="C434" s="75"/>
      <c r="D434" s="78"/>
      <c r="E434" s="78"/>
      <c r="F434" s="78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2" customHeight="1">
      <c r="A435" s="75"/>
      <c r="B435" s="75"/>
      <c r="C435" s="75"/>
      <c r="D435" s="78"/>
      <c r="E435" s="78"/>
      <c r="F435" s="78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2" customHeight="1">
      <c r="A436" s="75"/>
      <c r="B436" s="75"/>
      <c r="C436" s="75"/>
      <c r="D436" s="78"/>
      <c r="E436" s="78"/>
      <c r="F436" s="78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2" customHeight="1">
      <c r="A437" s="75"/>
      <c r="B437" s="75"/>
      <c r="C437" s="75"/>
      <c r="D437" s="78"/>
      <c r="E437" s="78"/>
      <c r="F437" s="78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2" customHeight="1">
      <c r="A438" s="75"/>
      <c r="B438" s="75"/>
      <c r="C438" s="75"/>
      <c r="D438" s="78"/>
      <c r="E438" s="78"/>
      <c r="F438" s="78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2" customHeight="1">
      <c r="A439" s="75"/>
      <c r="B439" s="75"/>
      <c r="C439" s="75"/>
      <c r="D439" s="78"/>
      <c r="E439" s="78"/>
      <c r="F439" s="78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2" customHeight="1">
      <c r="A440" s="75"/>
      <c r="B440" s="75"/>
      <c r="C440" s="75"/>
      <c r="D440" s="78"/>
      <c r="E440" s="78"/>
      <c r="F440" s="78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2" customHeight="1">
      <c r="A441" s="75"/>
      <c r="B441" s="75"/>
      <c r="C441" s="75"/>
      <c r="D441" s="78"/>
      <c r="E441" s="78"/>
      <c r="F441" s="78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2" customHeight="1">
      <c r="A442" s="75"/>
      <c r="B442" s="75"/>
      <c r="C442" s="75"/>
      <c r="D442" s="78"/>
      <c r="E442" s="78"/>
      <c r="F442" s="78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2" customHeight="1">
      <c r="A443" s="75"/>
      <c r="B443" s="75"/>
      <c r="C443" s="75"/>
      <c r="D443" s="78"/>
      <c r="E443" s="78"/>
      <c r="F443" s="78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2" customHeight="1">
      <c r="A444" s="75"/>
      <c r="B444" s="75"/>
      <c r="C444" s="75"/>
      <c r="D444" s="78"/>
      <c r="E444" s="78"/>
      <c r="F444" s="78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2" customHeight="1">
      <c r="A445" s="75"/>
      <c r="B445" s="75"/>
      <c r="C445" s="75"/>
      <c r="D445" s="78"/>
      <c r="E445" s="78"/>
      <c r="F445" s="78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2" customHeight="1">
      <c r="A446" s="75"/>
      <c r="B446" s="75"/>
      <c r="C446" s="75"/>
      <c r="D446" s="78"/>
      <c r="E446" s="78"/>
      <c r="F446" s="78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2" customHeight="1">
      <c r="A447" s="75"/>
      <c r="B447" s="75"/>
      <c r="C447" s="75"/>
      <c r="D447" s="78"/>
      <c r="E447" s="78"/>
      <c r="F447" s="78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2" customHeight="1">
      <c r="A448" s="75"/>
      <c r="B448" s="75"/>
      <c r="C448" s="75"/>
      <c r="D448" s="78"/>
      <c r="E448" s="78"/>
      <c r="F448" s="78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2" customHeight="1">
      <c r="A449" s="75"/>
      <c r="B449" s="75"/>
      <c r="C449" s="75"/>
      <c r="D449" s="78"/>
      <c r="E449" s="78"/>
      <c r="F449" s="78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2" customHeight="1">
      <c r="A450" s="75"/>
      <c r="B450" s="75"/>
      <c r="C450" s="75"/>
      <c r="D450" s="78"/>
      <c r="E450" s="78"/>
      <c r="F450" s="78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2" customHeight="1">
      <c r="A451" s="75"/>
      <c r="B451" s="75"/>
      <c r="C451" s="75"/>
      <c r="D451" s="78"/>
      <c r="E451" s="78"/>
      <c r="F451" s="78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2" customHeight="1">
      <c r="A452" s="75"/>
      <c r="B452" s="75"/>
      <c r="C452" s="75"/>
      <c r="D452" s="78"/>
      <c r="E452" s="78"/>
      <c r="F452" s="78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2" customHeight="1">
      <c r="A453" s="75"/>
      <c r="B453" s="75"/>
      <c r="C453" s="75"/>
      <c r="D453" s="78"/>
      <c r="E453" s="78"/>
      <c r="F453" s="78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2" customHeight="1">
      <c r="A454" s="75"/>
      <c r="B454" s="75"/>
      <c r="C454" s="75"/>
      <c r="D454" s="78"/>
      <c r="E454" s="78"/>
      <c r="F454" s="78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2" customHeight="1">
      <c r="A455" s="75"/>
      <c r="B455" s="75"/>
      <c r="C455" s="75"/>
      <c r="D455" s="78"/>
      <c r="E455" s="78"/>
      <c r="F455" s="78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2" customHeight="1">
      <c r="A456" s="75"/>
      <c r="B456" s="75"/>
      <c r="C456" s="75"/>
      <c r="D456" s="78"/>
      <c r="E456" s="78"/>
      <c r="F456" s="78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2" customHeight="1">
      <c r="A457" s="75"/>
      <c r="B457" s="75"/>
      <c r="C457" s="75"/>
      <c r="D457" s="78"/>
      <c r="E457" s="78"/>
      <c r="F457" s="78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2" customHeight="1">
      <c r="A458" s="75"/>
      <c r="B458" s="75"/>
      <c r="C458" s="75"/>
      <c r="D458" s="78"/>
      <c r="E458" s="78"/>
      <c r="F458" s="78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2" customHeight="1">
      <c r="A459" s="75"/>
      <c r="B459" s="75"/>
      <c r="C459" s="75"/>
      <c r="D459" s="78"/>
      <c r="E459" s="78"/>
      <c r="F459" s="78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2" customHeight="1">
      <c r="A460" s="75"/>
      <c r="B460" s="75"/>
      <c r="C460" s="75"/>
      <c r="D460" s="78"/>
      <c r="E460" s="78"/>
      <c r="F460" s="78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2" customHeight="1">
      <c r="A461" s="75"/>
      <c r="B461" s="75"/>
      <c r="C461" s="75"/>
      <c r="D461" s="78"/>
      <c r="E461" s="78"/>
      <c r="F461" s="78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2" customHeight="1">
      <c r="A462" s="75"/>
      <c r="B462" s="75"/>
      <c r="C462" s="75"/>
      <c r="D462" s="78"/>
      <c r="E462" s="78"/>
      <c r="F462" s="78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2" customHeight="1">
      <c r="A463" s="75"/>
      <c r="B463" s="75"/>
      <c r="C463" s="75"/>
      <c r="D463" s="78"/>
      <c r="E463" s="78"/>
      <c r="F463" s="78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2" customHeight="1">
      <c r="A464" s="75"/>
      <c r="B464" s="75"/>
      <c r="C464" s="75"/>
      <c r="D464" s="78"/>
      <c r="E464" s="78"/>
      <c r="F464" s="78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2" customHeight="1">
      <c r="A465" s="75"/>
      <c r="B465" s="75"/>
      <c r="C465" s="75"/>
      <c r="D465" s="78"/>
      <c r="E465" s="78"/>
      <c r="F465" s="78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2" customHeight="1">
      <c r="A466" s="75"/>
      <c r="B466" s="75"/>
      <c r="C466" s="75"/>
      <c r="D466" s="78"/>
      <c r="E466" s="78"/>
      <c r="F466" s="78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2" customHeight="1">
      <c r="A467" s="75"/>
      <c r="B467" s="75"/>
      <c r="C467" s="75"/>
      <c r="D467" s="78"/>
      <c r="E467" s="78"/>
      <c r="F467" s="78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2" customHeight="1">
      <c r="A468" s="75"/>
      <c r="B468" s="75"/>
      <c r="C468" s="75"/>
      <c r="D468" s="78"/>
      <c r="E468" s="78"/>
      <c r="F468" s="78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2" customHeight="1">
      <c r="A469" s="75"/>
      <c r="B469" s="75"/>
      <c r="C469" s="75"/>
      <c r="D469" s="78"/>
      <c r="E469" s="78"/>
      <c r="F469" s="78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2" customHeight="1">
      <c r="A470" s="75"/>
      <c r="B470" s="75"/>
      <c r="C470" s="75"/>
      <c r="D470" s="78"/>
      <c r="E470" s="78"/>
      <c r="F470" s="78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2" customHeight="1">
      <c r="A471" s="75"/>
      <c r="B471" s="75"/>
      <c r="C471" s="75"/>
      <c r="D471" s="78"/>
      <c r="E471" s="78"/>
      <c r="F471" s="78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2" customHeight="1">
      <c r="A472" s="75"/>
      <c r="B472" s="75"/>
      <c r="C472" s="75"/>
      <c r="D472" s="78"/>
      <c r="E472" s="78"/>
      <c r="F472" s="78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2" customHeight="1">
      <c r="A473" s="75"/>
      <c r="B473" s="75"/>
      <c r="C473" s="75"/>
      <c r="D473" s="78"/>
      <c r="E473" s="78"/>
      <c r="F473" s="78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2" customHeight="1">
      <c r="A474" s="75"/>
      <c r="B474" s="75"/>
      <c r="C474" s="75"/>
      <c r="D474" s="78"/>
      <c r="E474" s="78"/>
      <c r="F474" s="78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2" customHeight="1">
      <c r="A475" s="75"/>
      <c r="B475" s="75"/>
      <c r="C475" s="75"/>
      <c r="D475" s="78"/>
      <c r="E475" s="78"/>
      <c r="F475" s="78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2" customHeight="1">
      <c r="A476" s="75"/>
      <c r="B476" s="75"/>
      <c r="C476" s="75"/>
      <c r="D476" s="78"/>
      <c r="E476" s="78"/>
      <c r="F476" s="78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2" customHeight="1">
      <c r="A477" s="75"/>
      <c r="B477" s="75"/>
      <c r="C477" s="75"/>
      <c r="D477" s="78"/>
      <c r="E477" s="78"/>
      <c r="F477" s="78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2" customHeight="1">
      <c r="A478" s="75"/>
      <c r="B478" s="75"/>
      <c r="C478" s="75"/>
      <c r="D478" s="78"/>
      <c r="E478" s="78"/>
      <c r="F478" s="78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2" customHeight="1">
      <c r="A479" s="75"/>
      <c r="B479" s="75"/>
      <c r="C479" s="75"/>
      <c r="D479" s="78"/>
      <c r="E479" s="78"/>
      <c r="F479" s="78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2" customHeight="1">
      <c r="A480" s="75"/>
      <c r="B480" s="75"/>
      <c r="C480" s="75"/>
      <c r="D480" s="78"/>
      <c r="E480" s="78"/>
      <c r="F480" s="78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2" customHeight="1">
      <c r="A481" s="75"/>
      <c r="B481" s="75"/>
      <c r="C481" s="75"/>
      <c r="D481" s="78"/>
      <c r="E481" s="78"/>
      <c r="F481" s="78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2" customHeight="1">
      <c r="A482" s="75"/>
      <c r="B482" s="75"/>
      <c r="C482" s="75"/>
      <c r="D482" s="78"/>
      <c r="E482" s="78"/>
      <c r="F482" s="78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2" customHeight="1">
      <c r="A483" s="75"/>
      <c r="B483" s="75"/>
      <c r="C483" s="75"/>
      <c r="D483" s="78"/>
      <c r="E483" s="78"/>
      <c r="F483" s="78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2" customHeight="1">
      <c r="A484" s="75"/>
      <c r="B484" s="75"/>
      <c r="C484" s="75"/>
      <c r="D484" s="78"/>
      <c r="E484" s="78"/>
      <c r="F484" s="78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2" customHeight="1">
      <c r="A485" s="75"/>
      <c r="B485" s="75"/>
      <c r="C485" s="75"/>
      <c r="D485" s="78"/>
      <c r="E485" s="78"/>
      <c r="F485" s="78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2" customHeight="1">
      <c r="A486" s="75"/>
      <c r="B486" s="75"/>
      <c r="C486" s="75"/>
      <c r="D486" s="78"/>
      <c r="E486" s="78"/>
      <c r="F486" s="78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2" customHeight="1">
      <c r="A487" s="75"/>
      <c r="B487" s="75"/>
      <c r="C487" s="75"/>
      <c r="D487" s="78"/>
      <c r="E487" s="78"/>
      <c r="F487" s="78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2" customHeight="1">
      <c r="A488" s="75"/>
      <c r="B488" s="75"/>
      <c r="C488" s="75"/>
      <c r="D488" s="78"/>
      <c r="E488" s="78"/>
      <c r="F488" s="78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2" customHeight="1">
      <c r="A489" s="75"/>
      <c r="B489" s="75"/>
      <c r="C489" s="75"/>
      <c r="D489" s="78"/>
      <c r="E489" s="78"/>
      <c r="F489" s="78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2" customHeight="1">
      <c r="A490" s="75"/>
      <c r="B490" s="75"/>
      <c r="C490" s="75"/>
      <c r="D490" s="78"/>
      <c r="E490" s="78"/>
      <c r="F490" s="78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2" customHeight="1">
      <c r="A491" s="75"/>
      <c r="B491" s="75"/>
      <c r="C491" s="75"/>
      <c r="D491" s="78"/>
      <c r="E491" s="78"/>
      <c r="F491" s="78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2" customHeight="1">
      <c r="A492" s="75"/>
      <c r="B492" s="75"/>
      <c r="C492" s="75"/>
      <c r="D492" s="78"/>
      <c r="E492" s="78"/>
      <c r="F492" s="78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2" customHeight="1">
      <c r="A493" s="75"/>
      <c r="B493" s="75"/>
      <c r="C493" s="75"/>
      <c r="D493" s="78"/>
      <c r="E493" s="78"/>
      <c r="F493" s="78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2" customHeight="1">
      <c r="A494" s="75"/>
      <c r="B494" s="75"/>
      <c r="C494" s="75"/>
      <c r="D494" s="78"/>
      <c r="E494" s="78"/>
      <c r="F494" s="78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2" customHeight="1">
      <c r="A495" s="75"/>
      <c r="B495" s="75"/>
      <c r="C495" s="75"/>
      <c r="D495" s="78"/>
      <c r="E495" s="78"/>
      <c r="F495" s="78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2" customHeight="1">
      <c r="A496" s="75"/>
      <c r="B496" s="75"/>
      <c r="C496" s="75"/>
      <c r="D496" s="78"/>
      <c r="E496" s="78"/>
      <c r="F496" s="78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2" customHeight="1">
      <c r="A497" s="75"/>
      <c r="B497" s="75"/>
      <c r="C497" s="75"/>
      <c r="D497" s="78"/>
      <c r="E497" s="78"/>
      <c r="F497" s="78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2" customHeight="1">
      <c r="A498" s="75"/>
      <c r="B498" s="75"/>
      <c r="C498" s="75"/>
      <c r="D498" s="78"/>
      <c r="E498" s="78"/>
      <c r="F498" s="78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2" customHeight="1">
      <c r="A499" s="75"/>
      <c r="B499" s="75"/>
      <c r="C499" s="75"/>
      <c r="D499" s="78"/>
      <c r="E499" s="78"/>
      <c r="F499" s="78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2" customHeight="1">
      <c r="A500" s="75"/>
      <c r="B500" s="75"/>
      <c r="C500" s="75"/>
      <c r="D500" s="78"/>
      <c r="E500" s="78"/>
      <c r="F500" s="78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2" customHeight="1">
      <c r="A501" s="75"/>
      <c r="B501" s="75"/>
      <c r="C501" s="75"/>
      <c r="D501" s="78"/>
      <c r="E501" s="78"/>
      <c r="F501" s="78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2" customHeight="1">
      <c r="A502" s="75"/>
      <c r="B502" s="75"/>
      <c r="C502" s="75"/>
      <c r="D502" s="78"/>
      <c r="E502" s="78"/>
      <c r="F502" s="78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2" customHeight="1">
      <c r="A503" s="75"/>
      <c r="B503" s="75"/>
      <c r="C503" s="75"/>
      <c r="D503" s="78"/>
      <c r="E503" s="78"/>
      <c r="F503" s="78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2" customHeight="1">
      <c r="A504" s="75"/>
      <c r="B504" s="75"/>
      <c r="C504" s="75"/>
      <c r="D504" s="78"/>
      <c r="E504" s="78"/>
      <c r="F504" s="78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2" customHeight="1">
      <c r="A505" s="75"/>
      <c r="B505" s="75"/>
      <c r="C505" s="75"/>
      <c r="D505" s="78"/>
      <c r="E505" s="78"/>
      <c r="F505" s="78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2" customHeight="1">
      <c r="A506" s="75"/>
      <c r="B506" s="75"/>
      <c r="C506" s="75"/>
      <c r="D506" s="78"/>
      <c r="E506" s="78"/>
      <c r="F506" s="78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2" customHeight="1">
      <c r="A507" s="75"/>
      <c r="B507" s="75"/>
      <c r="C507" s="75"/>
      <c r="D507" s="78"/>
      <c r="E507" s="78"/>
      <c r="F507" s="78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2" customHeight="1">
      <c r="A508" s="75"/>
      <c r="B508" s="75"/>
      <c r="C508" s="75"/>
      <c r="D508" s="78"/>
      <c r="E508" s="78"/>
      <c r="F508" s="78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2" customHeight="1">
      <c r="A509" s="75"/>
      <c r="B509" s="75"/>
      <c r="C509" s="75"/>
      <c r="D509" s="78"/>
      <c r="E509" s="78"/>
      <c r="F509" s="78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2" customHeight="1">
      <c r="A510" s="75"/>
      <c r="B510" s="75"/>
      <c r="C510" s="75"/>
      <c r="D510" s="78"/>
      <c r="E510" s="78"/>
      <c r="F510" s="78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2" customHeight="1">
      <c r="A511" s="75"/>
      <c r="B511" s="75"/>
      <c r="C511" s="75"/>
      <c r="D511" s="78"/>
      <c r="E511" s="78"/>
      <c r="F511" s="78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2" customHeight="1">
      <c r="A512" s="75"/>
      <c r="B512" s="75"/>
      <c r="C512" s="75"/>
      <c r="D512" s="78"/>
      <c r="E512" s="78"/>
      <c r="F512" s="78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2" customHeight="1">
      <c r="A513" s="75"/>
      <c r="B513" s="75"/>
      <c r="C513" s="75"/>
      <c r="D513" s="78"/>
      <c r="E513" s="78"/>
      <c r="F513" s="78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2" customHeight="1">
      <c r="A514" s="75"/>
      <c r="B514" s="75"/>
      <c r="C514" s="75"/>
      <c r="D514" s="78"/>
      <c r="E514" s="78"/>
      <c r="F514" s="78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2" customHeight="1">
      <c r="A515" s="75"/>
      <c r="B515" s="75"/>
      <c r="C515" s="75"/>
      <c r="D515" s="78"/>
      <c r="E515" s="78"/>
      <c r="F515" s="78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2" customHeight="1">
      <c r="A516" s="75"/>
      <c r="B516" s="75"/>
      <c r="C516" s="75"/>
      <c r="D516" s="78"/>
      <c r="E516" s="78"/>
      <c r="F516" s="78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2" customHeight="1">
      <c r="A517" s="75"/>
      <c r="B517" s="75"/>
      <c r="C517" s="75"/>
      <c r="D517" s="78"/>
      <c r="E517" s="78"/>
      <c r="F517" s="78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2" customHeight="1">
      <c r="A518" s="75"/>
      <c r="B518" s="75"/>
      <c r="C518" s="75"/>
      <c r="D518" s="78"/>
      <c r="E518" s="78"/>
      <c r="F518" s="78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2" customHeight="1">
      <c r="A519" s="75"/>
      <c r="B519" s="75"/>
      <c r="C519" s="75"/>
      <c r="D519" s="78"/>
      <c r="E519" s="78"/>
      <c r="F519" s="78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2" customHeight="1">
      <c r="A520" s="75"/>
      <c r="B520" s="75"/>
      <c r="C520" s="75"/>
      <c r="D520" s="78"/>
      <c r="E520" s="78"/>
      <c r="F520" s="78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2" customHeight="1">
      <c r="A521" s="75"/>
      <c r="B521" s="75"/>
      <c r="C521" s="75"/>
      <c r="D521" s="78"/>
      <c r="E521" s="78"/>
      <c r="F521" s="78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2" customHeight="1">
      <c r="A522" s="75"/>
      <c r="B522" s="75"/>
      <c r="C522" s="75"/>
      <c r="D522" s="78"/>
      <c r="E522" s="78"/>
      <c r="F522" s="78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2" customHeight="1">
      <c r="A523" s="75"/>
      <c r="B523" s="75"/>
      <c r="C523" s="75"/>
      <c r="D523" s="78"/>
      <c r="E523" s="78"/>
      <c r="F523" s="78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2" customHeight="1">
      <c r="A524" s="75"/>
      <c r="B524" s="75"/>
      <c r="C524" s="75"/>
      <c r="D524" s="78"/>
      <c r="E524" s="78"/>
      <c r="F524" s="78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2" customHeight="1">
      <c r="A525" s="75"/>
      <c r="B525" s="75"/>
      <c r="C525" s="75"/>
      <c r="D525" s="78"/>
      <c r="E525" s="78"/>
      <c r="F525" s="78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2" customHeight="1">
      <c r="A526" s="75"/>
      <c r="B526" s="75"/>
      <c r="C526" s="75"/>
      <c r="D526" s="78"/>
      <c r="E526" s="78"/>
      <c r="F526" s="78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2" customHeight="1">
      <c r="A527" s="75"/>
      <c r="B527" s="75"/>
      <c r="C527" s="75"/>
      <c r="D527" s="78"/>
      <c r="E527" s="78"/>
      <c r="F527" s="78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2" customHeight="1">
      <c r="A528" s="75"/>
      <c r="B528" s="75"/>
      <c r="C528" s="75"/>
      <c r="D528" s="78"/>
      <c r="E528" s="78"/>
      <c r="F528" s="78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2" customHeight="1">
      <c r="A529" s="75"/>
      <c r="B529" s="75"/>
      <c r="C529" s="75"/>
      <c r="D529" s="78"/>
      <c r="E529" s="78"/>
      <c r="F529" s="78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2" customHeight="1">
      <c r="A530" s="75"/>
      <c r="B530" s="75"/>
      <c r="C530" s="75"/>
      <c r="D530" s="78"/>
      <c r="E530" s="78"/>
      <c r="F530" s="78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2" customHeight="1">
      <c r="A531" s="75"/>
      <c r="B531" s="75"/>
      <c r="C531" s="75"/>
      <c r="D531" s="78"/>
      <c r="E531" s="78"/>
      <c r="F531" s="78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2" customHeight="1">
      <c r="A532" s="75"/>
      <c r="B532" s="75"/>
      <c r="C532" s="75"/>
      <c r="D532" s="78"/>
      <c r="E532" s="78"/>
      <c r="F532" s="78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2" customHeight="1">
      <c r="A533" s="75"/>
      <c r="B533" s="75"/>
      <c r="C533" s="75"/>
      <c r="D533" s="78"/>
      <c r="E533" s="78"/>
      <c r="F533" s="78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2" customHeight="1">
      <c r="A534" s="75"/>
      <c r="B534" s="75"/>
      <c r="C534" s="75"/>
      <c r="D534" s="78"/>
      <c r="E534" s="78"/>
      <c r="F534" s="78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2" customHeight="1">
      <c r="A535" s="75"/>
      <c r="B535" s="75"/>
      <c r="C535" s="75"/>
      <c r="D535" s="78"/>
      <c r="E535" s="78"/>
      <c r="F535" s="78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2" customHeight="1">
      <c r="A536" s="75"/>
      <c r="B536" s="75"/>
      <c r="C536" s="75"/>
      <c r="D536" s="78"/>
      <c r="E536" s="78"/>
      <c r="F536" s="78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2" customHeight="1">
      <c r="A537" s="75"/>
      <c r="B537" s="75"/>
      <c r="C537" s="75"/>
      <c r="D537" s="78"/>
      <c r="E537" s="78"/>
      <c r="F537" s="78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2" customHeight="1">
      <c r="A538" s="75"/>
      <c r="B538" s="75"/>
      <c r="C538" s="75"/>
      <c r="D538" s="78"/>
      <c r="E538" s="78"/>
      <c r="F538" s="78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2" customHeight="1">
      <c r="A539" s="75"/>
      <c r="B539" s="75"/>
      <c r="C539" s="75"/>
      <c r="D539" s="78"/>
      <c r="E539" s="78"/>
      <c r="F539" s="78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2" customHeight="1">
      <c r="A540" s="75"/>
      <c r="B540" s="75"/>
      <c r="C540" s="75"/>
      <c r="D540" s="78"/>
      <c r="E540" s="78"/>
      <c r="F540" s="78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2" customHeight="1">
      <c r="A541" s="75"/>
      <c r="B541" s="75"/>
      <c r="C541" s="75"/>
      <c r="D541" s="78"/>
      <c r="E541" s="78"/>
      <c r="F541" s="78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2" customHeight="1">
      <c r="A542" s="75"/>
      <c r="B542" s="75"/>
      <c r="C542" s="75"/>
      <c r="D542" s="78"/>
      <c r="E542" s="78"/>
      <c r="F542" s="78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2" customHeight="1">
      <c r="A543" s="75"/>
      <c r="B543" s="75"/>
      <c r="C543" s="75"/>
      <c r="D543" s="78"/>
      <c r="E543" s="78"/>
      <c r="F543" s="78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2" customHeight="1">
      <c r="A544" s="75"/>
      <c r="B544" s="75"/>
      <c r="C544" s="75"/>
      <c r="D544" s="78"/>
      <c r="E544" s="78"/>
      <c r="F544" s="78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2" customHeight="1">
      <c r="A545" s="75"/>
      <c r="B545" s="75"/>
      <c r="C545" s="75"/>
      <c r="D545" s="78"/>
      <c r="E545" s="78"/>
      <c r="F545" s="78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2" customHeight="1">
      <c r="A546" s="75"/>
      <c r="B546" s="75"/>
      <c r="C546" s="75"/>
      <c r="D546" s="78"/>
      <c r="E546" s="78"/>
      <c r="F546" s="78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2" customHeight="1">
      <c r="A547" s="75"/>
      <c r="B547" s="75"/>
      <c r="C547" s="75"/>
      <c r="D547" s="78"/>
      <c r="E547" s="78"/>
      <c r="F547" s="78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2" customHeight="1">
      <c r="A548" s="75"/>
      <c r="B548" s="75"/>
      <c r="C548" s="75"/>
      <c r="D548" s="78"/>
      <c r="E548" s="78"/>
      <c r="F548" s="78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2" customHeight="1">
      <c r="A549" s="75"/>
      <c r="B549" s="75"/>
      <c r="C549" s="75"/>
      <c r="D549" s="78"/>
      <c r="E549" s="78"/>
      <c r="F549" s="78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2" customHeight="1">
      <c r="A550" s="75"/>
      <c r="B550" s="75"/>
      <c r="C550" s="75"/>
      <c r="D550" s="78"/>
      <c r="E550" s="78"/>
      <c r="F550" s="78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2" customHeight="1">
      <c r="A551" s="75"/>
      <c r="B551" s="75"/>
      <c r="C551" s="75"/>
      <c r="D551" s="78"/>
      <c r="E551" s="78"/>
      <c r="F551" s="78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2" customHeight="1">
      <c r="A552" s="75"/>
      <c r="B552" s="75"/>
      <c r="C552" s="75"/>
      <c r="D552" s="78"/>
      <c r="E552" s="78"/>
      <c r="F552" s="78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2" customHeight="1">
      <c r="A553" s="75"/>
      <c r="B553" s="75"/>
      <c r="C553" s="75"/>
      <c r="D553" s="78"/>
      <c r="E553" s="78"/>
      <c r="F553" s="78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2" customHeight="1">
      <c r="A554" s="75"/>
      <c r="B554" s="75"/>
      <c r="C554" s="75"/>
      <c r="D554" s="78"/>
      <c r="E554" s="78"/>
      <c r="F554" s="78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2" customHeight="1">
      <c r="A555" s="75"/>
      <c r="B555" s="75"/>
      <c r="C555" s="75"/>
      <c r="D555" s="78"/>
      <c r="E555" s="78"/>
      <c r="F555" s="78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2" customHeight="1">
      <c r="A556" s="75"/>
      <c r="B556" s="75"/>
      <c r="C556" s="75"/>
      <c r="D556" s="78"/>
      <c r="E556" s="78"/>
      <c r="F556" s="78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2" customHeight="1">
      <c r="A557" s="75"/>
      <c r="B557" s="75"/>
      <c r="C557" s="75"/>
      <c r="D557" s="78"/>
      <c r="E557" s="78"/>
      <c r="F557" s="78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2" customHeight="1">
      <c r="A558" s="75"/>
      <c r="B558" s="75"/>
      <c r="C558" s="75"/>
      <c r="D558" s="78"/>
      <c r="E558" s="78"/>
      <c r="F558" s="78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2" customHeight="1">
      <c r="A559" s="75"/>
      <c r="B559" s="75"/>
      <c r="C559" s="75"/>
      <c r="D559" s="78"/>
      <c r="E559" s="78"/>
      <c r="F559" s="78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2" customHeight="1">
      <c r="A560" s="75"/>
      <c r="B560" s="75"/>
      <c r="C560" s="75"/>
      <c r="D560" s="78"/>
      <c r="E560" s="78"/>
      <c r="F560" s="78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2" customHeight="1">
      <c r="A561" s="75"/>
      <c r="B561" s="75"/>
      <c r="C561" s="75"/>
      <c r="D561" s="78"/>
      <c r="E561" s="78"/>
      <c r="F561" s="78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2" customHeight="1">
      <c r="A562" s="75"/>
      <c r="B562" s="75"/>
      <c r="C562" s="75"/>
      <c r="D562" s="78"/>
      <c r="E562" s="78"/>
      <c r="F562" s="78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2" customHeight="1">
      <c r="A563" s="75"/>
      <c r="B563" s="75"/>
      <c r="C563" s="75"/>
      <c r="D563" s="78"/>
      <c r="E563" s="78"/>
      <c r="F563" s="78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2" customHeight="1">
      <c r="A564" s="75"/>
      <c r="B564" s="75"/>
      <c r="C564" s="75"/>
      <c r="D564" s="78"/>
      <c r="E564" s="78"/>
      <c r="F564" s="78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2" customHeight="1">
      <c r="A565" s="75"/>
      <c r="B565" s="75"/>
      <c r="C565" s="75"/>
      <c r="D565" s="78"/>
      <c r="E565" s="78"/>
      <c r="F565" s="78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2" customHeight="1">
      <c r="A566" s="75"/>
      <c r="B566" s="75"/>
      <c r="C566" s="75"/>
      <c r="D566" s="78"/>
      <c r="E566" s="78"/>
      <c r="F566" s="78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2" customHeight="1">
      <c r="A567" s="75"/>
      <c r="B567" s="75"/>
      <c r="C567" s="75"/>
      <c r="D567" s="78"/>
      <c r="E567" s="78"/>
      <c r="F567" s="78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2" customHeight="1">
      <c r="A568" s="75"/>
      <c r="B568" s="75"/>
      <c r="C568" s="75"/>
      <c r="D568" s="78"/>
      <c r="E568" s="78"/>
      <c r="F568" s="78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2" customHeight="1">
      <c r="A569" s="75"/>
      <c r="B569" s="75"/>
      <c r="C569" s="75"/>
      <c r="D569" s="78"/>
      <c r="E569" s="78"/>
      <c r="F569" s="78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2" customHeight="1">
      <c r="A570" s="75"/>
      <c r="B570" s="75"/>
      <c r="C570" s="75"/>
      <c r="D570" s="78"/>
      <c r="E570" s="78"/>
      <c r="F570" s="78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2" customHeight="1">
      <c r="A571" s="75"/>
      <c r="B571" s="75"/>
      <c r="C571" s="75"/>
      <c r="D571" s="78"/>
      <c r="E571" s="78"/>
      <c r="F571" s="78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2" customHeight="1">
      <c r="A572" s="75"/>
      <c r="B572" s="75"/>
      <c r="C572" s="75"/>
      <c r="D572" s="78"/>
      <c r="E572" s="78"/>
      <c r="F572" s="78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2" customHeight="1">
      <c r="A573" s="75"/>
      <c r="B573" s="75"/>
      <c r="C573" s="75"/>
      <c r="D573" s="78"/>
      <c r="E573" s="78"/>
      <c r="F573" s="78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2" customHeight="1">
      <c r="A574" s="75"/>
      <c r="B574" s="75"/>
      <c r="C574" s="75"/>
      <c r="D574" s="78"/>
      <c r="E574" s="78"/>
      <c r="F574" s="78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2" customHeight="1">
      <c r="A575" s="75"/>
      <c r="B575" s="75"/>
      <c r="C575" s="75"/>
      <c r="D575" s="78"/>
      <c r="E575" s="78"/>
      <c r="F575" s="78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2" customHeight="1">
      <c r="A576" s="75"/>
      <c r="B576" s="75"/>
      <c r="C576" s="75"/>
      <c r="D576" s="78"/>
      <c r="E576" s="78"/>
      <c r="F576" s="78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2" customHeight="1">
      <c r="A577" s="75"/>
      <c r="B577" s="75"/>
      <c r="C577" s="75"/>
      <c r="D577" s="78"/>
      <c r="E577" s="78"/>
      <c r="F577" s="78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2" customHeight="1">
      <c r="A578" s="75"/>
      <c r="B578" s="75"/>
      <c r="C578" s="75"/>
      <c r="D578" s="78"/>
      <c r="E578" s="78"/>
      <c r="F578" s="78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2" customHeight="1">
      <c r="A579" s="75"/>
      <c r="B579" s="75"/>
      <c r="C579" s="75"/>
      <c r="D579" s="78"/>
      <c r="E579" s="78"/>
      <c r="F579" s="78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2" customHeight="1">
      <c r="A580" s="75"/>
      <c r="B580" s="75"/>
      <c r="C580" s="75"/>
      <c r="D580" s="78"/>
      <c r="E580" s="78"/>
      <c r="F580" s="78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2" customHeight="1">
      <c r="A581" s="75"/>
      <c r="B581" s="75"/>
      <c r="C581" s="75"/>
      <c r="D581" s="78"/>
      <c r="E581" s="78"/>
      <c r="F581" s="78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2" customHeight="1">
      <c r="A582" s="75"/>
      <c r="B582" s="75"/>
      <c r="C582" s="75"/>
      <c r="D582" s="78"/>
      <c r="E582" s="78"/>
      <c r="F582" s="78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2" customHeight="1">
      <c r="A583" s="75"/>
      <c r="B583" s="75"/>
      <c r="C583" s="75"/>
      <c r="D583" s="78"/>
      <c r="E583" s="78"/>
      <c r="F583" s="78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2" customHeight="1">
      <c r="A584" s="75"/>
      <c r="B584" s="75"/>
      <c r="C584" s="75"/>
      <c r="D584" s="78"/>
      <c r="E584" s="78"/>
      <c r="F584" s="78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2" customHeight="1">
      <c r="A585" s="75"/>
      <c r="B585" s="75"/>
      <c r="C585" s="75"/>
      <c r="D585" s="78"/>
      <c r="E585" s="78"/>
      <c r="F585" s="78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2" customHeight="1">
      <c r="A586" s="75"/>
      <c r="B586" s="75"/>
      <c r="C586" s="75"/>
      <c r="D586" s="78"/>
      <c r="E586" s="78"/>
      <c r="F586" s="78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2" customHeight="1">
      <c r="A587" s="75"/>
      <c r="B587" s="75"/>
      <c r="C587" s="75"/>
      <c r="D587" s="78"/>
      <c r="E587" s="78"/>
      <c r="F587" s="78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2" customHeight="1">
      <c r="A588" s="75"/>
      <c r="B588" s="75"/>
      <c r="C588" s="75"/>
      <c r="D588" s="78"/>
      <c r="E588" s="78"/>
      <c r="F588" s="78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2" customHeight="1">
      <c r="A589" s="75"/>
      <c r="B589" s="75"/>
      <c r="C589" s="75"/>
      <c r="D589" s="78"/>
      <c r="E589" s="78"/>
      <c r="F589" s="78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2" customHeight="1">
      <c r="A590" s="75"/>
      <c r="B590" s="75"/>
      <c r="C590" s="75"/>
      <c r="D590" s="78"/>
      <c r="E590" s="78"/>
      <c r="F590" s="78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2" customHeight="1">
      <c r="A591" s="75"/>
      <c r="B591" s="75"/>
      <c r="C591" s="75"/>
      <c r="D591" s="78"/>
      <c r="E591" s="78"/>
      <c r="F591" s="78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2" customHeight="1">
      <c r="A592" s="75"/>
      <c r="B592" s="75"/>
      <c r="C592" s="75"/>
      <c r="D592" s="78"/>
      <c r="E592" s="78"/>
      <c r="F592" s="78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2" customHeight="1">
      <c r="A593" s="75"/>
      <c r="B593" s="75"/>
      <c r="C593" s="75"/>
      <c r="D593" s="78"/>
      <c r="E593" s="78"/>
      <c r="F593" s="78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2" customHeight="1">
      <c r="A594" s="75"/>
      <c r="B594" s="75"/>
      <c r="C594" s="75"/>
      <c r="D594" s="78"/>
      <c r="E594" s="78"/>
      <c r="F594" s="78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2" customHeight="1">
      <c r="A595" s="75"/>
      <c r="B595" s="75"/>
      <c r="C595" s="75"/>
      <c r="D595" s="78"/>
      <c r="E595" s="78"/>
      <c r="F595" s="78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2" customHeight="1">
      <c r="A596" s="75"/>
      <c r="B596" s="75"/>
      <c r="C596" s="75"/>
      <c r="D596" s="78"/>
      <c r="E596" s="78"/>
      <c r="F596" s="78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2" customHeight="1">
      <c r="A597" s="75"/>
      <c r="B597" s="75"/>
      <c r="C597" s="75"/>
      <c r="D597" s="78"/>
      <c r="E597" s="78"/>
      <c r="F597" s="78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2" customHeight="1">
      <c r="A598" s="75"/>
      <c r="B598" s="75"/>
      <c r="C598" s="75"/>
      <c r="D598" s="78"/>
      <c r="E598" s="78"/>
      <c r="F598" s="78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2" customHeight="1">
      <c r="A599" s="75"/>
      <c r="B599" s="75"/>
      <c r="C599" s="75"/>
      <c r="D599" s="78"/>
      <c r="E599" s="78"/>
      <c r="F599" s="78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2" customHeight="1">
      <c r="A600" s="75"/>
      <c r="B600" s="75"/>
      <c r="C600" s="75"/>
      <c r="D600" s="78"/>
      <c r="E600" s="78"/>
      <c r="F600" s="78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2" customHeight="1">
      <c r="A601" s="75"/>
      <c r="B601" s="75"/>
      <c r="C601" s="75"/>
      <c r="D601" s="78"/>
      <c r="E601" s="78"/>
      <c r="F601" s="78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2" customHeight="1">
      <c r="A602" s="75"/>
      <c r="B602" s="75"/>
      <c r="C602" s="75"/>
      <c r="D602" s="78"/>
      <c r="E602" s="78"/>
      <c r="F602" s="78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2" customHeight="1">
      <c r="A603" s="75"/>
      <c r="B603" s="75"/>
      <c r="C603" s="75"/>
      <c r="D603" s="78"/>
      <c r="E603" s="78"/>
      <c r="F603" s="78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2" customHeight="1">
      <c r="A604" s="75"/>
      <c r="B604" s="75"/>
      <c r="C604" s="75"/>
      <c r="D604" s="78"/>
      <c r="E604" s="78"/>
      <c r="F604" s="78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2" customHeight="1">
      <c r="A605" s="75"/>
      <c r="B605" s="75"/>
      <c r="C605" s="75"/>
      <c r="D605" s="78"/>
      <c r="E605" s="78"/>
      <c r="F605" s="78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2" customHeight="1">
      <c r="A606" s="75"/>
      <c r="B606" s="75"/>
      <c r="C606" s="75"/>
      <c r="D606" s="78"/>
      <c r="E606" s="78"/>
      <c r="F606" s="78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2" customHeight="1">
      <c r="A607" s="75"/>
      <c r="B607" s="75"/>
      <c r="C607" s="75"/>
      <c r="D607" s="78"/>
      <c r="E607" s="78"/>
      <c r="F607" s="78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2" customHeight="1">
      <c r="A608" s="75"/>
      <c r="B608" s="75"/>
      <c r="C608" s="75"/>
      <c r="D608" s="78"/>
      <c r="E608" s="78"/>
      <c r="F608" s="78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2" customHeight="1">
      <c r="A609" s="75"/>
      <c r="B609" s="75"/>
      <c r="C609" s="75"/>
      <c r="D609" s="78"/>
      <c r="E609" s="78"/>
      <c r="F609" s="78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2" customHeight="1">
      <c r="A610" s="75"/>
      <c r="B610" s="75"/>
      <c r="C610" s="75"/>
      <c r="D610" s="78"/>
      <c r="E610" s="78"/>
      <c r="F610" s="78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2" customHeight="1">
      <c r="A611" s="75"/>
      <c r="B611" s="75"/>
      <c r="C611" s="75"/>
      <c r="D611" s="78"/>
      <c r="E611" s="78"/>
      <c r="F611" s="78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2" customHeight="1">
      <c r="A612" s="75"/>
      <c r="B612" s="75"/>
      <c r="C612" s="75"/>
      <c r="D612" s="78"/>
      <c r="E612" s="78"/>
      <c r="F612" s="78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2" customHeight="1">
      <c r="A613" s="75"/>
      <c r="B613" s="75"/>
      <c r="C613" s="75"/>
      <c r="D613" s="78"/>
      <c r="E613" s="78"/>
      <c r="F613" s="78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2" customHeight="1">
      <c r="A614" s="75"/>
      <c r="B614" s="75"/>
      <c r="C614" s="75"/>
      <c r="D614" s="78"/>
      <c r="E614" s="78"/>
      <c r="F614" s="78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2" customHeight="1">
      <c r="A615" s="75"/>
      <c r="B615" s="75"/>
      <c r="C615" s="75"/>
      <c r="D615" s="78"/>
      <c r="E615" s="78"/>
      <c r="F615" s="78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2" customHeight="1">
      <c r="A616" s="75"/>
      <c r="B616" s="75"/>
      <c r="C616" s="75"/>
      <c r="D616" s="78"/>
      <c r="E616" s="78"/>
      <c r="F616" s="78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2" customHeight="1">
      <c r="A617" s="75"/>
      <c r="B617" s="75"/>
      <c r="C617" s="75"/>
      <c r="D617" s="78"/>
      <c r="E617" s="78"/>
      <c r="F617" s="78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2" customHeight="1">
      <c r="A618" s="75"/>
      <c r="B618" s="75"/>
      <c r="C618" s="75"/>
      <c r="D618" s="78"/>
      <c r="E618" s="78"/>
      <c r="F618" s="78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2" customHeight="1">
      <c r="A619" s="75"/>
      <c r="B619" s="75"/>
      <c r="C619" s="75"/>
      <c r="D619" s="78"/>
      <c r="E619" s="78"/>
      <c r="F619" s="78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2" customHeight="1">
      <c r="A620" s="75"/>
      <c r="B620" s="75"/>
      <c r="C620" s="75"/>
      <c r="D620" s="78"/>
      <c r="E620" s="78"/>
      <c r="F620" s="78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2" customHeight="1">
      <c r="A621" s="75"/>
      <c r="B621" s="75"/>
      <c r="C621" s="75"/>
      <c r="D621" s="78"/>
      <c r="E621" s="78"/>
      <c r="F621" s="78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2" customHeight="1">
      <c r="A622" s="75"/>
      <c r="B622" s="75"/>
      <c r="C622" s="75"/>
      <c r="D622" s="78"/>
      <c r="E622" s="78"/>
      <c r="F622" s="78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2" customHeight="1">
      <c r="A623" s="75"/>
      <c r="B623" s="75"/>
      <c r="C623" s="75"/>
      <c r="D623" s="78"/>
      <c r="E623" s="78"/>
      <c r="F623" s="78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2" customHeight="1">
      <c r="A624" s="75"/>
      <c r="B624" s="75"/>
      <c r="C624" s="75"/>
      <c r="D624" s="78"/>
      <c r="E624" s="78"/>
      <c r="F624" s="78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2" customHeight="1">
      <c r="A625" s="75"/>
      <c r="B625" s="75"/>
      <c r="C625" s="75"/>
      <c r="D625" s="78"/>
      <c r="E625" s="78"/>
      <c r="F625" s="78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2" customHeight="1">
      <c r="A626" s="75"/>
      <c r="B626" s="75"/>
      <c r="C626" s="75"/>
      <c r="D626" s="78"/>
      <c r="E626" s="78"/>
      <c r="F626" s="78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2" customHeight="1">
      <c r="A627" s="75"/>
      <c r="B627" s="75"/>
      <c r="C627" s="75"/>
      <c r="D627" s="78"/>
      <c r="E627" s="78"/>
      <c r="F627" s="78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2" customHeight="1">
      <c r="A628" s="75"/>
      <c r="B628" s="75"/>
      <c r="C628" s="75"/>
      <c r="D628" s="78"/>
      <c r="E628" s="78"/>
      <c r="F628" s="78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2" customHeight="1">
      <c r="A629" s="75"/>
      <c r="B629" s="75"/>
      <c r="C629" s="75"/>
      <c r="D629" s="78"/>
      <c r="E629" s="78"/>
      <c r="F629" s="78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2" customHeight="1">
      <c r="A630" s="75"/>
      <c r="B630" s="75"/>
      <c r="C630" s="75"/>
      <c r="D630" s="78"/>
      <c r="E630" s="78"/>
      <c r="F630" s="78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2" customHeight="1">
      <c r="A631" s="75"/>
      <c r="B631" s="75"/>
      <c r="C631" s="75"/>
      <c r="D631" s="78"/>
      <c r="E631" s="78"/>
      <c r="F631" s="78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2" customHeight="1">
      <c r="A632" s="75"/>
      <c r="B632" s="75"/>
      <c r="C632" s="75"/>
      <c r="D632" s="78"/>
      <c r="E632" s="78"/>
      <c r="F632" s="78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2" customHeight="1">
      <c r="A633" s="75"/>
      <c r="B633" s="75"/>
      <c r="C633" s="75"/>
      <c r="D633" s="78"/>
      <c r="E633" s="78"/>
      <c r="F633" s="78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2" customHeight="1">
      <c r="A634" s="75"/>
      <c r="B634" s="75"/>
      <c r="C634" s="75"/>
      <c r="D634" s="78"/>
      <c r="E634" s="78"/>
      <c r="F634" s="78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2" customHeight="1">
      <c r="A635" s="75"/>
      <c r="B635" s="75"/>
      <c r="C635" s="75"/>
      <c r="D635" s="78"/>
      <c r="E635" s="78"/>
      <c r="F635" s="78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2" customHeight="1">
      <c r="A636" s="75"/>
      <c r="B636" s="75"/>
      <c r="C636" s="75"/>
      <c r="D636" s="78"/>
      <c r="E636" s="78"/>
      <c r="F636" s="78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2" customHeight="1">
      <c r="A637" s="75"/>
      <c r="B637" s="75"/>
      <c r="C637" s="75"/>
      <c r="D637" s="78"/>
      <c r="E637" s="78"/>
      <c r="F637" s="78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2" customHeight="1">
      <c r="A638" s="75"/>
      <c r="B638" s="75"/>
      <c r="C638" s="75"/>
      <c r="D638" s="78"/>
      <c r="E638" s="78"/>
      <c r="F638" s="78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2" customHeight="1">
      <c r="A639" s="75"/>
      <c r="B639" s="75"/>
      <c r="C639" s="75"/>
      <c r="D639" s="78"/>
      <c r="E639" s="78"/>
      <c r="F639" s="78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2" customHeight="1">
      <c r="A640" s="75"/>
      <c r="B640" s="75"/>
      <c r="C640" s="75"/>
      <c r="D640" s="78"/>
      <c r="E640" s="78"/>
      <c r="F640" s="78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2" customHeight="1">
      <c r="A641" s="75"/>
      <c r="B641" s="75"/>
      <c r="C641" s="75"/>
      <c r="D641" s="78"/>
      <c r="E641" s="78"/>
      <c r="F641" s="78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2" customHeight="1">
      <c r="A642" s="75"/>
      <c r="B642" s="75"/>
      <c r="C642" s="75"/>
      <c r="D642" s="78"/>
      <c r="E642" s="78"/>
      <c r="F642" s="78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2" customHeight="1">
      <c r="A643" s="75"/>
      <c r="B643" s="75"/>
      <c r="C643" s="75"/>
      <c r="D643" s="78"/>
      <c r="E643" s="78"/>
      <c r="F643" s="78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2" customHeight="1">
      <c r="A644" s="75"/>
      <c r="B644" s="75"/>
      <c r="C644" s="75"/>
      <c r="D644" s="78"/>
      <c r="E644" s="78"/>
      <c r="F644" s="78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2" customHeight="1">
      <c r="A645" s="75"/>
      <c r="B645" s="75"/>
      <c r="C645" s="75"/>
      <c r="D645" s="78"/>
      <c r="E645" s="78"/>
      <c r="F645" s="78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2" customHeight="1">
      <c r="A646" s="75"/>
      <c r="B646" s="75"/>
      <c r="C646" s="75"/>
      <c r="D646" s="78"/>
      <c r="E646" s="78"/>
      <c r="F646" s="78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2" customHeight="1">
      <c r="A647" s="75"/>
      <c r="B647" s="75"/>
      <c r="C647" s="75"/>
      <c r="D647" s="78"/>
      <c r="E647" s="78"/>
      <c r="F647" s="78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2" customHeight="1">
      <c r="A648" s="75"/>
      <c r="B648" s="75"/>
      <c r="C648" s="75"/>
      <c r="D648" s="78"/>
      <c r="E648" s="78"/>
      <c r="F648" s="78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2" customHeight="1">
      <c r="A649" s="75"/>
      <c r="B649" s="75"/>
      <c r="C649" s="75"/>
      <c r="D649" s="78"/>
      <c r="E649" s="78"/>
      <c r="F649" s="78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2" customHeight="1">
      <c r="A650" s="75"/>
      <c r="B650" s="75"/>
      <c r="C650" s="75"/>
      <c r="D650" s="78"/>
      <c r="E650" s="78"/>
      <c r="F650" s="78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2" customHeight="1">
      <c r="A651" s="75"/>
      <c r="B651" s="75"/>
      <c r="C651" s="75"/>
      <c r="D651" s="78"/>
      <c r="E651" s="78"/>
      <c r="F651" s="78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2" customHeight="1">
      <c r="A652" s="75"/>
      <c r="B652" s="75"/>
      <c r="C652" s="75"/>
      <c r="D652" s="78"/>
      <c r="E652" s="78"/>
      <c r="F652" s="78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2" customHeight="1">
      <c r="A653" s="75"/>
      <c r="B653" s="75"/>
      <c r="C653" s="75"/>
      <c r="D653" s="78"/>
      <c r="E653" s="78"/>
      <c r="F653" s="78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2" customHeight="1">
      <c r="A654" s="75"/>
      <c r="B654" s="75"/>
      <c r="C654" s="75"/>
      <c r="D654" s="78"/>
      <c r="E654" s="78"/>
      <c r="F654" s="78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2" customHeight="1">
      <c r="A655" s="75"/>
      <c r="B655" s="75"/>
      <c r="C655" s="75"/>
      <c r="D655" s="78"/>
      <c r="E655" s="78"/>
      <c r="F655" s="78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2" customHeight="1">
      <c r="A656" s="75"/>
      <c r="B656" s="75"/>
      <c r="C656" s="75"/>
      <c r="D656" s="78"/>
      <c r="E656" s="78"/>
      <c r="F656" s="78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2" customHeight="1">
      <c r="A657" s="75"/>
      <c r="B657" s="75"/>
      <c r="C657" s="75"/>
      <c r="D657" s="78"/>
      <c r="E657" s="78"/>
      <c r="F657" s="78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2" customHeight="1">
      <c r="A658" s="75"/>
      <c r="B658" s="75"/>
      <c r="C658" s="75"/>
      <c r="D658" s="78"/>
      <c r="E658" s="78"/>
      <c r="F658" s="78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2" customHeight="1">
      <c r="A659" s="75"/>
      <c r="B659" s="75"/>
      <c r="C659" s="75"/>
      <c r="D659" s="78"/>
      <c r="E659" s="78"/>
      <c r="F659" s="78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2" customHeight="1">
      <c r="A660" s="75"/>
      <c r="B660" s="75"/>
      <c r="C660" s="75"/>
      <c r="D660" s="78"/>
      <c r="E660" s="78"/>
      <c r="F660" s="78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2" customHeight="1">
      <c r="A661" s="75"/>
      <c r="B661" s="75"/>
      <c r="C661" s="75"/>
      <c r="D661" s="78"/>
      <c r="E661" s="78"/>
      <c r="F661" s="78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2" customHeight="1">
      <c r="A662" s="75"/>
      <c r="B662" s="75"/>
      <c r="C662" s="75"/>
      <c r="D662" s="78"/>
      <c r="E662" s="78"/>
      <c r="F662" s="78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2" customHeight="1">
      <c r="A663" s="75"/>
      <c r="B663" s="75"/>
      <c r="C663" s="75"/>
      <c r="D663" s="78"/>
      <c r="E663" s="78"/>
      <c r="F663" s="78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2" customHeight="1">
      <c r="A664" s="75"/>
      <c r="B664" s="75"/>
      <c r="C664" s="75"/>
      <c r="D664" s="78"/>
      <c r="E664" s="78"/>
      <c r="F664" s="78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2" customHeight="1">
      <c r="A665" s="75"/>
      <c r="B665" s="75"/>
      <c r="C665" s="75"/>
      <c r="D665" s="78"/>
      <c r="E665" s="78"/>
      <c r="F665" s="78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2" customHeight="1">
      <c r="A666" s="75"/>
      <c r="B666" s="75"/>
      <c r="C666" s="75"/>
      <c r="D666" s="78"/>
      <c r="E666" s="78"/>
      <c r="F666" s="78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2" customHeight="1">
      <c r="A667" s="75"/>
      <c r="B667" s="75"/>
      <c r="C667" s="75"/>
      <c r="D667" s="78"/>
      <c r="E667" s="78"/>
      <c r="F667" s="78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2" customHeight="1">
      <c r="A668" s="75"/>
      <c r="B668" s="75"/>
      <c r="C668" s="75"/>
      <c r="D668" s="78"/>
      <c r="E668" s="78"/>
      <c r="F668" s="78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2" customHeight="1">
      <c r="A669" s="75"/>
      <c r="B669" s="75"/>
      <c r="C669" s="75"/>
      <c r="D669" s="78"/>
      <c r="E669" s="78"/>
      <c r="F669" s="78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2" customHeight="1">
      <c r="A670" s="75"/>
      <c r="B670" s="75"/>
      <c r="C670" s="75"/>
      <c r="D670" s="78"/>
      <c r="E670" s="78"/>
      <c r="F670" s="78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2" customHeight="1">
      <c r="A671" s="75"/>
      <c r="B671" s="75"/>
      <c r="C671" s="75"/>
      <c r="D671" s="78"/>
      <c r="E671" s="78"/>
      <c r="F671" s="78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2" customHeight="1">
      <c r="A672" s="75"/>
      <c r="B672" s="75"/>
      <c r="C672" s="75"/>
      <c r="D672" s="78"/>
      <c r="E672" s="78"/>
      <c r="F672" s="78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2" customHeight="1">
      <c r="A673" s="75"/>
      <c r="B673" s="75"/>
      <c r="C673" s="75"/>
      <c r="D673" s="78"/>
      <c r="E673" s="78"/>
      <c r="F673" s="78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2" customHeight="1">
      <c r="A674" s="75"/>
      <c r="B674" s="75"/>
      <c r="C674" s="75"/>
      <c r="D674" s="78"/>
      <c r="E674" s="78"/>
      <c r="F674" s="78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2" customHeight="1">
      <c r="A675" s="75"/>
      <c r="B675" s="75"/>
      <c r="C675" s="75"/>
      <c r="D675" s="78"/>
      <c r="E675" s="78"/>
      <c r="F675" s="78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2" customHeight="1">
      <c r="A676" s="75"/>
      <c r="B676" s="75"/>
      <c r="C676" s="75"/>
      <c r="D676" s="78"/>
      <c r="E676" s="78"/>
      <c r="F676" s="78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2" customHeight="1">
      <c r="A677" s="75"/>
      <c r="B677" s="75"/>
      <c r="C677" s="75"/>
      <c r="D677" s="78"/>
      <c r="E677" s="78"/>
      <c r="F677" s="78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2" customHeight="1">
      <c r="A678" s="75"/>
      <c r="B678" s="75"/>
      <c r="C678" s="75"/>
      <c r="D678" s="78"/>
      <c r="E678" s="78"/>
      <c r="F678" s="78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2" customHeight="1">
      <c r="A679" s="75"/>
      <c r="B679" s="75"/>
      <c r="C679" s="75"/>
      <c r="D679" s="78"/>
      <c r="E679" s="78"/>
      <c r="F679" s="78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2" customHeight="1">
      <c r="A680" s="75"/>
      <c r="B680" s="75"/>
      <c r="C680" s="75"/>
      <c r="D680" s="78"/>
      <c r="E680" s="78"/>
      <c r="F680" s="78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2" customHeight="1">
      <c r="A681" s="75"/>
      <c r="B681" s="75"/>
      <c r="C681" s="75"/>
      <c r="D681" s="78"/>
      <c r="E681" s="78"/>
      <c r="F681" s="78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2" customHeight="1">
      <c r="A682" s="75"/>
      <c r="B682" s="75"/>
      <c r="C682" s="75"/>
      <c r="D682" s="78"/>
      <c r="E682" s="78"/>
      <c r="F682" s="78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2" customHeight="1">
      <c r="A683" s="75"/>
      <c r="B683" s="75"/>
      <c r="C683" s="75"/>
      <c r="D683" s="78"/>
      <c r="E683" s="78"/>
      <c r="F683" s="78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2" customHeight="1">
      <c r="A684" s="75"/>
      <c r="B684" s="75"/>
      <c r="C684" s="75"/>
      <c r="D684" s="78"/>
      <c r="E684" s="78"/>
      <c r="F684" s="78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2" customHeight="1">
      <c r="A685" s="75"/>
      <c r="B685" s="75"/>
      <c r="C685" s="75"/>
      <c r="D685" s="78"/>
      <c r="E685" s="78"/>
      <c r="F685" s="78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2" customHeight="1">
      <c r="A686" s="75"/>
      <c r="B686" s="75"/>
      <c r="C686" s="75"/>
      <c r="D686" s="78"/>
      <c r="E686" s="78"/>
      <c r="F686" s="78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2" customHeight="1">
      <c r="A687" s="75"/>
      <c r="B687" s="75"/>
      <c r="C687" s="75"/>
      <c r="D687" s="78"/>
      <c r="E687" s="78"/>
      <c r="F687" s="78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2" customHeight="1">
      <c r="A688" s="75"/>
      <c r="B688" s="75"/>
      <c r="C688" s="75"/>
      <c r="D688" s="78"/>
      <c r="E688" s="78"/>
      <c r="F688" s="78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2" customHeight="1">
      <c r="A689" s="75"/>
      <c r="B689" s="75"/>
      <c r="C689" s="75"/>
      <c r="D689" s="78"/>
      <c r="E689" s="78"/>
      <c r="F689" s="78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2" customHeight="1">
      <c r="A690" s="75"/>
      <c r="B690" s="75"/>
      <c r="C690" s="75"/>
      <c r="D690" s="78"/>
      <c r="E690" s="78"/>
      <c r="F690" s="78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2" customHeight="1">
      <c r="A691" s="75"/>
      <c r="B691" s="75"/>
      <c r="C691" s="75"/>
      <c r="D691" s="78"/>
      <c r="E691" s="78"/>
      <c r="F691" s="78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2" customHeight="1">
      <c r="A692" s="75"/>
      <c r="B692" s="75"/>
      <c r="C692" s="75"/>
      <c r="D692" s="78"/>
      <c r="E692" s="78"/>
      <c r="F692" s="78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2" customHeight="1">
      <c r="A693" s="75"/>
      <c r="B693" s="75"/>
      <c r="C693" s="75"/>
      <c r="D693" s="78"/>
      <c r="E693" s="78"/>
      <c r="F693" s="78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2" customHeight="1">
      <c r="A694" s="75"/>
      <c r="B694" s="75"/>
      <c r="C694" s="75"/>
      <c r="D694" s="78"/>
      <c r="E694" s="78"/>
      <c r="F694" s="78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2" customHeight="1">
      <c r="A695" s="75"/>
      <c r="B695" s="75"/>
      <c r="C695" s="75"/>
      <c r="D695" s="78"/>
      <c r="E695" s="78"/>
      <c r="F695" s="78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2" customHeight="1">
      <c r="A696" s="75"/>
      <c r="B696" s="75"/>
      <c r="C696" s="75"/>
      <c r="D696" s="78"/>
      <c r="E696" s="78"/>
      <c r="F696" s="78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2" customHeight="1">
      <c r="A697" s="75"/>
      <c r="B697" s="75"/>
      <c r="C697" s="75"/>
      <c r="D697" s="78"/>
      <c r="E697" s="78"/>
      <c r="F697" s="78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2" customHeight="1">
      <c r="A698" s="75"/>
      <c r="B698" s="75"/>
      <c r="C698" s="75"/>
      <c r="D698" s="78"/>
      <c r="E698" s="78"/>
      <c r="F698" s="78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2" customHeight="1">
      <c r="A699" s="75"/>
      <c r="B699" s="75"/>
      <c r="C699" s="75"/>
      <c r="D699" s="78"/>
      <c r="E699" s="78"/>
      <c r="F699" s="78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2" customHeight="1">
      <c r="A700" s="75"/>
      <c r="B700" s="75"/>
      <c r="C700" s="75"/>
      <c r="D700" s="78"/>
      <c r="E700" s="78"/>
      <c r="F700" s="78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2" customHeight="1">
      <c r="A701" s="75"/>
      <c r="B701" s="75"/>
      <c r="C701" s="75"/>
      <c r="D701" s="78"/>
      <c r="E701" s="78"/>
      <c r="F701" s="78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2" customHeight="1">
      <c r="A702" s="75"/>
      <c r="B702" s="75"/>
      <c r="C702" s="75"/>
      <c r="D702" s="78"/>
      <c r="E702" s="78"/>
      <c r="F702" s="78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2" customHeight="1">
      <c r="A703" s="75"/>
      <c r="B703" s="75"/>
      <c r="C703" s="75"/>
      <c r="D703" s="78"/>
      <c r="E703" s="78"/>
      <c r="F703" s="78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2" customHeight="1">
      <c r="A704" s="75"/>
      <c r="B704" s="75"/>
      <c r="C704" s="75"/>
      <c r="D704" s="78"/>
      <c r="E704" s="78"/>
      <c r="F704" s="78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2" customHeight="1">
      <c r="A705" s="75"/>
      <c r="B705" s="75"/>
      <c r="C705" s="75"/>
      <c r="D705" s="78"/>
      <c r="E705" s="78"/>
      <c r="F705" s="78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2" customHeight="1">
      <c r="A706" s="75"/>
      <c r="B706" s="75"/>
      <c r="C706" s="75"/>
      <c r="D706" s="78"/>
      <c r="E706" s="78"/>
      <c r="F706" s="78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2" customHeight="1">
      <c r="A707" s="75"/>
      <c r="B707" s="75"/>
      <c r="C707" s="75"/>
      <c r="D707" s="78"/>
      <c r="E707" s="78"/>
      <c r="F707" s="78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2" customHeight="1">
      <c r="A708" s="75"/>
      <c r="B708" s="75"/>
      <c r="C708" s="75"/>
      <c r="D708" s="78"/>
      <c r="E708" s="78"/>
      <c r="F708" s="78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2" customHeight="1">
      <c r="A709" s="75"/>
      <c r="B709" s="75"/>
      <c r="C709" s="75"/>
      <c r="D709" s="78"/>
      <c r="E709" s="78"/>
      <c r="F709" s="78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2" customHeight="1">
      <c r="A710" s="75"/>
      <c r="B710" s="75"/>
      <c r="C710" s="75"/>
      <c r="D710" s="78"/>
      <c r="E710" s="78"/>
      <c r="F710" s="78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2" customHeight="1">
      <c r="A711" s="75"/>
      <c r="B711" s="75"/>
      <c r="C711" s="75"/>
      <c r="D711" s="78"/>
      <c r="E711" s="78"/>
      <c r="F711" s="78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2" customHeight="1">
      <c r="A712" s="75"/>
      <c r="B712" s="75"/>
      <c r="C712" s="75"/>
      <c r="D712" s="78"/>
      <c r="E712" s="78"/>
      <c r="F712" s="78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2" customHeight="1">
      <c r="A713" s="75"/>
      <c r="B713" s="75"/>
      <c r="C713" s="75"/>
      <c r="D713" s="78"/>
      <c r="E713" s="78"/>
      <c r="F713" s="78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2" customHeight="1">
      <c r="A714" s="75"/>
      <c r="B714" s="75"/>
      <c r="C714" s="75"/>
      <c r="D714" s="78"/>
      <c r="E714" s="78"/>
      <c r="F714" s="78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2" customHeight="1">
      <c r="A715" s="75"/>
      <c r="B715" s="75"/>
      <c r="C715" s="75"/>
      <c r="D715" s="78"/>
      <c r="E715" s="78"/>
      <c r="F715" s="78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2" customHeight="1">
      <c r="A716" s="75"/>
      <c r="B716" s="75"/>
      <c r="C716" s="75"/>
      <c r="D716" s="78"/>
      <c r="E716" s="78"/>
      <c r="F716" s="78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2" customHeight="1">
      <c r="A717" s="75"/>
      <c r="B717" s="75"/>
      <c r="C717" s="75"/>
      <c r="D717" s="78"/>
      <c r="E717" s="78"/>
      <c r="F717" s="78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2" customHeight="1">
      <c r="A718" s="75"/>
      <c r="B718" s="75"/>
      <c r="C718" s="75"/>
      <c r="D718" s="78"/>
      <c r="E718" s="78"/>
      <c r="F718" s="78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2" customHeight="1">
      <c r="A719" s="75"/>
      <c r="B719" s="75"/>
      <c r="C719" s="75"/>
      <c r="D719" s="78"/>
      <c r="E719" s="78"/>
      <c r="F719" s="78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2" customHeight="1">
      <c r="A720" s="75"/>
      <c r="B720" s="75"/>
      <c r="C720" s="75"/>
      <c r="D720" s="78"/>
      <c r="E720" s="78"/>
      <c r="F720" s="78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2" customHeight="1">
      <c r="A721" s="75"/>
      <c r="B721" s="75"/>
      <c r="C721" s="75"/>
      <c r="D721" s="78"/>
      <c r="E721" s="78"/>
      <c r="F721" s="78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2" customHeight="1">
      <c r="A722" s="75"/>
      <c r="B722" s="75"/>
      <c r="C722" s="75"/>
      <c r="D722" s="78"/>
      <c r="E722" s="78"/>
      <c r="F722" s="78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2" customHeight="1">
      <c r="A723" s="75"/>
      <c r="B723" s="75"/>
      <c r="C723" s="75"/>
      <c r="D723" s="78"/>
      <c r="E723" s="78"/>
      <c r="F723" s="78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2" customHeight="1">
      <c r="A724" s="75"/>
      <c r="B724" s="75"/>
      <c r="C724" s="75"/>
      <c r="D724" s="78"/>
      <c r="E724" s="78"/>
      <c r="F724" s="78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2" customHeight="1">
      <c r="A725" s="75"/>
      <c r="B725" s="75"/>
      <c r="C725" s="75"/>
      <c r="D725" s="78"/>
      <c r="E725" s="78"/>
      <c r="F725" s="78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2" customHeight="1">
      <c r="A726" s="75"/>
      <c r="B726" s="75"/>
      <c r="C726" s="75"/>
      <c r="D726" s="78"/>
      <c r="E726" s="78"/>
      <c r="F726" s="78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2" customHeight="1">
      <c r="A727" s="75"/>
      <c r="B727" s="75"/>
      <c r="C727" s="75"/>
      <c r="D727" s="78"/>
      <c r="E727" s="78"/>
      <c r="F727" s="78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2" customHeight="1">
      <c r="A728" s="75"/>
      <c r="B728" s="75"/>
      <c r="C728" s="75"/>
      <c r="D728" s="78"/>
      <c r="E728" s="78"/>
      <c r="F728" s="78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2" customHeight="1">
      <c r="A729" s="75"/>
      <c r="B729" s="75"/>
      <c r="C729" s="75"/>
      <c r="D729" s="78"/>
      <c r="E729" s="78"/>
      <c r="F729" s="78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2" customHeight="1">
      <c r="A730" s="75"/>
      <c r="B730" s="75"/>
      <c r="C730" s="75"/>
      <c r="D730" s="78"/>
      <c r="E730" s="78"/>
      <c r="F730" s="78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2" customHeight="1">
      <c r="A731" s="75"/>
      <c r="B731" s="75"/>
      <c r="C731" s="75"/>
      <c r="D731" s="78"/>
      <c r="E731" s="78"/>
      <c r="F731" s="78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2" customHeight="1">
      <c r="A732" s="75"/>
      <c r="B732" s="75"/>
      <c r="C732" s="75"/>
      <c r="D732" s="78"/>
      <c r="E732" s="78"/>
      <c r="F732" s="78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2" customHeight="1">
      <c r="A733" s="75"/>
      <c r="B733" s="75"/>
      <c r="C733" s="75"/>
      <c r="D733" s="78"/>
      <c r="E733" s="78"/>
      <c r="F733" s="78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2" customHeight="1">
      <c r="A734" s="75"/>
      <c r="B734" s="75"/>
      <c r="C734" s="75"/>
      <c r="D734" s="78"/>
      <c r="E734" s="78"/>
      <c r="F734" s="78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2" customHeight="1">
      <c r="A735" s="75"/>
      <c r="B735" s="75"/>
      <c r="C735" s="75"/>
      <c r="D735" s="78"/>
      <c r="E735" s="78"/>
      <c r="F735" s="78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2" customHeight="1">
      <c r="A736" s="75"/>
      <c r="B736" s="75"/>
      <c r="C736" s="75"/>
      <c r="D736" s="78"/>
      <c r="E736" s="78"/>
      <c r="F736" s="78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2" customHeight="1">
      <c r="A737" s="75"/>
      <c r="B737" s="75"/>
      <c r="C737" s="75"/>
      <c r="D737" s="78"/>
      <c r="E737" s="78"/>
      <c r="F737" s="78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2" customHeight="1">
      <c r="A738" s="75"/>
      <c r="B738" s="75"/>
      <c r="C738" s="75"/>
      <c r="D738" s="78"/>
      <c r="E738" s="78"/>
      <c r="F738" s="78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2" customHeight="1">
      <c r="A739" s="75"/>
      <c r="B739" s="75"/>
      <c r="C739" s="75"/>
      <c r="D739" s="78"/>
      <c r="E739" s="78"/>
      <c r="F739" s="78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2" customHeight="1">
      <c r="A740" s="75"/>
      <c r="B740" s="75"/>
      <c r="C740" s="75"/>
      <c r="D740" s="78"/>
      <c r="E740" s="78"/>
      <c r="F740" s="78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2" customHeight="1">
      <c r="A741" s="75"/>
      <c r="B741" s="75"/>
      <c r="C741" s="75"/>
      <c r="D741" s="78"/>
      <c r="E741" s="78"/>
      <c r="F741" s="78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2" customHeight="1">
      <c r="A742" s="75"/>
      <c r="B742" s="75"/>
      <c r="C742" s="75"/>
      <c r="D742" s="78"/>
      <c r="E742" s="78"/>
      <c r="F742" s="78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2" customHeight="1">
      <c r="A743" s="75"/>
      <c r="B743" s="75"/>
      <c r="C743" s="75"/>
      <c r="D743" s="78"/>
      <c r="E743" s="78"/>
      <c r="F743" s="78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2" customHeight="1">
      <c r="A744" s="75"/>
      <c r="B744" s="75"/>
      <c r="C744" s="75"/>
      <c r="D744" s="78"/>
      <c r="E744" s="78"/>
      <c r="F744" s="78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2" customHeight="1">
      <c r="A745" s="75"/>
      <c r="B745" s="75"/>
      <c r="C745" s="75"/>
      <c r="D745" s="78"/>
      <c r="E745" s="78"/>
      <c r="F745" s="78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2" customHeight="1">
      <c r="A746" s="75"/>
      <c r="B746" s="75"/>
      <c r="C746" s="75"/>
      <c r="D746" s="78"/>
      <c r="E746" s="78"/>
      <c r="F746" s="78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2" customHeight="1">
      <c r="A747" s="75"/>
      <c r="B747" s="75"/>
      <c r="C747" s="75"/>
      <c r="D747" s="78"/>
      <c r="E747" s="78"/>
      <c r="F747" s="78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2" customHeight="1">
      <c r="A748" s="75"/>
      <c r="B748" s="75"/>
      <c r="C748" s="75"/>
      <c r="D748" s="78"/>
      <c r="E748" s="78"/>
      <c r="F748" s="78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2" customHeight="1">
      <c r="A749" s="75"/>
      <c r="B749" s="75"/>
      <c r="C749" s="75"/>
      <c r="D749" s="78"/>
      <c r="E749" s="78"/>
      <c r="F749" s="78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2" customHeight="1">
      <c r="A750" s="75"/>
      <c r="B750" s="75"/>
      <c r="C750" s="75"/>
      <c r="D750" s="78"/>
      <c r="E750" s="78"/>
      <c r="F750" s="78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2" customHeight="1">
      <c r="A751" s="75"/>
      <c r="B751" s="75"/>
      <c r="C751" s="75"/>
      <c r="D751" s="78"/>
      <c r="E751" s="78"/>
      <c r="F751" s="78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2" customHeight="1">
      <c r="A752" s="75"/>
      <c r="B752" s="75"/>
      <c r="C752" s="75"/>
      <c r="D752" s="78"/>
      <c r="E752" s="78"/>
      <c r="F752" s="78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2" customHeight="1">
      <c r="A753" s="75"/>
      <c r="B753" s="75"/>
      <c r="C753" s="75"/>
      <c r="D753" s="78"/>
      <c r="E753" s="78"/>
      <c r="F753" s="78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2" customHeight="1">
      <c r="A754" s="75"/>
      <c r="B754" s="75"/>
      <c r="C754" s="75"/>
      <c r="D754" s="78"/>
      <c r="E754" s="78"/>
      <c r="F754" s="78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2" customHeight="1">
      <c r="A755" s="75"/>
      <c r="B755" s="75"/>
      <c r="C755" s="75"/>
      <c r="D755" s="78"/>
      <c r="E755" s="78"/>
      <c r="F755" s="78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2" customHeight="1">
      <c r="A756" s="75"/>
      <c r="B756" s="75"/>
      <c r="C756" s="75"/>
      <c r="D756" s="78"/>
      <c r="E756" s="78"/>
      <c r="F756" s="78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2" customHeight="1">
      <c r="A757" s="75"/>
      <c r="B757" s="75"/>
      <c r="C757" s="75"/>
      <c r="D757" s="78"/>
      <c r="E757" s="78"/>
      <c r="F757" s="78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2" customHeight="1">
      <c r="A758" s="75"/>
      <c r="B758" s="75"/>
      <c r="C758" s="75"/>
      <c r="D758" s="78"/>
      <c r="E758" s="78"/>
      <c r="F758" s="78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2" customHeight="1">
      <c r="A759" s="75"/>
      <c r="B759" s="75"/>
      <c r="C759" s="75"/>
      <c r="D759" s="78"/>
      <c r="E759" s="78"/>
      <c r="F759" s="78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2" customHeight="1">
      <c r="A760" s="75"/>
      <c r="B760" s="75"/>
      <c r="C760" s="75"/>
      <c r="D760" s="78"/>
      <c r="E760" s="78"/>
      <c r="F760" s="78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2" customHeight="1">
      <c r="A761" s="75"/>
      <c r="B761" s="75"/>
      <c r="C761" s="75"/>
      <c r="D761" s="78"/>
      <c r="E761" s="78"/>
      <c r="F761" s="78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2" customHeight="1">
      <c r="A762" s="75"/>
      <c r="B762" s="75"/>
      <c r="C762" s="75"/>
      <c r="D762" s="78"/>
      <c r="E762" s="78"/>
      <c r="F762" s="78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2" customHeight="1">
      <c r="A763" s="75"/>
      <c r="B763" s="75"/>
      <c r="C763" s="75"/>
      <c r="D763" s="78"/>
      <c r="E763" s="78"/>
      <c r="F763" s="78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2" customHeight="1">
      <c r="A764" s="75"/>
      <c r="B764" s="75"/>
      <c r="C764" s="75"/>
      <c r="D764" s="78"/>
      <c r="E764" s="78"/>
      <c r="F764" s="78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2" customHeight="1">
      <c r="A765" s="75"/>
      <c r="B765" s="75"/>
      <c r="C765" s="75"/>
      <c r="D765" s="78"/>
      <c r="E765" s="78"/>
      <c r="F765" s="78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2" customHeight="1">
      <c r="A766" s="75"/>
      <c r="B766" s="75"/>
      <c r="C766" s="75"/>
      <c r="D766" s="78"/>
      <c r="E766" s="78"/>
      <c r="F766" s="78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2" customHeight="1">
      <c r="A767" s="75"/>
      <c r="B767" s="75"/>
      <c r="C767" s="75"/>
      <c r="D767" s="78"/>
      <c r="E767" s="78"/>
      <c r="F767" s="78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2" customHeight="1">
      <c r="A768" s="75"/>
      <c r="B768" s="75"/>
      <c r="C768" s="75"/>
      <c r="D768" s="78"/>
      <c r="E768" s="78"/>
      <c r="F768" s="78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2" customHeight="1">
      <c r="A769" s="75"/>
      <c r="B769" s="75"/>
      <c r="C769" s="75"/>
      <c r="D769" s="78"/>
      <c r="E769" s="78"/>
      <c r="F769" s="78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2" customHeight="1">
      <c r="A770" s="75"/>
      <c r="B770" s="75"/>
      <c r="C770" s="75"/>
      <c r="D770" s="78"/>
      <c r="E770" s="78"/>
      <c r="F770" s="78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2" customHeight="1">
      <c r="A771" s="75"/>
      <c r="B771" s="75"/>
      <c r="C771" s="75"/>
      <c r="D771" s="78"/>
      <c r="E771" s="78"/>
      <c r="F771" s="78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2" customHeight="1">
      <c r="A772" s="75"/>
      <c r="B772" s="75"/>
      <c r="C772" s="75"/>
      <c r="D772" s="78"/>
      <c r="E772" s="78"/>
      <c r="F772" s="78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2" customHeight="1">
      <c r="A773" s="75"/>
      <c r="B773" s="75"/>
      <c r="C773" s="75"/>
      <c r="D773" s="78"/>
      <c r="E773" s="78"/>
      <c r="F773" s="78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2" customHeight="1">
      <c r="A774" s="75"/>
      <c r="B774" s="75"/>
      <c r="C774" s="75"/>
      <c r="D774" s="78"/>
      <c r="E774" s="78"/>
      <c r="F774" s="78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2" customHeight="1">
      <c r="A775" s="75"/>
      <c r="B775" s="75"/>
      <c r="C775" s="75"/>
      <c r="D775" s="78"/>
      <c r="E775" s="78"/>
      <c r="F775" s="78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2" customHeight="1">
      <c r="A776" s="75"/>
      <c r="B776" s="75"/>
      <c r="C776" s="75"/>
      <c r="D776" s="78"/>
      <c r="E776" s="78"/>
      <c r="F776" s="78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2" customHeight="1">
      <c r="A777" s="75"/>
      <c r="B777" s="75"/>
      <c r="C777" s="75"/>
      <c r="D777" s="78"/>
      <c r="E777" s="78"/>
      <c r="F777" s="78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2" customHeight="1">
      <c r="A778" s="75"/>
      <c r="B778" s="75"/>
      <c r="C778" s="75"/>
      <c r="D778" s="78"/>
      <c r="E778" s="78"/>
      <c r="F778" s="78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2" customHeight="1">
      <c r="A779" s="75"/>
      <c r="B779" s="75"/>
      <c r="C779" s="75"/>
      <c r="D779" s="78"/>
      <c r="E779" s="78"/>
      <c r="F779" s="78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2" customHeight="1">
      <c r="A780" s="75"/>
      <c r="B780" s="75"/>
      <c r="C780" s="75"/>
      <c r="D780" s="78"/>
      <c r="E780" s="78"/>
      <c r="F780" s="78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2" customHeight="1">
      <c r="A781" s="75"/>
      <c r="B781" s="75"/>
      <c r="C781" s="75"/>
      <c r="D781" s="78"/>
      <c r="E781" s="78"/>
      <c r="F781" s="78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2" customHeight="1">
      <c r="A782" s="75"/>
      <c r="B782" s="75"/>
      <c r="C782" s="75"/>
      <c r="D782" s="78"/>
      <c r="E782" s="78"/>
      <c r="F782" s="78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2" customHeight="1">
      <c r="A783" s="75"/>
      <c r="B783" s="75"/>
      <c r="C783" s="75"/>
      <c r="D783" s="78"/>
      <c r="E783" s="78"/>
      <c r="F783" s="78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2" customHeight="1">
      <c r="A784" s="75"/>
      <c r="B784" s="75"/>
      <c r="C784" s="75"/>
      <c r="D784" s="78"/>
      <c r="E784" s="78"/>
      <c r="F784" s="78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2" customHeight="1">
      <c r="A785" s="75"/>
      <c r="B785" s="75"/>
      <c r="C785" s="75"/>
      <c r="D785" s="78"/>
      <c r="E785" s="78"/>
      <c r="F785" s="78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2" customHeight="1">
      <c r="A786" s="75"/>
      <c r="B786" s="75"/>
      <c r="C786" s="75"/>
      <c r="D786" s="78"/>
      <c r="E786" s="78"/>
      <c r="F786" s="78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2" customHeight="1">
      <c r="A787" s="75"/>
      <c r="B787" s="75"/>
      <c r="C787" s="75"/>
      <c r="D787" s="78"/>
      <c r="E787" s="78"/>
      <c r="F787" s="78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2" customHeight="1">
      <c r="A788" s="75"/>
      <c r="B788" s="75"/>
      <c r="C788" s="75"/>
      <c r="D788" s="78"/>
      <c r="E788" s="78"/>
      <c r="F788" s="78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2" customHeight="1">
      <c r="A789" s="75"/>
      <c r="B789" s="75"/>
      <c r="C789" s="75"/>
      <c r="D789" s="78"/>
      <c r="E789" s="78"/>
      <c r="F789" s="78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2" customHeight="1">
      <c r="A790" s="75"/>
      <c r="B790" s="75"/>
      <c r="C790" s="75"/>
      <c r="D790" s="78"/>
      <c r="E790" s="78"/>
      <c r="F790" s="78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2" customHeight="1">
      <c r="A791" s="75"/>
      <c r="B791" s="75"/>
      <c r="C791" s="75"/>
      <c r="D791" s="78"/>
      <c r="E791" s="78"/>
      <c r="F791" s="78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2" customHeight="1">
      <c r="A792" s="75"/>
      <c r="B792" s="75"/>
      <c r="C792" s="75"/>
      <c r="D792" s="78"/>
      <c r="E792" s="78"/>
      <c r="F792" s="78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2" customHeight="1">
      <c r="A793" s="75"/>
      <c r="B793" s="75"/>
      <c r="C793" s="75"/>
      <c r="D793" s="78"/>
      <c r="E793" s="78"/>
      <c r="F793" s="78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2" customHeight="1">
      <c r="A794" s="75"/>
      <c r="B794" s="75"/>
      <c r="C794" s="75"/>
      <c r="D794" s="78"/>
      <c r="E794" s="78"/>
      <c r="F794" s="78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2" customHeight="1">
      <c r="A795" s="75"/>
      <c r="B795" s="75"/>
      <c r="C795" s="75"/>
      <c r="D795" s="78"/>
      <c r="E795" s="78"/>
      <c r="F795" s="78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2" customHeight="1">
      <c r="A796" s="75"/>
      <c r="B796" s="75"/>
      <c r="C796" s="75"/>
      <c r="D796" s="78"/>
      <c r="E796" s="78"/>
      <c r="F796" s="78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2" customHeight="1">
      <c r="A797" s="75"/>
      <c r="B797" s="75"/>
      <c r="C797" s="75"/>
      <c r="D797" s="78"/>
      <c r="E797" s="78"/>
      <c r="F797" s="78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2" customHeight="1">
      <c r="A798" s="75"/>
      <c r="B798" s="75"/>
      <c r="C798" s="75"/>
      <c r="D798" s="78"/>
      <c r="E798" s="78"/>
      <c r="F798" s="78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2" customHeight="1">
      <c r="A799" s="75"/>
      <c r="B799" s="75"/>
      <c r="C799" s="75"/>
      <c r="D799" s="78"/>
      <c r="E799" s="78"/>
      <c r="F799" s="78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2" customHeight="1">
      <c r="A800" s="75"/>
      <c r="B800" s="75"/>
      <c r="C800" s="75"/>
      <c r="D800" s="78"/>
      <c r="E800" s="78"/>
      <c r="F800" s="78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2" customHeight="1">
      <c r="A801" s="75"/>
      <c r="B801" s="75"/>
      <c r="C801" s="75"/>
      <c r="D801" s="78"/>
      <c r="E801" s="78"/>
      <c r="F801" s="78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2" customHeight="1">
      <c r="A802" s="75"/>
      <c r="B802" s="75"/>
      <c r="C802" s="75"/>
      <c r="D802" s="78"/>
      <c r="E802" s="78"/>
      <c r="F802" s="78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2" customHeight="1">
      <c r="A803" s="75"/>
      <c r="B803" s="75"/>
      <c r="C803" s="75"/>
      <c r="D803" s="78"/>
      <c r="E803" s="78"/>
      <c r="F803" s="78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2" customHeight="1">
      <c r="A804" s="75"/>
      <c r="B804" s="75"/>
      <c r="C804" s="75"/>
      <c r="D804" s="78"/>
      <c r="E804" s="78"/>
      <c r="F804" s="78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2" customHeight="1">
      <c r="A805" s="75"/>
      <c r="B805" s="75"/>
      <c r="C805" s="75"/>
      <c r="D805" s="78"/>
      <c r="E805" s="78"/>
      <c r="F805" s="78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2" customHeight="1">
      <c r="A806" s="75"/>
      <c r="B806" s="75"/>
      <c r="C806" s="75"/>
      <c r="D806" s="78"/>
      <c r="E806" s="78"/>
      <c r="F806" s="78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2" customHeight="1">
      <c r="A807" s="75"/>
      <c r="B807" s="75"/>
      <c r="C807" s="75"/>
      <c r="D807" s="78"/>
      <c r="E807" s="78"/>
      <c r="F807" s="78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2" customHeight="1">
      <c r="A808" s="75"/>
      <c r="B808" s="75"/>
      <c r="C808" s="75"/>
      <c r="D808" s="78"/>
      <c r="E808" s="78"/>
      <c r="F808" s="78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2" customHeight="1">
      <c r="A809" s="75"/>
      <c r="B809" s="75"/>
      <c r="C809" s="75"/>
      <c r="D809" s="78"/>
      <c r="E809" s="78"/>
      <c r="F809" s="78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2" customHeight="1">
      <c r="A810" s="75"/>
      <c r="B810" s="75"/>
      <c r="C810" s="75"/>
      <c r="D810" s="78"/>
      <c r="E810" s="78"/>
      <c r="F810" s="78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2" customHeight="1">
      <c r="A811" s="75"/>
      <c r="B811" s="75"/>
      <c r="C811" s="75"/>
      <c r="D811" s="78"/>
      <c r="E811" s="78"/>
      <c r="F811" s="78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2" customHeight="1">
      <c r="A812" s="75"/>
      <c r="B812" s="75"/>
      <c r="C812" s="75"/>
      <c r="D812" s="78"/>
      <c r="E812" s="78"/>
      <c r="F812" s="78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2" customHeight="1">
      <c r="A813" s="75"/>
      <c r="B813" s="75"/>
      <c r="C813" s="75"/>
      <c r="D813" s="78"/>
      <c r="E813" s="78"/>
      <c r="F813" s="78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2" customHeight="1">
      <c r="A814" s="75"/>
      <c r="B814" s="75"/>
      <c r="C814" s="75"/>
      <c r="D814" s="78"/>
      <c r="E814" s="78"/>
      <c r="F814" s="78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2" customHeight="1">
      <c r="A815" s="75"/>
      <c r="B815" s="75"/>
      <c r="C815" s="75"/>
      <c r="D815" s="78"/>
      <c r="E815" s="78"/>
      <c r="F815" s="78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2" customHeight="1">
      <c r="A816" s="75"/>
      <c r="B816" s="75"/>
      <c r="C816" s="75"/>
      <c r="D816" s="78"/>
      <c r="E816" s="78"/>
      <c r="F816" s="78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2" customHeight="1">
      <c r="A817" s="75"/>
      <c r="B817" s="75"/>
      <c r="C817" s="75"/>
      <c r="D817" s="78"/>
      <c r="E817" s="78"/>
      <c r="F817" s="78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2" customHeight="1">
      <c r="A818" s="75"/>
      <c r="B818" s="75"/>
      <c r="C818" s="75"/>
      <c r="D818" s="78"/>
      <c r="E818" s="78"/>
      <c r="F818" s="78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2" customHeight="1">
      <c r="A819" s="75"/>
      <c r="B819" s="75"/>
      <c r="C819" s="75"/>
      <c r="D819" s="78"/>
      <c r="E819" s="78"/>
      <c r="F819" s="78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2" customHeight="1">
      <c r="A820" s="75"/>
      <c r="B820" s="75"/>
      <c r="C820" s="75"/>
      <c r="D820" s="78"/>
      <c r="E820" s="78"/>
      <c r="F820" s="78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2" customHeight="1">
      <c r="A821" s="75"/>
      <c r="B821" s="75"/>
      <c r="C821" s="75"/>
      <c r="D821" s="78"/>
      <c r="E821" s="78"/>
      <c r="F821" s="78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2" customHeight="1">
      <c r="A822" s="75"/>
      <c r="B822" s="75"/>
      <c r="C822" s="75"/>
      <c r="D822" s="78"/>
      <c r="E822" s="78"/>
      <c r="F822" s="78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2" customHeight="1">
      <c r="A823" s="75"/>
      <c r="B823" s="75"/>
      <c r="C823" s="75"/>
      <c r="D823" s="78"/>
      <c r="E823" s="78"/>
      <c r="F823" s="78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2" customHeight="1">
      <c r="A824" s="75"/>
      <c r="B824" s="75"/>
      <c r="C824" s="75"/>
      <c r="D824" s="78"/>
      <c r="E824" s="78"/>
      <c r="F824" s="78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2" customHeight="1">
      <c r="A825" s="75"/>
      <c r="B825" s="75"/>
      <c r="C825" s="75"/>
      <c r="D825" s="78"/>
      <c r="E825" s="78"/>
      <c r="F825" s="78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2" customHeight="1">
      <c r="A826" s="75"/>
      <c r="B826" s="75"/>
      <c r="C826" s="75"/>
      <c r="D826" s="78"/>
      <c r="E826" s="78"/>
      <c r="F826" s="78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2" customHeight="1">
      <c r="A827" s="75"/>
      <c r="B827" s="75"/>
      <c r="C827" s="75"/>
      <c r="D827" s="78"/>
      <c r="E827" s="78"/>
      <c r="F827" s="78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2" customHeight="1">
      <c r="A828" s="75"/>
      <c r="B828" s="75"/>
      <c r="C828" s="75"/>
      <c r="D828" s="78"/>
      <c r="E828" s="78"/>
      <c r="F828" s="78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2" customHeight="1">
      <c r="A829" s="75"/>
      <c r="B829" s="75"/>
      <c r="C829" s="75"/>
      <c r="D829" s="78"/>
      <c r="E829" s="78"/>
      <c r="F829" s="78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2" customHeight="1">
      <c r="A830" s="75"/>
      <c r="B830" s="75"/>
      <c r="C830" s="75"/>
      <c r="D830" s="78"/>
      <c r="E830" s="78"/>
      <c r="F830" s="78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2" customHeight="1">
      <c r="A831" s="75"/>
      <c r="B831" s="75"/>
      <c r="C831" s="75"/>
      <c r="D831" s="78"/>
      <c r="E831" s="78"/>
      <c r="F831" s="78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2" customHeight="1">
      <c r="A832" s="75"/>
      <c r="B832" s="75"/>
      <c r="C832" s="75"/>
      <c r="D832" s="78"/>
      <c r="E832" s="78"/>
      <c r="F832" s="78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2" customHeight="1">
      <c r="A833" s="75"/>
      <c r="B833" s="75"/>
      <c r="C833" s="75"/>
      <c r="D833" s="78"/>
      <c r="E833" s="78"/>
      <c r="F833" s="78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2" customHeight="1">
      <c r="A834" s="75"/>
      <c r="B834" s="75"/>
      <c r="C834" s="75"/>
      <c r="D834" s="78"/>
      <c r="E834" s="78"/>
      <c r="F834" s="78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2" customHeight="1">
      <c r="A835" s="75"/>
      <c r="B835" s="75"/>
      <c r="C835" s="75"/>
      <c r="D835" s="78"/>
      <c r="E835" s="78"/>
      <c r="F835" s="78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2" customHeight="1">
      <c r="A836" s="75"/>
      <c r="B836" s="75"/>
      <c r="C836" s="75"/>
      <c r="D836" s="78"/>
      <c r="E836" s="78"/>
      <c r="F836" s="78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2" customHeight="1">
      <c r="A837" s="75"/>
      <c r="B837" s="75"/>
      <c r="C837" s="75"/>
      <c r="D837" s="78"/>
      <c r="E837" s="78"/>
      <c r="F837" s="78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2" customHeight="1">
      <c r="A838" s="75"/>
      <c r="B838" s="75"/>
      <c r="C838" s="75"/>
      <c r="D838" s="78"/>
      <c r="E838" s="78"/>
      <c r="F838" s="78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2" customHeight="1">
      <c r="A839" s="75"/>
      <c r="B839" s="75"/>
      <c r="C839" s="75"/>
      <c r="D839" s="78"/>
      <c r="E839" s="78"/>
      <c r="F839" s="78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2" customHeight="1">
      <c r="A840" s="75"/>
      <c r="B840" s="75"/>
      <c r="C840" s="75"/>
      <c r="D840" s="78"/>
      <c r="E840" s="78"/>
      <c r="F840" s="78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2" customHeight="1">
      <c r="A841" s="75"/>
      <c r="B841" s="75"/>
      <c r="C841" s="75"/>
      <c r="D841" s="78"/>
      <c r="E841" s="78"/>
      <c r="F841" s="78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2" customHeight="1">
      <c r="A842" s="75"/>
      <c r="B842" s="75"/>
      <c r="C842" s="75"/>
      <c r="D842" s="78"/>
      <c r="E842" s="78"/>
      <c r="F842" s="78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2" customHeight="1">
      <c r="A843" s="75"/>
      <c r="B843" s="75"/>
      <c r="C843" s="75"/>
      <c r="D843" s="78"/>
      <c r="E843" s="78"/>
      <c r="F843" s="78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2" customHeight="1">
      <c r="A844" s="75"/>
      <c r="B844" s="75"/>
      <c r="C844" s="75"/>
      <c r="D844" s="78"/>
      <c r="E844" s="78"/>
      <c r="F844" s="78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2" customHeight="1">
      <c r="A845" s="75"/>
      <c r="B845" s="75"/>
      <c r="C845" s="75"/>
      <c r="D845" s="78"/>
      <c r="E845" s="78"/>
      <c r="F845" s="78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2" customHeight="1">
      <c r="A846" s="75"/>
      <c r="B846" s="75"/>
      <c r="C846" s="75"/>
      <c r="D846" s="78"/>
      <c r="E846" s="78"/>
      <c r="F846" s="78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2" customHeight="1">
      <c r="A847" s="75"/>
      <c r="B847" s="75"/>
      <c r="C847" s="75"/>
      <c r="D847" s="78"/>
      <c r="E847" s="78"/>
      <c r="F847" s="78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2" customHeight="1">
      <c r="A848" s="75"/>
      <c r="B848" s="75"/>
      <c r="C848" s="75"/>
      <c r="D848" s="78"/>
      <c r="E848" s="78"/>
      <c r="F848" s="78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2" customHeight="1">
      <c r="A849" s="75"/>
      <c r="B849" s="75"/>
      <c r="C849" s="75"/>
      <c r="D849" s="78"/>
      <c r="E849" s="78"/>
      <c r="F849" s="78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2" customHeight="1">
      <c r="A850" s="75"/>
      <c r="B850" s="75"/>
      <c r="C850" s="75"/>
      <c r="D850" s="78"/>
      <c r="E850" s="78"/>
      <c r="F850" s="78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2" customHeight="1">
      <c r="A851" s="75"/>
      <c r="B851" s="75"/>
      <c r="C851" s="75"/>
      <c r="D851" s="78"/>
      <c r="E851" s="78"/>
      <c r="F851" s="78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2" customHeight="1">
      <c r="A852" s="75"/>
      <c r="B852" s="75"/>
      <c r="C852" s="75"/>
      <c r="D852" s="78"/>
      <c r="E852" s="78"/>
      <c r="F852" s="78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2" customHeight="1">
      <c r="A853" s="75"/>
      <c r="B853" s="75"/>
      <c r="C853" s="75"/>
      <c r="D853" s="78"/>
      <c r="E853" s="78"/>
      <c r="F853" s="78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2" customHeight="1">
      <c r="A854" s="75"/>
      <c r="B854" s="75"/>
      <c r="C854" s="75"/>
      <c r="D854" s="78"/>
      <c r="E854" s="78"/>
      <c r="F854" s="78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2" customHeight="1">
      <c r="A855" s="75"/>
      <c r="B855" s="75"/>
      <c r="C855" s="75"/>
      <c r="D855" s="78"/>
      <c r="E855" s="78"/>
      <c r="F855" s="78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2" customHeight="1">
      <c r="A856" s="75"/>
      <c r="B856" s="75"/>
      <c r="C856" s="75"/>
      <c r="D856" s="78"/>
      <c r="E856" s="78"/>
      <c r="F856" s="78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2" customHeight="1">
      <c r="A857" s="75"/>
      <c r="B857" s="75"/>
      <c r="C857" s="75"/>
      <c r="D857" s="78"/>
      <c r="E857" s="78"/>
      <c r="F857" s="78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2" customHeight="1">
      <c r="A858" s="75"/>
      <c r="B858" s="75"/>
      <c r="C858" s="75"/>
      <c r="D858" s="78"/>
      <c r="E858" s="78"/>
      <c r="F858" s="78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2" customHeight="1">
      <c r="A859" s="75"/>
      <c r="B859" s="75"/>
      <c r="C859" s="75"/>
      <c r="D859" s="78"/>
      <c r="E859" s="78"/>
      <c r="F859" s="78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2" customHeight="1">
      <c r="A860" s="75"/>
      <c r="B860" s="75"/>
      <c r="C860" s="75"/>
      <c r="D860" s="78"/>
      <c r="E860" s="78"/>
      <c r="F860" s="78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2" customHeight="1">
      <c r="A861" s="75"/>
      <c r="B861" s="75"/>
      <c r="C861" s="75"/>
      <c r="D861" s="78"/>
      <c r="E861" s="78"/>
      <c r="F861" s="78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2" customHeight="1">
      <c r="A862" s="75"/>
      <c r="B862" s="75"/>
      <c r="C862" s="75"/>
      <c r="D862" s="78"/>
      <c r="E862" s="78"/>
      <c r="F862" s="78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2" customHeight="1">
      <c r="A863" s="75"/>
      <c r="B863" s="75"/>
      <c r="C863" s="75"/>
      <c r="D863" s="78"/>
      <c r="E863" s="78"/>
      <c r="F863" s="78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2" customHeight="1">
      <c r="A864" s="75"/>
      <c r="B864" s="75"/>
      <c r="C864" s="75"/>
      <c r="D864" s="78"/>
      <c r="E864" s="78"/>
      <c r="F864" s="78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2" customHeight="1">
      <c r="A865" s="75"/>
      <c r="B865" s="75"/>
      <c r="C865" s="75"/>
      <c r="D865" s="78"/>
      <c r="E865" s="78"/>
      <c r="F865" s="78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2" customHeight="1">
      <c r="A866" s="75"/>
      <c r="B866" s="75"/>
      <c r="C866" s="75"/>
      <c r="D866" s="78"/>
      <c r="E866" s="78"/>
      <c r="F866" s="78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2" customHeight="1">
      <c r="A867" s="75"/>
      <c r="B867" s="75"/>
      <c r="C867" s="75"/>
      <c r="D867" s="78"/>
      <c r="E867" s="78"/>
      <c r="F867" s="78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2" customHeight="1">
      <c r="A868" s="75"/>
      <c r="B868" s="75"/>
      <c r="C868" s="75"/>
      <c r="D868" s="78"/>
      <c r="E868" s="78"/>
      <c r="F868" s="78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2" customHeight="1">
      <c r="A869" s="75"/>
      <c r="B869" s="75"/>
      <c r="C869" s="75"/>
      <c r="D869" s="78"/>
      <c r="E869" s="78"/>
      <c r="F869" s="78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2" customHeight="1">
      <c r="A870" s="75"/>
      <c r="B870" s="75"/>
      <c r="C870" s="75"/>
      <c r="D870" s="78"/>
      <c r="E870" s="78"/>
      <c r="F870" s="78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2" customHeight="1">
      <c r="A871" s="75"/>
      <c r="B871" s="75"/>
      <c r="C871" s="75"/>
      <c r="D871" s="78"/>
      <c r="E871" s="78"/>
      <c r="F871" s="78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2" customHeight="1">
      <c r="A872" s="75"/>
      <c r="B872" s="75"/>
      <c r="C872" s="75"/>
      <c r="D872" s="78"/>
      <c r="E872" s="78"/>
      <c r="F872" s="78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2" customHeight="1">
      <c r="A873" s="75"/>
      <c r="B873" s="75"/>
      <c r="C873" s="75"/>
      <c r="D873" s="78"/>
      <c r="E873" s="78"/>
      <c r="F873" s="78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2" customHeight="1">
      <c r="A874" s="75"/>
      <c r="B874" s="75"/>
      <c r="C874" s="75"/>
      <c r="D874" s="78"/>
      <c r="E874" s="78"/>
      <c r="F874" s="78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2" customHeight="1">
      <c r="A875" s="75"/>
      <c r="B875" s="75"/>
      <c r="C875" s="75"/>
      <c r="D875" s="78"/>
      <c r="E875" s="78"/>
      <c r="F875" s="78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2" customHeight="1">
      <c r="A876" s="75"/>
      <c r="B876" s="75"/>
      <c r="C876" s="75"/>
      <c r="D876" s="78"/>
      <c r="E876" s="78"/>
      <c r="F876" s="78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2" customHeight="1">
      <c r="A877" s="75"/>
      <c r="B877" s="75"/>
      <c r="C877" s="75"/>
      <c r="D877" s="78"/>
      <c r="E877" s="78"/>
      <c r="F877" s="78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2" customHeight="1">
      <c r="A878" s="75"/>
      <c r="B878" s="75"/>
      <c r="C878" s="75"/>
      <c r="D878" s="78"/>
      <c r="E878" s="78"/>
      <c r="F878" s="78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2" customHeight="1">
      <c r="A879" s="75"/>
      <c r="B879" s="75"/>
      <c r="C879" s="75"/>
      <c r="D879" s="78"/>
      <c r="E879" s="78"/>
      <c r="F879" s="78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2" customHeight="1">
      <c r="A880" s="75"/>
      <c r="B880" s="75"/>
      <c r="C880" s="75"/>
      <c r="D880" s="78"/>
      <c r="E880" s="78"/>
      <c r="F880" s="78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2" customHeight="1">
      <c r="A881" s="75"/>
      <c r="B881" s="75"/>
      <c r="C881" s="75"/>
      <c r="D881" s="78"/>
      <c r="E881" s="78"/>
      <c r="F881" s="78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2" customHeight="1">
      <c r="A882" s="75"/>
      <c r="B882" s="75"/>
      <c r="C882" s="75"/>
      <c r="D882" s="78"/>
      <c r="E882" s="78"/>
      <c r="F882" s="78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2" customHeight="1">
      <c r="A883" s="75"/>
      <c r="B883" s="75"/>
      <c r="C883" s="75"/>
      <c r="D883" s="78"/>
      <c r="E883" s="78"/>
      <c r="F883" s="78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2" customHeight="1">
      <c r="A884" s="75"/>
      <c r="B884" s="75"/>
      <c r="C884" s="75"/>
      <c r="D884" s="78"/>
      <c r="E884" s="78"/>
      <c r="F884" s="78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2" customHeight="1">
      <c r="A885" s="75"/>
      <c r="B885" s="75"/>
      <c r="C885" s="75"/>
      <c r="D885" s="78"/>
      <c r="E885" s="78"/>
      <c r="F885" s="78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2" customHeight="1">
      <c r="A886" s="75"/>
      <c r="B886" s="75"/>
      <c r="C886" s="75"/>
      <c r="D886" s="78"/>
      <c r="E886" s="78"/>
      <c r="F886" s="78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2" customHeight="1">
      <c r="A887" s="75"/>
      <c r="B887" s="75"/>
      <c r="C887" s="75"/>
      <c r="D887" s="78"/>
      <c r="E887" s="78"/>
      <c r="F887" s="78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2" customHeight="1">
      <c r="A888" s="75"/>
      <c r="B888" s="75"/>
      <c r="C888" s="75"/>
      <c r="D888" s="78"/>
      <c r="E888" s="78"/>
      <c r="F888" s="78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2" customHeight="1">
      <c r="A889" s="75"/>
      <c r="B889" s="75"/>
      <c r="C889" s="75"/>
      <c r="D889" s="78"/>
      <c r="E889" s="78"/>
      <c r="F889" s="78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2" customHeight="1">
      <c r="A890" s="75"/>
      <c r="B890" s="75"/>
      <c r="C890" s="75"/>
      <c r="D890" s="78"/>
      <c r="E890" s="78"/>
      <c r="F890" s="78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2" customHeight="1">
      <c r="A891" s="75"/>
      <c r="B891" s="75"/>
      <c r="C891" s="75"/>
      <c r="D891" s="78"/>
      <c r="E891" s="78"/>
      <c r="F891" s="78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2" customHeight="1">
      <c r="A892" s="75"/>
      <c r="B892" s="75"/>
      <c r="C892" s="75"/>
      <c r="D892" s="78"/>
      <c r="E892" s="78"/>
      <c r="F892" s="78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2" customHeight="1">
      <c r="A893" s="75"/>
      <c r="B893" s="75"/>
      <c r="C893" s="75"/>
      <c r="D893" s="78"/>
      <c r="E893" s="78"/>
      <c r="F893" s="78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2" customHeight="1">
      <c r="A894" s="75"/>
      <c r="B894" s="75"/>
      <c r="C894" s="75"/>
      <c r="D894" s="78"/>
      <c r="E894" s="78"/>
      <c r="F894" s="78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2" customHeight="1">
      <c r="A895" s="75"/>
      <c r="B895" s="75"/>
      <c r="C895" s="75"/>
      <c r="D895" s="78"/>
      <c r="E895" s="78"/>
      <c r="F895" s="78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2" customHeight="1">
      <c r="A896" s="75"/>
      <c r="B896" s="75"/>
      <c r="C896" s="75"/>
      <c r="D896" s="78"/>
      <c r="E896" s="78"/>
      <c r="F896" s="78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2" customHeight="1">
      <c r="A897" s="75"/>
      <c r="B897" s="75"/>
      <c r="C897" s="75"/>
      <c r="D897" s="78"/>
      <c r="E897" s="78"/>
      <c r="F897" s="78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2" customHeight="1">
      <c r="A898" s="75"/>
      <c r="B898" s="75"/>
      <c r="C898" s="75"/>
      <c r="D898" s="78"/>
      <c r="E898" s="78"/>
      <c r="F898" s="78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2" customHeight="1">
      <c r="A899" s="75"/>
      <c r="B899" s="75"/>
      <c r="C899" s="75"/>
      <c r="D899" s="78"/>
      <c r="E899" s="78"/>
      <c r="F899" s="78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2" customHeight="1">
      <c r="A900" s="75"/>
      <c r="B900" s="75"/>
      <c r="C900" s="75"/>
      <c r="D900" s="78"/>
      <c r="E900" s="78"/>
      <c r="F900" s="78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2" customHeight="1">
      <c r="A901" s="75"/>
      <c r="B901" s="75"/>
      <c r="C901" s="75"/>
      <c r="D901" s="78"/>
      <c r="E901" s="78"/>
      <c r="F901" s="78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2" customHeight="1">
      <c r="A902" s="75"/>
      <c r="B902" s="75"/>
      <c r="C902" s="75"/>
      <c r="D902" s="78"/>
      <c r="E902" s="78"/>
      <c r="F902" s="78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2" customHeight="1">
      <c r="A903" s="75"/>
      <c r="B903" s="75"/>
      <c r="C903" s="75"/>
      <c r="D903" s="78"/>
      <c r="E903" s="78"/>
      <c r="F903" s="78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2" customHeight="1">
      <c r="A904" s="75"/>
      <c r="B904" s="75"/>
      <c r="C904" s="75"/>
      <c r="D904" s="78"/>
      <c r="E904" s="78"/>
      <c r="F904" s="78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2" customHeight="1">
      <c r="A905" s="75"/>
      <c r="B905" s="75"/>
      <c r="C905" s="75"/>
      <c r="D905" s="78"/>
      <c r="E905" s="78"/>
      <c r="F905" s="78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2" customHeight="1">
      <c r="A906" s="75"/>
      <c r="B906" s="75"/>
      <c r="C906" s="75"/>
      <c r="D906" s="78"/>
      <c r="E906" s="78"/>
      <c r="F906" s="78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2" customHeight="1">
      <c r="A907" s="75"/>
      <c r="B907" s="75"/>
      <c r="C907" s="75"/>
      <c r="D907" s="78"/>
      <c r="E907" s="78"/>
      <c r="F907" s="78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2" customHeight="1">
      <c r="A908" s="75"/>
      <c r="B908" s="75"/>
      <c r="C908" s="75"/>
      <c r="D908" s="78"/>
      <c r="E908" s="78"/>
      <c r="F908" s="78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2" customHeight="1">
      <c r="A909" s="75"/>
      <c r="B909" s="75"/>
      <c r="C909" s="75"/>
      <c r="D909" s="78"/>
      <c r="E909" s="78"/>
      <c r="F909" s="78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2" customHeight="1">
      <c r="A910" s="75"/>
      <c r="B910" s="75"/>
      <c r="C910" s="75"/>
      <c r="D910" s="78"/>
      <c r="E910" s="78"/>
      <c r="F910" s="78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2" customHeight="1">
      <c r="A911" s="75"/>
      <c r="B911" s="75"/>
      <c r="C911" s="75"/>
      <c r="D911" s="78"/>
      <c r="E911" s="78"/>
      <c r="F911" s="78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2" customHeight="1">
      <c r="A912" s="75"/>
      <c r="B912" s="75"/>
      <c r="C912" s="75"/>
      <c r="D912" s="78"/>
      <c r="E912" s="78"/>
      <c r="F912" s="78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2" customHeight="1">
      <c r="A913" s="75"/>
      <c r="B913" s="75"/>
      <c r="C913" s="75"/>
      <c r="D913" s="78"/>
      <c r="E913" s="78"/>
      <c r="F913" s="78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2" customHeight="1">
      <c r="A914" s="75"/>
      <c r="B914" s="75"/>
      <c r="C914" s="75"/>
      <c r="D914" s="78"/>
      <c r="E914" s="78"/>
      <c r="F914" s="78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2" customHeight="1">
      <c r="A915" s="75"/>
      <c r="B915" s="75"/>
      <c r="C915" s="75"/>
      <c r="D915" s="78"/>
      <c r="E915" s="78"/>
      <c r="F915" s="78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2" customHeight="1">
      <c r="A916" s="75"/>
      <c r="B916" s="75"/>
      <c r="C916" s="75"/>
      <c r="D916" s="78"/>
      <c r="E916" s="78"/>
      <c r="F916" s="78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2" customHeight="1">
      <c r="A917" s="75"/>
      <c r="B917" s="75"/>
      <c r="C917" s="75"/>
      <c r="D917" s="78"/>
      <c r="E917" s="78"/>
      <c r="F917" s="78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2" customHeight="1">
      <c r="A918" s="75"/>
      <c r="B918" s="75"/>
      <c r="C918" s="75"/>
      <c r="D918" s="78"/>
      <c r="E918" s="78"/>
      <c r="F918" s="78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2" customHeight="1">
      <c r="A919" s="75"/>
      <c r="B919" s="75"/>
      <c r="C919" s="75"/>
      <c r="D919" s="78"/>
      <c r="E919" s="78"/>
      <c r="F919" s="78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2" customHeight="1">
      <c r="A920" s="75"/>
      <c r="B920" s="75"/>
      <c r="C920" s="75"/>
      <c r="D920" s="78"/>
      <c r="E920" s="78"/>
      <c r="F920" s="78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2" customHeight="1">
      <c r="A921" s="75"/>
      <c r="B921" s="75"/>
      <c r="C921" s="75"/>
      <c r="D921" s="78"/>
      <c r="E921" s="78"/>
      <c r="F921" s="78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2" customHeight="1">
      <c r="A922" s="75"/>
      <c r="B922" s="75"/>
      <c r="C922" s="75"/>
      <c r="D922" s="78"/>
      <c r="E922" s="78"/>
      <c r="F922" s="78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2" customHeight="1">
      <c r="A923" s="75"/>
      <c r="B923" s="75"/>
      <c r="C923" s="75"/>
      <c r="D923" s="78"/>
      <c r="E923" s="78"/>
      <c r="F923" s="78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2" customHeight="1">
      <c r="A924" s="75"/>
      <c r="B924" s="75"/>
      <c r="C924" s="75"/>
      <c r="D924" s="78"/>
      <c r="E924" s="78"/>
      <c r="F924" s="78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2" customHeight="1">
      <c r="A925" s="75"/>
      <c r="B925" s="75"/>
      <c r="C925" s="75"/>
      <c r="D925" s="78"/>
      <c r="E925" s="78"/>
      <c r="F925" s="78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2" customHeight="1">
      <c r="A926" s="75"/>
      <c r="B926" s="75"/>
      <c r="C926" s="75"/>
      <c r="D926" s="78"/>
      <c r="E926" s="78"/>
      <c r="F926" s="78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2" customHeight="1">
      <c r="A927" s="75"/>
      <c r="B927" s="75"/>
      <c r="C927" s="75"/>
      <c r="D927" s="78"/>
      <c r="E927" s="78"/>
      <c r="F927" s="78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2" customHeight="1">
      <c r="A928" s="75"/>
      <c r="B928" s="75"/>
      <c r="C928" s="75"/>
      <c r="D928" s="78"/>
      <c r="E928" s="78"/>
      <c r="F928" s="78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2" customHeight="1">
      <c r="A929" s="75"/>
      <c r="B929" s="75"/>
      <c r="C929" s="75"/>
      <c r="D929" s="78"/>
      <c r="E929" s="78"/>
      <c r="F929" s="78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2" customHeight="1">
      <c r="A930" s="75"/>
      <c r="B930" s="75"/>
      <c r="C930" s="75"/>
      <c r="D930" s="78"/>
      <c r="E930" s="78"/>
      <c r="F930" s="78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2" customHeight="1">
      <c r="A931" s="75"/>
      <c r="B931" s="75"/>
      <c r="C931" s="75"/>
      <c r="D931" s="78"/>
      <c r="E931" s="78"/>
      <c r="F931" s="78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2" customHeight="1">
      <c r="A932" s="75"/>
      <c r="B932" s="75"/>
      <c r="C932" s="75"/>
      <c r="D932" s="78"/>
      <c r="E932" s="78"/>
      <c r="F932" s="78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2" customHeight="1">
      <c r="A933" s="75"/>
      <c r="B933" s="75"/>
      <c r="C933" s="75"/>
      <c r="D933" s="78"/>
      <c r="E933" s="78"/>
      <c r="F933" s="78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2" customHeight="1">
      <c r="A934" s="75"/>
      <c r="B934" s="75"/>
      <c r="C934" s="75"/>
      <c r="D934" s="78"/>
      <c r="E934" s="78"/>
      <c r="F934" s="78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2" customHeight="1">
      <c r="A935" s="75"/>
      <c r="B935" s="75"/>
      <c r="C935" s="75"/>
      <c r="D935" s="78"/>
      <c r="E935" s="78"/>
      <c r="F935" s="78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2" customHeight="1">
      <c r="A936" s="75"/>
      <c r="B936" s="75"/>
      <c r="C936" s="75"/>
      <c r="D936" s="78"/>
      <c r="E936" s="78"/>
      <c r="F936" s="78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2" customHeight="1">
      <c r="A937" s="75"/>
      <c r="B937" s="75"/>
      <c r="C937" s="75"/>
      <c r="D937" s="78"/>
      <c r="E937" s="78"/>
      <c r="F937" s="78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2" customHeight="1">
      <c r="A938" s="75"/>
      <c r="B938" s="75"/>
      <c r="C938" s="75"/>
      <c r="D938" s="78"/>
      <c r="E938" s="78"/>
      <c r="F938" s="78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2" customHeight="1">
      <c r="A939" s="75"/>
      <c r="B939" s="75"/>
      <c r="C939" s="75"/>
      <c r="D939" s="78"/>
      <c r="E939" s="78"/>
      <c r="F939" s="78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2" customHeight="1">
      <c r="A940" s="75"/>
      <c r="B940" s="75"/>
      <c r="C940" s="75"/>
      <c r="D940" s="78"/>
      <c r="E940" s="78"/>
      <c r="F940" s="78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2" customHeight="1">
      <c r="A941" s="75"/>
      <c r="B941" s="75"/>
      <c r="C941" s="75"/>
      <c r="D941" s="78"/>
      <c r="E941" s="78"/>
      <c r="F941" s="78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2" customHeight="1">
      <c r="A942" s="75"/>
      <c r="B942" s="75"/>
      <c r="C942" s="75"/>
      <c r="D942" s="78"/>
      <c r="E942" s="78"/>
      <c r="F942" s="78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2" customHeight="1">
      <c r="A943" s="75"/>
      <c r="B943" s="75"/>
      <c r="C943" s="75"/>
      <c r="D943" s="78"/>
      <c r="E943" s="78"/>
      <c r="F943" s="78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2" customHeight="1">
      <c r="A944" s="75"/>
      <c r="B944" s="75"/>
      <c r="C944" s="75"/>
      <c r="D944" s="78"/>
      <c r="E944" s="78"/>
      <c r="F944" s="78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2" customHeight="1">
      <c r="A945" s="75"/>
      <c r="B945" s="75"/>
      <c r="C945" s="75"/>
      <c r="D945" s="78"/>
      <c r="E945" s="78"/>
      <c r="F945" s="78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2" customHeight="1">
      <c r="A946" s="75"/>
      <c r="B946" s="75"/>
      <c r="C946" s="75"/>
      <c r="D946" s="78"/>
      <c r="E946" s="78"/>
      <c r="F946" s="78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2" customHeight="1">
      <c r="A947" s="75"/>
      <c r="B947" s="75"/>
      <c r="C947" s="75"/>
      <c r="D947" s="78"/>
      <c r="E947" s="78"/>
      <c r="F947" s="78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2" customHeight="1">
      <c r="A948" s="75"/>
      <c r="B948" s="75"/>
      <c r="C948" s="75"/>
      <c r="D948" s="78"/>
      <c r="E948" s="78"/>
      <c r="F948" s="78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2" customHeight="1">
      <c r="A949" s="75"/>
      <c r="B949" s="75"/>
      <c r="C949" s="75"/>
      <c r="D949" s="78"/>
      <c r="E949" s="78"/>
      <c r="F949" s="78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2" customHeight="1">
      <c r="A950" s="75"/>
      <c r="B950" s="75"/>
      <c r="C950" s="75"/>
      <c r="D950" s="78"/>
      <c r="E950" s="78"/>
      <c r="F950" s="78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2" customHeight="1">
      <c r="A951" s="75"/>
      <c r="B951" s="75"/>
      <c r="C951" s="75"/>
      <c r="D951" s="78"/>
      <c r="E951" s="78"/>
      <c r="F951" s="78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2" customHeight="1">
      <c r="A952" s="75"/>
      <c r="B952" s="75"/>
      <c r="C952" s="75"/>
      <c r="D952" s="78"/>
      <c r="E952" s="78"/>
      <c r="F952" s="78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2" customHeight="1">
      <c r="A953" s="75"/>
      <c r="B953" s="75"/>
      <c r="C953" s="75"/>
      <c r="D953" s="78"/>
      <c r="E953" s="78"/>
      <c r="F953" s="78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2" customHeight="1">
      <c r="A954" s="75"/>
      <c r="B954" s="75"/>
      <c r="C954" s="75"/>
      <c r="D954" s="78"/>
      <c r="E954" s="78"/>
      <c r="F954" s="78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2" customHeight="1">
      <c r="A955" s="75"/>
      <c r="B955" s="75"/>
      <c r="C955" s="75"/>
      <c r="D955" s="78"/>
      <c r="E955" s="78"/>
      <c r="F955" s="78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2" customHeight="1">
      <c r="A956" s="75"/>
      <c r="B956" s="75"/>
      <c r="C956" s="75"/>
      <c r="D956" s="78"/>
      <c r="E956" s="78"/>
      <c r="F956" s="78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2" customHeight="1">
      <c r="A957" s="75"/>
      <c r="B957" s="75"/>
      <c r="C957" s="75"/>
      <c r="D957" s="78"/>
      <c r="E957" s="78"/>
      <c r="F957" s="78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2" customHeight="1">
      <c r="A958" s="75"/>
      <c r="B958" s="75"/>
      <c r="C958" s="75"/>
      <c r="D958" s="78"/>
      <c r="E958" s="78"/>
      <c r="F958" s="78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2" customHeight="1">
      <c r="A959" s="75"/>
      <c r="B959" s="75"/>
      <c r="C959" s="75"/>
      <c r="D959" s="78"/>
      <c r="E959" s="78"/>
      <c r="F959" s="78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2" customHeight="1">
      <c r="A960" s="75"/>
      <c r="B960" s="75"/>
      <c r="C960" s="75"/>
      <c r="D960" s="78"/>
      <c r="E960" s="78"/>
      <c r="F960" s="78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2" customHeight="1">
      <c r="A961" s="75"/>
      <c r="B961" s="75"/>
      <c r="C961" s="75"/>
      <c r="D961" s="78"/>
      <c r="E961" s="78"/>
      <c r="F961" s="78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2" customHeight="1">
      <c r="A962" s="75"/>
      <c r="B962" s="75"/>
      <c r="C962" s="75"/>
      <c r="D962" s="78"/>
      <c r="E962" s="78"/>
      <c r="F962" s="78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2" customHeight="1">
      <c r="A963" s="75"/>
      <c r="B963" s="75"/>
      <c r="C963" s="75"/>
      <c r="D963" s="78"/>
      <c r="E963" s="78"/>
      <c r="F963" s="78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2" customHeight="1">
      <c r="A964" s="75"/>
      <c r="B964" s="75"/>
      <c r="C964" s="75"/>
      <c r="D964" s="78"/>
      <c r="E964" s="78"/>
      <c r="F964" s="78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2" customHeight="1">
      <c r="A965" s="75"/>
      <c r="B965" s="75"/>
      <c r="C965" s="75"/>
      <c r="D965" s="78"/>
      <c r="E965" s="78"/>
      <c r="F965" s="78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2" customHeight="1">
      <c r="A966" s="75"/>
      <c r="B966" s="75"/>
      <c r="C966" s="75"/>
      <c r="D966" s="78"/>
      <c r="E966" s="78"/>
      <c r="F966" s="78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2" customHeight="1">
      <c r="A967" s="75"/>
      <c r="B967" s="75"/>
      <c r="C967" s="75"/>
      <c r="D967" s="78"/>
      <c r="E967" s="78"/>
      <c r="F967" s="78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2" customHeight="1">
      <c r="A968" s="75"/>
      <c r="B968" s="75"/>
      <c r="C968" s="75"/>
      <c r="D968" s="78"/>
      <c r="E968" s="78"/>
      <c r="F968" s="78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2" customHeight="1">
      <c r="A969" s="75"/>
      <c r="B969" s="75"/>
      <c r="C969" s="75"/>
      <c r="D969" s="78"/>
      <c r="E969" s="78"/>
      <c r="F969" s="78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2" customHeight="1">
      <c r="A970" s="75"/>
      <c r="B970" s="75"/>
      <c r="C970" s="75"/>
      <c r="D970" s="78"/>
      <c r="E970" s="78"/>
      <c r="F970" s="78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2" customHeight="1">
      <c r="A971" s="75"/>
      <c r="B971" s="75"/>
      <c r="C971" s="75"/>
      <c r="D971" s="78"/>
      <c r="E971" s="78"/>
      <c r="F971" s="78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2" customHeight="1">
      <c r="A972" s="75"/>
      <c r="B972" s="75"/>
      <c r="C972" s="75"/>
      <c r="D972" s="78"/>
      <c r="E972" s="78"/>
      <c r="F972" s="78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2" customHeight="1">
      <c r="A973" s="75"/>
      <c r="B973" s="75"/>
      <c r="C973" s="75"/>
      <c r="D973" s="78"/>
      <c r="E973" s="78"/>
      <c r="F973" s="78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2" customHeight="1">
      <c r="A974" s="75"/>
      <c r="B974" s="75"/>
      <c r="C974" s="75"/>
      <c r="D974" s="78"/>
      <c r="E974" s="78"/>
      <c r="F974" s="78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2" customHeight="1">
      <c r="A975" s="75"/>
      <c r="B975" s="75"/>
      <c r="C975" s="75"/>
      <c r="D975" s="78"/>
      <c r="E975" s="78"/>
      <c r="F975" s="78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2" customHeight="1">
      <c r="A976" s="75"/>
      <c r="B976" s="75"/>
      <c r="C976" s="75"/>
      <c r="D976" s="78"/>
      <c r="E976" s="78"/>
      <c r="F976" s="78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2" customHeight="1">
      <c r="A977" s="75"/>
      <c r="B977" s="75"/>
      <c r="C977" s="75"/>
      <c r="D977" s="78"/>
      <c r="E977" s="78"/>
      <c r="F977" s="78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2" customHeight="1">
      <c r="A978" s="75"/>
      <c r="B978" s="75"/>
      <c r="C978" s="75"/>
      <c r="D978" s="78"/>
      <c r="E978" s="78"/>
      <c r="F978" s="78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2" customHeight="1">
      <c r="A979" s="75"/>
      <c r="B979" s="75"/>
      <c r="C979" s="75"/>
      <c r="D979" s="78"/>
      <c r="E979" s="78"/>
      <c r="F979" s="78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2" customHeight="1">
      <c r="A980" s="75"/>
      <c r="B980" s="75"/>
      <c r="C980" s="75"/>
      <c r="D980" s="78"/>
      <c r="E980" s="78"/>
      <c r="F980" s="78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2" customHeight="1">
      <c r="A981" s="75"/>
      <c r="B981" s="75"/>
      <c r="C981" s="75"/>
      <c r="D981" s="78"/>
      <c r="E981" s="78"/>
      <c r="F981" s="78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2" customHeight="1">
      <c r="A982" s="75"/>
      <c r="B982" s="75"/>
      <c r="C982" s="75"/>
      <c r="D982" s="78"/>
      <c r="E982" s="78"/>
      <c r="F982" s="78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2" customHeight="1">
      <c r="A983" s="75"/>
      <c r="B983" s="75"/>
      <c r="C983" s="75"/>
      <c r="D983" s="78"/>
      <c r="E983" s="78"/>
      <c r="F983" s="78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2" customHeight="1">
      <c r="A984" s="75"/>
      <c r="B984" s="75"/>
      <c r="C984" s="75"/>
      <c r="D984" s="78"/>
      <c r="E984" s="78"/>
      <c r="F984" s="78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2" customHeight="1">
      <c r="A985" s="75"/>
      <c r="B985" s="75"/>
      <c r="C985" s="75"/>
      <c r="D985" s="78"/>
      <c r="E985" s="78"/>
      <c r="F985" s="78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2" customHeight="1">
      <c r="A986" s="75"/>
      <c r="B986" s="75"/>
      <c r="C986" s="75"/>
      <c r="D986" s="78"/>
      <c r="E986" s="78"/>
      <c r="F986" s="78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2" customHeight="1">
      <c r="A987" s="75"/>
      <c r="B987" s="75"/>
      <c r="C987" s="75"/>
      <c r="D987" s="78"/>
      <c r="E987" s="78"/>
      <c r="F987" s="78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2" customHeight="1">
      <c r="A988" s="75"/>
      <c r="B988" s="75"/>
      <c r="C988" s="75"/>
      <c r="D988" s="78"/>
      <c r="E988" s="78"/>
      <c r="F988" s="78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2" customHeight="1">
      <c r="A989" s="75"/>
      <c r="B989" s="75"/>
      <c r="C989" s="75"/>
      <c r="D989" s="78"/>
      <c r="E989" s="78"/>
      <c r="F989" s="78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2" customHeight="1">
      <c r="A990" s="75"/>
      <c r="B990" s="75"/>
      <c r="C990" s="75"/>
      <c r="D990" s="78"/>
      <c r="E990" s="78"/>
      <c r="F990" s="78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2" customHeight="1">
      <c r="A991" s="75"/>
      <c r="B991" s="75"/>
      <c r="C991" s="75"/>
      <c r="D991" s="78"/>
      <c r="E991" s="78"/>
      <c r="F991" s="78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2" customHeight="1">
      <c r="A992" s="75"/>
      <c r="B992" s="75"/>
      <c r="C992" s="75"/>
      <c r="D992" s="78"/>
      <c r="E992" s="78"/>
      <c r="F992" s="78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2" customHeight="1">
      <c r="A993" s="75"/>
      <c r="B993" s="75"/>
      <c r="C993" s="75"/>
      <c r="D993" s="78"/>
      <c r="E993" s="78"/>
      <c r="F993" s="78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2" customHeight="1">
      <c r="A994" s="75"/>
      <c r="B994" s="75"/>
      <c r="C994" s="75"/>
      <c r="D994" s="78"/>
      <c r="E994" s="78"/>
      <c r="F994" s="78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2" customHeight="1">
      <c r="A995" s="75"/>
      <c r="B995" s="75"/>
      <c r="C995" s="75"/>
      <c r="D995" s="78"/>
      <c r="E995" s="78"/>
      <c r="F995" s="78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2" customHeight="1">
      <c r="A996" s="75"/>
      <c r="B996" s="75"/>
      <c r="C996" s="75"/>
      <c r="D996" s="78"/>
      <c r="E996" s="78"/>
      <c r="F996" s="78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2" customHeight="1">
      <c r="A997" s="75"/>
      <c r="B997" s="75"/>
      <c r="C997" s="75"/>
      <c r="D997" s="78"/>
      <c r="E997" s="78"/>
      <c r="F997" s="78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2" customHeight="1">
      <c r="A998" s="75"/>
      <c r="B998" s="75"/>
      <c r="C998" s="75"/>
      <c r="D998" s="78"/>
      <c r="E998" s="78"/>
      <c r="F998" s="78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2" customHeight="1">
      <c r="A999" s="75"/>
      <c r="B999" s="75"/>
      <c r="C999" s="75"/>
      <c r="D999" s="78"/>
      <c r="E999" s="78"/>
      <c r="F999" s="78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2" customHeight="1">
      <c r="A1000" s="75"/>
      <c r="B1000" s="75"/>
      <c r="C1000" s="75"/>
      <c r="D1000" s="78"/>
      <c r="E1000" s="78"/>
      <c r="F1000" s="78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17">
    <mergeCell ref="A1:G1"/>
    <mergeCell ref="A2:G2"/>
    <mergeCell ref="A3:G3"/>
    <mergeCell ref="D66:F66"/>
    <mergeCell ref="D67:F67"/>
    <mergeCell ref="D5:G5"/>
    <mergeCell ref="D6:G6"/>
    <mergeCell ref="D7:G7"/>
    <mergeCell ref="D8:G8"/>
    <mergeCell ref="C11:F11"/>
    <mergeCell ref="C12:F12"/>
    <mergeCell ref="C13:F13"/>
    <mergeCell ref="C14:F14"/>
    <mergeCell ref="D19:F19"/>
    <mergeCell ref="D20:D22"/>
    <mergeCell ref="E20:E22"/>
    <mergeCell ref="F20:F22"/>
  </mergeCells>
  <pageMargins left="0.51181102362204722" right="0.31496062992125984" top="0.35433070866141736" bottom="0.35433070866141736" header="0" footer="0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5">
    <tabColor rgb="FF0070C0"/>
  </sheetPr>
  <dimension ref="A1:Z1000"/>
  <sheetViews>
    <sheetView workbookViewId="0"/>
  </sheetViews>
  <sheetFormatPr defaultColWidth="12.625" defaultRowHeight="15" customHeight="1"/>
  <cols>
    <col min="1" max="1" width="6.875" customWidth="1"/>
    <col min="2" max="2" width="40.75" customWidth="1"/>
    <col min="3" max="3" width="7.25" customWidth="1"/>
    <col min="4" max="4" width="2.75" customWidth="1"/>
    <col min="5" max="5" width="3.875" customWidth="1"/>
    <col min="6" max="6" width="3.375" customWidth="1"/>
    <col min="7" max="7" width="9" customWidth="1"/>
    <col min="8" max="8" width="8" customWidth="1"/>
    <col min="9" max="26" width="7.625" customWidth="1"/>
  </cols>
  <sheetData>
    <row r="1" spans="1:26" ht="12" customHeight="1">
      <c r="A1" s="75"/>
      <c r="B1" s="76" t="s">
        <v>102</v>
      </c>
      <c r="C1" s="75"/>
      <c r="D1" s="77"/>
      <c r="E1" s="78"/>
      <c r="F1" s="78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2" customHeight="1">
      <c r="A2" s="75"/>
      <c r="B2" s="78" t="str">
        <f>Generator!I5</f>
        <v>www.prefabhome.eu</v>
      </c>
      <c r="C2" s="79"/>
      <c r="D2" s="80"/>
      <c r="E2" s="78"/>
      <c r="F2" s="78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2" customHeight="1">
      <c r="A3" s="81"/>
      <c r="B3" s="338" t="str">
        <f>Generator!I3</f>
        <v>Stanislav.Piskunov@prefabhome.eu</v>
      </c>
      <c r="C3" s="81"/>
      <c r="D3" s="82"/>
      <c r="E3" s="83"/>
      <c r="F3" s="83"/>
      <c r="G3" s="81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2" customHeight="1">
      <c r="A4" s="75"/>
      <c r="B4" s="78"/>
      <c r="C4" s="75"/>
      <c r="D4" s="78"/>
      <c r="E4" s="78"/>
      <c r="F4" s="78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2" customHeight="1">
      <c r="A5" s="75"/>
      <c r="B5" s="75"/>
      <c r="C5" s="84" t="s">
        <v>420</v>
      </c>
      <c r="D5" s="1073" t="str">
        <f ca="1">'Our List'!B3</f>
        <v>24-4/2026-VV 018</v>
      </c>
      <c r="E5" s="1023"/>
      <c r="F5" s="1023"/>
      <c r="G5" s="1023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2.75" customHeight="1">
      <c r="A6" s="75"/>
      <c r="B6" s="75"/>
      <c r="C6" s="84" t="s">
        <v>421</v>
      </c>
      <c r="D6" s="1074">
        <f ca="1">'Our List'!B1</f>
        <v>46136</v>
      </c>
      <c r="E6" s="1023"/>
      <c r="F6" s="1023"/>
      <c r="G6" s="1023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3.5" customHeight="1">
      <c r="A7" s="75"/>
      <c r="B7" s="75"/>
      <c r="C7" s="84" t="s">
        <v>422</v>
      </c>
      <c r="D7" s="1173" t="str">
        <f>'Our List'!B4</f>
        <v>Geom. Andrea Bertoni</v>
      </c>
      <c r="E7" s="1023"/>
      <c r="F7" s="1023"/>
      <c r="G7" s="1023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2" customHeight="1">
      <c r="A8" s="75"/>
      <c r="B8" s="78"/>
      <c r="C8" s="75"/>
      <c r="D8" s="1174">
        <f>'Our List'!B5</f>
        <v>0</v>
      </c>
      <c r="E8" s="1023"/>
      <c r="F8" s="1023"/>
      <c r="G8" s="1023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2" customHeight="1">
      <c r="A9" s="85" t="s">
        <v>423</v>
      </c>
      <c r="B9" s="75"/>
      <c r="C9" s="75"/>
      <c r="D9" s="78"/>
      <c r="E9" s="78"/>
      <c r="F9" s="78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3.75" customHeight="1">
      <c r="A10" s="75"/>
      <c r="B10" s="75"/>
      <c r="C10" s="86"/>
      <c r="D10" s="78"/>
      <c r="E10" s="78"/>
      <c r="F10" s="78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2" customHeight="1">
      <c r="A11" s="87" t="s">
        <v>106</v>
      </c>
      <c r="B11" s="88" t="s">
        <v>424</v>
      </c>
      <c r="C11" s="1078" t="s">
        <v>425</v>
      </c>
      <c r="D11" s="1079"/>
      <c r="E11" s="1079"/>
      <c r="F11" s="1080"/>
      <c r="G11" s="89" t="s">
        <v>226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2" customHeight="1">
      <c r="A12" s="90" t="s">
        <v>110</v>
      </c>
      <c r="B12" s="75" t="s">
        <v>426</v>
      </c>
      <c r="C12" s="1081">
        <f>'Our List'!C14</f>
        <v>30708</v>
      </c>
      <c r="D12" s="1082"/>
      <c r="E12" s="1082"/>
      <c r="F12" s="1082"/>
      <c r="G12" s="91">
        <v>10</v>
      </c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2" customHeight="1">
      <c r="A13" s="90" t="s">
        <v>112</v>
      </c>
      <c r="B13" s="75" t="s">
        <v>427</v>
      </c>
      <c r="C13" s="1083">
        <f>'Our List'!C13</f>
        <v>36379.875</v>
      </c>
      <c r="D13" s="1023"/>
      <c r="E13" s="1023"/>
      <c r="F13" s="1023"/>
      <c r="G13" s="92">
        <v>11</v>
      </c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2" customHeight="1">
      <c r="A14" s="93" t="s">
        <v>114</v>
      </c>
      <c r="B14" s="94" t="s">
        <v>428</v>
      </c>
      <c r="C14" s="1084">
        <f>'Our List'!C12</f>
        <v>52165.5</v>
      </c>
      <c r="D14" s="1085"/>
      <c r="E14" s="1085"/>
      <c r="F14" s="1085"/>
      <c r="G14" s="95" t="s">
        <v>116</v>
      </c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12" customHeight="1">
      <c r="A15" s="96"/>
      <c r="B15" s="75"/>
      <c r="C15" s="97"/>
      <c r="D15" s="78"/>
      <c r="E15" s="78"/>
      <c r="F15" s="78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0.75" customHeight="1">
      <c r="A16" s="96"/>
      <c r="B16" s="75"/>
      <c r="C16" s="97"/>
      <c r="D16" s="78"/>
      <c r="E16" s="78"/>
      <c r="F16" s="78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2" customHeight="1">
      <c r="A17" s="98" t="s">
        <v>429</v>
      </c>
      <c r="B17" s="75"/>
      <c r="C17" s="97"/>
      <c r="D17" s="78"/>
      <c r="E17" s="78"/>
      <c r="F17" s="78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6.75" customHeight="1">
      <c r="A18" s="96"/>
      <c r="B18" s="75"/>
      <c r="C18" s="97"/>
      <c r="D18" s="78"/>
      <c r="E18" s="78"/>
      <c r="F18" s="78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2" customHeight="1">
      <c r="A19" s="99"/>
      <c r="B19" s="100"/>
      <c r="C19" s="101"/>
      <c r="D19" s="1067" t="s">
        <v>423</v>
      </c>
      <c r="E19" s="1068"/>
      <c r="F19" s="1069"/>
      <c r="G19" s="103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2" customHeight="1">
      <c r="A20" s="104" t="s">
        <v>106</v>
      </c>
      <c r="B20" s="105" t="s">
        <v>430</v>
      </c>
      <c r="C20" s="106"/>
      <c r="D20" s="1086" t="s">
        <v>431</v>
      </c>
      <c r="E20" s="1086" t="s">
        <v>121</v>
      </c>
      <c r="F20" s="1086" t="s">
        <v>122</v>
      </c>
      <c r="G20" s="107" t="s">
        <v>432</v>
      </c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2" customHeight="1">
      <c r="A21" s="104"/>
      <c r="B21" s="108"/>
      <c r="C21" s="106"/>
      <c r="D21" s="1087"/>
      <c r="E21" s="1087"/>
      <c r="F21" s="1087"/>
      <c r="G21" s="107" t="s">
        <v>226</v>
      </c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>
      <c r="A22" s="109"/>
      <c r="B22" s="110"/>
      <c r="C22" s="111"/>
      <c r="D22" s="1088"/>
      <c r="E22" s="1088"/>
      <c r="F22" s="1088"/>
      <c r="G22" s="112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2" customHeight="1">
      <c r="A23" s="113" t="s">
        <v>46</v>
      </c>
      <c r="B23" s="114" t="s">
        <v>433</v>
      </c>
      <c r="C23" s="115"/>
      <c r="D23" s="116"/>
      <c r="E23" s="117"/>
      <c r="F23" s="118"/>
      <c r="G23" s="119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2" customHeight="1">
      <c r="A24" s="120" t="s">
        <v>48</v>
      </c>
      <c r="B24" s="121" t="s">
        <v>434</v>
      </c>
      <c r="C24" s="122">
        <f>'Our List'!C17</f>
        <v>3093.75</v>
      </c>
      <c r="D24" s="123"/>
      <c r="E24" s="124" t="s">
        <v>126</v>
      </c>
      <c r="F24" s="125" t="s">
        <v>126</v>
      </c>
      <c r="G24" s="126">
        <v>22</v>
      </c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2" customHeight="1">
      <c r="A25" s="127" t="s">
        <v>49</v>
      </c>
      <c r="B25" s="128" t="s">
        <v>435</v>
      </c>
      <c r="C25" s="129">
        <f>'Our List'!C18</f>
        <v>2578.125</v>
      </c>
      <c r="D25" s="130"/>
      <c r="E25" s="131"/>
      <c r="F25" s="132"/>
      <c r="G25" s="126">
        <v>22</v>
      </c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2" customHeight="1">
      <c r="A26" s="127" t="s">
        <v>50</v>
      </c>
      <c r="B26" s="128" t="s">
        <v>436</v>
      </c>
      <c r="C26" s="129">
        <f>'Our List'!C19</f>
        <v>825</v>
      </c>
      <c r="D26" s="130"/>
      <c r="E26" s="133"/>
      <c r="F26" s="132"/>
      <c r="G26" s="126">
        <v>23</v>
      </c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2" customHeight="1">
      <c r="A27" s="127" t="s">
        <v>51</v>
      </c>
      <c r="B27" s="128" t="s">
        <v>437</v>
      </c>
      <c r="C27" s="129">
        <f>'Our List'!C20</f>
        <v>1031.25</v>
      </c>
      <c r="D27" s="130"/>
      <c r="E27" s="78"/>
      <c r="F27" s="132"/>
      <c r="G27" s="126">
        <v>24</v>
      </c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2" customHeight="1">
      <c r="A28" s="127" t="s">
        <v>53</v>
      </c>
      <c r="B28" s="128" t="s">
        <v>438</v>
      </c>
      <c r="C28" s="129">
        <f>'Our List'!C21</f>
        <v>2578.125</v>
      </c>
      <c r="D28" s="130"/>
      <c r="E28" s="133" t="s">
        <v>126</v>
      </c>
      <c r="F28" s="132" t="s">
        <v>126</v>
      </c>
      <c r="G28" s="126">
        <v>25</v>
      </c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2" customHeight="1">
      <c r="A29" s="127" t="s">
        <v>55</v>
      </c>
      <c r="B29" s="128" t="s">
        <v>439</v>
      </c>
      <c r="C29" s="129">
        <f>'Our List'!C22</f>
        <v>1031.25</v>
      </c>
      <c r="D29" s="130"/>
      <c r="E29" s="133"/>
      <c r="F29" s="132" t="s">
        <v>126</v>
      </c>
      <c r="G29" s="126">
        <v>26</v>
      </c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2" customHeight="1">
      <c r="A30" s="127" t="s">
        <v>57</v>
      </c>
      <c r="B30" s="128" t="s">
        <v>440</v>
      </c>
      <c r="C30" s="129">
        <f>'Our List'!C23</f>
        <v>4228.125</v>
      </c>
      <c r="D30" s="130"/>
      <c r="E30" s="133"/>
      <c r="F30" s="132"/>
      <c r="G30" s="126">
        <v>27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2" customHeight="1">
      <c r="A31" s="127" t="s">
        <v>58</v>
      </c>
      <c r="B31" s="128" t="s">
        <v>441</v>
      </c>
      <c r="C31" s="129">
        <f>'Our List'!C24</f>
        <v>6290.625</v>
      </c>
      <c r="D31" s="130"/>
      <c r="E31" s="133"/>
      <c r="F31" s="132" t="s">
        <v>126</v>
      </c>
      <c r="G31" s="126">
        <v>28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2" customHeight="1">
      <c r="A32" s="127" t="s">
        <v>59</v>
      </c>
      <c r="B32" s="128" t="s">
        <v>442</v>
      </c>
      <c r="C32" s="129">
        <f>'Our List'!C25</f>
        <v>2268.75</v>
      </c>
      <c r="D32" s="130"/>
      <c r="E32" s="133"/>
      <c r="F32" s="132"/>
      <c r="G32" s="126">
        <v>29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2" customHeight="1">
      <c r="A33" s="134" t="s">
        <v>60</v>
      </c>
      <c r="B33" s="135" t="s">
        <v>443</v>
      </c>
      <c r="C33" s="137">
        <f>'Our List'!C26</f>
        <v>1134.375</v>
      </c>
      <c r="D33" s="138"/>
      <c r="E33" s="140"/>
      <c r="F33" s="141"/>
      <c r="G33" s="142">
        <v>29</v>
      </c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2" customHeight="1">
      <c r="A34" s="134" t="s">
        <v>61</v>
      </c>
      <c r="B34" s="135" t="s">
        <v>444</v>
      </c>
      <c r="C34" s="137">
        <f>'Our List'!C27</f>
        <v>1134.375</v>
      </c>
      <c r="D34" s="138"/>
      <c r="E34" s="133"/>
      <c r="F34" s="141"/>
      <c r="G34" s="142">
        <v>30</v>
      </c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2" customHeight="1">
      <c r="A35" s="143" t="s">
        <v>62</v>
      </c>
      <c r="B35" s="144" t="s">
        <v>445</v>
      </c>
      <c r="C35" s="145">
        <f>'Our List'!C28</f>
        <v>5156.25</v>
      </c>
      <c r="D35" s="146"/>
      <c r="E35" s="147"/>
      <c r="F35" s="148"/>
      <c r="G35" s="149">
        <v>31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>
      <c r="A36" s="150"/>
      <c r="B36" s="75"/>
      <c r="C36" s="75"/>
      <c r="D36" s="78"/>
      <c r="E36" s="78"/>
      <c r="F36" s="78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2" customHeight="1">
      <c r="A37" s="113" t="s">
        <v>63</v>
      </c>
      <c r="B37" s="114" t="s">
        <v>446</v>
      </c>
      <c r="C37" s="151"/>
      <c r="D37" s="152"/>
      <c r="E37" s="153"/>
      <c r="F37" s="154"/>
      <c r="G37" s="15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2" customHeight="1">
      <c r="A38" s="157" t="s">
        <v>65</v>
      </c>
      <c r="B38" s="158" t="s">
        <v>447</v>
      </c>
      <c r="C38" s="159">
        <f>'Our List'!C31</f>
        <v>2465</v>
      </c>
      <c r="D38" s="160"/>
      <c r="E38" s="133"/>
      <c r="F38" s="161"/>
      <c r="G38" s="161">
        <v>33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2" customHeight="1">
      <c r="A39" s="162" t="s">
        <v>66</v>
      </c>
      <c r="B39" s="128" t="s">
        <v>448</v>
      </c>
      <c r="C39" s="129">
        <f>'Our List'!C32</f>
        <v>1218.75</v>
      </c>
      <c r="D39" s="160"/>
      <c r="E39" s="133"/>
      <c r="F39" s="161"/>
      <c r="G39" s="161">
        <v>34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2" customHeight="1">
      <c r="A40" s="163" t="s">
        <v>68</v>
      </c>
      <c r="B40" s="135" t="s">
        <v>449</v>
      </c>
      <c r="C40" s="137">
        <f>'Our List'!C33</f>
        <v>361.25</v>
      </c>
      <c r="D40" s="164"/>
      <c r="E40" s="133"/>
      <c r="F40" s="165"/>
      <c r="G40" s="142">
        <v>34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2" customHeight="1">
      <c r="A41" s="127" t="s">
        <v>70</v>
      </c>
      <c r="B41" s="135" t="s">
        <v>450</v>
      </c>
      <c r="C41" s="129">
        <f>'Our List'!C34</f>
        <v>975</v>
      </c>
      <c r="D41" s="164"/>
      <c r="E41" s="124"/>
      <c r="F41" s="161"/>
      <c r="G41" s="142">
        <v>35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2" customHeight="1">
      <c r="A42" s="169" t="s">
        <v>72</v>
      </c>
      <c r="B42" s="144" t="s">
        <v>451</v>
      </c>
      <c r="C42" s="145">
        <f>'Our List'!C35</f>
        <v>425</v>
      </c>
      <c r="D42" s="171"/>
      <c r="E42" s="147"/>
      <c r="F42" s="172"/>
      <c r="G42" s="149">
        <v>35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2" customHeight="1">
      <c r="A43" s="174"/>
      <c r="B43" s="75"/>
      <c r="C43" s="175"/>
      <c r="D43" s="78"/>
      <c r="E43" s="78"/>
      <c r="F43" s="78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2" customHeight="1">
      <c r="A44" s="99" t="s">
        <v>74</v>
      </c>
      <c r="B44" s="177" t="s">
        <v>452</v>
      </c>
      <c r="C44" s="177"/>
      <c r="D44" s="152"/>
      <c r="E44" s="153"/>
      <c r="F44" s="154"/>
      <c r="G44" s="15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2" customHeight="1">
      <c r="A45" s="120" t="s">
        <v>77</v>
      </c>
      <c r="B45" s="178" t="s">
        <v>453</v>
      </c>
      <c r="C45" s="179">
        <f>'Our List'!C38</f>
        <v>5064.375</v>
      </c>
      <c r="D45" s="160"/>
      <c r="E45" s="133"/>
      <c r="F45" s="161" t="s">
        <v>126</v>
      </c>
      <c r="G45" s="161">
        <v>37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2" customHeight="1">
      <c r="A46" s="127" t="s">
        <v>79</v>
      </c>
      <c r="B46" s="181" t="s">
        <v>454</v>
      </c>
      <c r="C46" s="185">
        <f>'Our List'!C39</f>
        <v>1734.375</v>
      </c>
      <c r="D46" s="160"/>
      <c r="E46" s="133"/>
      <c r="F46" s="161"/>
      <c r="G46" s="161">
        <v>38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2" customHeight="1">
      <c r="A47" s="127" t="s">
        <v>80</v>
      </c>
      <c r="B47" s="181" t="s">
        <v>455</v>
      </c>
      <c r="C47" s="185">
        <f>'Our List'!C40</f>
        <v>3399.375</v>
      </c>
      <c r="D47" s="160"/>
      <c r="E47" s="133"/>
      <c r="F47" s="161" t="s">
        <v>126</v>
      </c>
      <c r="G47" s="161">
        <v>38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127" t="s">
        <v>82</v>
      </c>
      <c r="B48" s="181" t="s">
        <v>456</v>
      </c>
      <c r="C48" s="185">
        <f>'Our List'!C41</f>
        <v>875</v>
      </c>
      <c r="D48" s="160"/>
      <c r="E48" s="133"/>
      <c r="F48" s="161"/>
      <c r="G48" s="161">
        <v>39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127" t="s">
        <v>83</v>
      </c>
      <c r="B49" s="181" t="s">
        <v>457</v>
      </c>
      <c r="C49" s="185">
        <f>'Our List'!C42</f>
        <v>555</v>
      </c>
      <c r="D49" s="160"/>
      <c r="E49" s="133"/>
      <c r="F49" s="161"/>
      <c r="G49" s="161">
        <v>40</v>
      </c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127" t="s">
        <v>85</v>
      </c>
      <c r="B50" s="192" t="s">
        <v>458</v>
      </c>
      <c r="C50" s="129">
        <f>'Our List'!C43</f>
        <v>1225</v>
      </c>
      <c r="D50" s="164"/>
      <c r="E50" s="133"/>
      <c r="F50" s="165"/>
      <c r="G50" s="165">
        <v>41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120" t="s">
        <v>86</v>
      </c>
      <c r="B51" s="196" t="s">
        <v>459</v>
      </c>
      <c r="C51" s="175">
        <f>'Our List'!C44</f>
        <v>971.25</v>
      </c>
      <c r="D51" s="164"/>
      <c r="E51" s="197"/>
      <c r="F51" s="165"/>
      <c r="G51" s="126">
        <v>42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199" t="s">
        <v>87</v>
      </c>
      <c r="B52" s="200" t="s">
        <v>460</v>
      </c>
      <c r="C52" s="137">
        <f>'Our List'!C45</f>
        <v>3237.5</v>
      </c>
      <c r="D52" s="160"/>
      <c r="E52" s="133"/>
      <c r="F52" s="165"/>
      <c r="G52" s="126">
        <v>43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27" t="s">
        <v>88</v>
      </c>
      <c r="B53" s="192" t="s">
        <v>461</v>
      </c>
      <c r="C53" s="137">
        <f>'Our List'!C46</f>
        <v>1387.5</v>
      </c>
      <c r="D53" s="105"/>
      <c r="E53" s="197"/>
      <c r="F53" s="161"/>
      <c r="G53" s="126">
        <v>44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>
      <c r="A54" s="201" t="s">
        <v>89</v>
      </c>
      <c r="B54" s="202" t="s">
        <v>462</v>
      </c>
      <c r="C54" s="145">
        <f>'Our List'!C47</f>
        <v>693.75</v>
      </c>
      <c r="D54" s="171"/>
      <c r="E54" s="147"/>
      <c r="F54" s="172"/>
      <c r="G54" s="203">
        <v>45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>
      <c r="A55" s="174"/>
      <c r="B55" s="75"/>
      <c r="C55" s="75"/>
      <c r="D55" s="78"/>
      <c r="E55" s="78"/>
      <c r="F55" s="78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2" customHeight="1">
      <c r="A56" s="99" t="s">
        <v>90</v>
      </c>
      <c r="B56" s="177" t="s">
        <v>463</v>
      </c>
      <c r="C56" s="151"/>
      <c r="D56" s="100"/>
      <c r="E56" s="204"/>
      <c r="F56" s="205"/>
      <c r="G56" s="119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2" customHeight="1">
      <c r="A57" s="127" t="s">
        <v>92</v>
      </c>
      <c r="B57" s="128" t="s">
        <v>464</v>
      </c>
      <c r="C57" s="206">
        <f>'Our List'!C50</f>
        <v>1919.375</v>
      </c>
      <c r="D57" s="160"/>
      <c r="E57" s="133"/>
      <c r="F57" s="161"/>
      <c r="G57" s="126">
        <v>47</v>
      </c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>
      <c r="A58" s="127" t="s">
        <v>93</v>
      </c>
      <c r="B58" s="135" t="s">
        <v>465</v>
      </c>
      <c r="C58" s="207">
        <f>'Our List'!C51</f>
        <v>1037.5</v>
      </c>
      <c r="D58" s="164"/>
      <c r="E58" s="140"/>
      <c r="F58" s="165"/>
      <c r="G58" s="142">
        <v>48</v>
      </c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>
      <c r="A59" s="134" t="s">
        <v>94</v>
      </c>
      <c r="B59" s="135" t="s">
        <v>466</v>
      </c>
      <c r="C59" s="209">
        <f>'Our List'!C52</f>
        <v>1296.875</v>
      </c>
      <c r="D59" s="160"/>
      <c r="E59" s="140"/>
      <c r="F59" s="165"/>
      <c r="G59" s="126">
        <v>49</v>
      </c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127" t="s">
        <v>96</v>
      </c>
      <c r="B60" s="135" t="s">
        <v>467</v>
      </c>
      <c r="C60" s="209">
        <f>'Our List'!C53</f>
        <v>518.75</v>
      </c>
      <c r="D60" s="160"/>
      <c r="E60" s="140"/>
      <c r="F60" s="165"/>
      <c r="G60" s="126">
        <v>50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>
      <c r="A61" s="143" t="s">
        <v>97</v>
      </c>
      <c r="B61" s="144" t="s">
        <v>468</v>
      </c>
      <c r="C61" s="214">
        <f>'Our List'!C54</f>
        <v>726.25</v>
      </c>
      <c r="D61" s="215"/>
      <c r="E61" s="147"/>
      <c r="F61" s="172"/>
      <c r="G61" s="149">
        <v>51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>
      <c r="A62" s="217"/>
      <c r="B62" s="75"/>
      <c r="C62" s="75"/>
      <c r="D62" s="78"/>
      <c r="E62" s="78"/>
      <c r="F62" s="78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2" customHeight="1">
      <c r="A63" s="217"/>
      <c r="B63" s="75"/>
      <c r="C63" s="175"/>
      <c r="D63" s="78"/>
      <c r="E63" s="78"/>
      <c r="F63" s="78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2" customHeight="1">
      <c r="A64" s="183" t="s">
        <v>98</v>
      </c>
      <c r="B64" s="221" t="s">
        <v>469</v>
      </c>
      <c r="C64" s="223">
        <f>'Our List'!C57</f>
        <v>1535</v>
      </c>
      <c r="D64" s="102"/>
      <c r="E64" s="218"/>
      <c r="F64" s="219"/>
      <c r="G64" s="219">
        <v>53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" customHeight="1">
      <c r="A65" s="96"/>
      <c r="B65" s="75"/>
      <c r="C65" s="175"/>
      <c r="D65" s="78"/>
      <c r="E65" s="78"/>
      <c r="F65" s="78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2" customHeight="1">
      <c r="A66" s="227"/>
      <c r="B66" s="75"/>
      <c r="C66" s="75"/>
      <c r="D66" s="1089" t="s">
        <v>100</v>
      </c>
      <c r="E66" s="1085"/>
      <c r="F66" s="1085"/>
      <c r="G66" s="78" t="s">
        <v>193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>
      <c r="A67" s="216" t="s">
        <v>195</v>
      </c>
      <c r="B67" s="221" t="s">
        <v>470</v>
      </c>
      <c r="C67" s="223">
        <f>'Our List'!C59</f>
        <v>3600</v>
      </c>
      <c r="D67" s="1090">
        <f>'Our List'!D59</f>
        <v>0</v>
      </c>
      <c r="E67" s="1068"/>
      <c r="F67" s="1069"/>
      <c r="G67" s="231">
        <f>+C67*D67</f>
        <v>0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2" customHeight="1">
      <c r="A68" s="75"/>
      <c r="B68" s="75"/>
      <c r="C68" s="75"/>
      <c r="D68" s="78"/>
      <c r="E68" s="78"/>
      <c r="F68" s="78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2" customHeight="1">
      <c r="A69" s="183" t="s">
        <v>197</v>
      </c>
      <c r="B69" s="233" t="s">
        <v>471</v>
      </c>
      <c r="C69" s="235" t="str">
        <f>'Our List'!C63</f>
        <v>5-7</v>
      </c>
      <c r="D69" s="219">
        <f>'Our List'!D63</f>
        <v>0</v>
      </c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2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2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2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2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2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2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2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2" customHeight="1">
      <c r="A77" s="75"/>
      <c r="B77" s="75"/>
      <c r="C77" s="75"/>
      <c r="D77" s="78"/>
      <c r="E77" s="78"/>
      <c r="F77" s="78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2" customHeight="1">
      <c r="A78" s="75"/>
      <c r="B78" s="75"/>
      <c r="C78" s="75"/>
      <c r="D78" s="78"/>
      <c r="E78" s="78"/>
      <c r="F78" s="78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2" customHeight="1">
      <c r="A79" s="75"/>
      <c r="B79" s="75"/>
      <c r="C79" s="75"/>
      <c r="D79" s="78"/>
      <c r="E79" s="78"/>
      <c r="F79" s="78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2" customHeight="1">
      <c r="A80" s="75"/>
      <c r="B80" s="75"/>
      <c r="C80" s="75"/>
      <c r="D80" s="78"/>
      <c r="E80" s="78"/>
      <c r="F80" s="78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5"/>
      <c r="B81" s="75"/>
      <c r="C81" s="75"/>
      <c r="D81" s="78"/>
      <c r="E81" s="78"/>
      <c r="F81" s="78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75"/>
      <c r="B82" s="75"/>
      <c r="C82" s="75"/>
      <c r="D82" s="78"/>
      <c r="E82" s="78"/>
      <c r="F82" s="78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2" customHeight="1">
      <c r="A83" s="75"/>
      <c r="B83" s="75"/>
      <c r="C83" s="75"/>
      <c r="D83" s="78"/>
      <c r="E83" s="78"/>
      <c r="F83" s="78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2" customHeight="1">
      <c r="A84" s="75"/>
      <c r="B84" s="75"/>
      <c r="C84" s="75"/>
      <c r="D84" s="78"/>
      <c r="E84" s="78"/>
      <c r="F84" s="78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2" customHeight="1">
      <c r="A85" s="75"/>
      <c r="B85" s="75"/>
      <c r="C85" s="75"/>
      <c r="D85" s="78"/>
      <c r="E85" s="78"/>
      <c r="F85" s="78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2" customHeight="1">
      <c r="A86" s="75"/>
      <c r="B86" s="75"/>
      <c r="C86" s="75"/>
      <c r="D86" s="78"/>
      <c r="E86" s="78"/>
      <c r="F86" s="78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2" customHeight="1">
      <c r="A87" s="75"/>
      <c r="B87" s="75"/>
      <c r="C87" s="75"/>
      <c r="D87" s="78"/>
      <c r="E87" s="78"/>
      <c r="F87" s="78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2" customHeight="1">
      <c r="A88" s="75"/>
      <c r="B88" s="75"/>
      <c r="C88" s="75"/>
      <c r="D88" s="78"/>
      <c r="E88" s="78"/>
      <c r="F88" s="78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2" customHeight="1">
      <c r="A89" s="75"/>
      <c r="B89" s="75"/>
      <c r="C89" s="75"/>
      <c r="D89" s="78"/>
      <c r="E89" s="78"/>
      <c r="F89" s="78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5"/>
      <c r="B90" s="75"/>
      <c r="C90" s="75"/>
      <c r="D90" s="78"/>
      <c r="E90" s="78"/>
      <c r="F90" s="78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2" customHeight="1">
      <c r="A91" s="75"/>
      <c r="B91" s="75"/>
      <c r="C91" s="75"/>
      <c r="D91" s="78"/>
      <c r="E91" s="78"/>
      <c r="F91" s="78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2" customHeight="1">
      <c r="A92" s="75"/>
      <c r="B92" s="75"/>
      <c r="C92" s="75"/>
      <c r="D92" s="78"/>
      <c r="E92" s="78"/>
      <c r="F92" s="78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2" customHeight="1">
      <c r="A93" s="75"/>
      <c r="B93" s="75"/>
      <c r="C93" s="75"/>
      <c r="D93" s="78"/>
      <c r="E93" s="78"/>
      <c r="F93" s="78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2" customHeight="1">
      <c r="A94" s="75"/>
      <c r="B94" s="75"/>
      <c r="C94" s="75"/>
      <c r="D94" s="78"/>
      <c r="E94" s="78"/>
      <c r="F94" s="78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2" customHeight="1">
      <c r="A95" s="75"/>
      <c r="B95" s="75"/>
      <c r="C95" s="75"/>
      <c r="D95" s="78"/>
      <c r="E95" s="78"/>
      <c r="F95" s="78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2" customHeight="1">
      <c r="A96" s="75"/>
      <c r="B96" s="75"/>
      <c r="C96" s="75"/>
      <c r="D96" s="78"/>
      <c r="E96" s="78"/>
      <c r="F96" s="78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2" customHeight="1">
      <c r="A97" s="75"/>
      <c r="B97" s="75"/>
      <c r="C97" s="75"/>
      <c r="D97" s="78"/>
      <c r="E97" s="78"/>
      <c r="F97" s="78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2" customHeight="1">
      <c r="A98" s="75"/>
      <c r="B98" s="75"/>
      <c r="C98" s="75"/>
      <c r="D98" s="78"/>
      <c r="E98" s="78"/>
      <c r="F98" s="78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2" customHeight="1">
      <c r="A99" s="75"/>
      <c r="B99" s="75"/>
      <c r="C99" s="75"/>
      <c r="D99" s="78"/>
      <c r="E99" s="78"/>
      <c r="F99" s="78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2" customHeight="1">
      <c r="A100" s="75"/>
      <c r="B100" s="75"/>
      <c r="C100" s="75"/>
      <c r="D100" s="78"/>
      <c r="E100" s="78"/>
      <c r="F100" s="78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2" customHeight="1">
      <c r="A101" s="75"/>
      <c r="B101" s="75"/>
      <c r="C101" s="75"/>
      <c r="D101" s="78"/>
      <c r="E101" s="78"/>
      <c r="F101" s="78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2" customHeight="1">
      <c r="A102" s="75"/>
      <c r="B102" s="75"/>
      <c r="C102" s="75"/>
      <c r="D102" s="78"/>
      <c r="E102" s="78"/>
      <c r="F102" s="78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2" customHeight="1">
      <c r="A103" s="75"/>
      <c r="B103" s="75"/>
      <c r="C103" s="75"/>
      <c r="D103" s="78"/>
      <c r="E103" s="78"/>
      <c r="F103" s="78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2" customHeight="1">
      <c r="A104" s="75"/>
      <c r="B104" s="75"/>
      <c r="C104" s="75"/>
      <c r="D104" s="78"/>
      <c r="E104" s="78"/>
      <c r="F104" s="78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2" customHeight="1">
      <c r="A105" s="75"/>
      <c r="B105" s="75"/>
      <c r="C105" s="75"/>
      <c r="D105" s="78"/>
      <c r="E105" s="78"/>
      <c r="F105" s="78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2" customHeight="1">
      <c r="A106" s="75"/>
      <c r="B106" s="75"/>
      <c r="C106" s="75"/>
      <c r="D106" s="78"/>
      <c r="E106" s="78"/>
      <c r="F106" s="78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2" customHeight="1">
      <c r="A107" s="75"/>
      <c r="B107" s="75"/>
      <c r="C107" s="75"/>
      <c r="D107" s="78"/>
      <c r="E107" s="78"/>
      <c r="F107" s="78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2" customHeight="1">
      <c r="A108" s="75"/>
      <c r="B108" s="75"/>
      <c r="C108" s="75"/>
      <c r="D108" s="78"/>
      <c r="E108" s="78"/>
      <c r="F108" s="78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2" customHeight="1">
      <c r="A109" s="75"/>
      <c r="B109" s="75"/>
      <c r="C109" s="75"/>
      <c r="D109" s="78"/>
      <c r="E109" s="78"/>
      <c r="F109" s="78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2" customHeight="1">
      <c r="A110" s="75"/>
      <c r="B110" s="75"/>
      <c r="C110" s="75"/>
      <c r="D110" s="78"/>
      <c r="E110" s="78"/>
      <c r="F110" s="78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2" customHeight="1">
      <c r="A111" s="75"/>
      <c r="B111" s="75"/>
      <c r="C111" s="75"/>
      <c r="D111" s="78"/>
      <c r="E111" s="78"/>
      <c r="F111" s="78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2" customHeight="1">
      <c r="A112" s="75"/>
      <c r="B112" s="75"/>
      <c r="C112" s="75"/>
      <c r="D112" s="78"/>
      <c r="E112" s="78"/>
      <c r="F112" s="78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2" customHeight="1">
      <c r="A113" s="75"/>
      <c r="B113" s="75"/>
      <c r="C113" s="75"/>
      <c r="D113" s="78"/>
      <c r="E113" s="78"/>
      <c r="F113" s="78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2" customHeight="1">
      <c r="A114" s="75"/>
      <c r="B114" s="75"/>
      <c r="C114" s="75"/>
      <c r="D114" s="78"/>
      <c r="E114" s="78"/>
      <c r="F114" s="78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2" customHeight="1">
      <c r="A115" s="75"/>
      <c r="B115" s="75"/>
      <c r="C115" s="75"/>
      <c r="D115" s="78"/>
      <c r="E115" s="78"/>
      <c r="F115" s="78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2" customHeight="1">
      <c r="A116" s="75"/>
      <c r="B116" s="75"/>
      <c r="C116" s="75"/>
      <c r="D116" s="78"/>
      <c r="E116" s="78"/>
      <c r="F116" s="78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2" customHeight="1">
      <c r="A117" s="75"/>
      <c r="B117" s="75"/>
      <c r="C117" s="75"/>
      <c r="D117" s="78"/>
      <c r="E117" s="78"/>
      <c r="F117" s="78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2" customHeight="1">
      <c r="A118" s="75"/>
      <c r="B118" s="75"/>
      <c r="C118" s="75"/>
      <c r="D118" s="78"/>
      <c r="E118" s="78"/>
      <c r="F118" s="78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2" customHeight="1">
      <c r="A119" s="75"/>
      <c r="B119" s="75"/>
      <c r="C119" s="75"/>
      <c r="D119" s="78"/>
      <c r="E119" s="78"/>
      <c r="F119" s="78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2" customHeight="1">
      <c r="A120" s="75"/>
      <c r="B120" s="75"/>
      <c r="C120" s="75"/>
      <c r="D120" s="78"/>
      <c r="E120" s="78"/>
      <c r="F120" s="78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2" customHeight="1">
      <c r="A121" s="75"/>
      <c r="B121" s="75"/>
      <c r="C121" s="75"/>
      <c r="D121" s="78"/>
      <c r="E121" s="78"/>
      <c r="F121" s="78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2" customHeight="1">
      <c r="A122" s="75"/>
      <c r="B122" s="75"/>
      <c r="C122" s="75"/>
      <c r="D122" s="78"/>
      <c r="E122" s="78"/>
      <c r="F122" s="78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2" customHeight="1">
      <c r="A123" s="75"/>
      <c r="B123" s="75"/>
      <c r="C123" s="75"/>
      <c r="D123" s="78"/>
      <c r="E123" s="78"/>
      <c r="F123" s="78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2" customHeight="1">
      <c r="A124" s="75"/>
      <c r="B124" s="75"/>
      <c r="C124" s="75"/>
      <c r="D124" s="78"/>
      <c r="E124" s="78"/>
      <c r="F124" s="78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2" customHeight="1">
      <c r="A125" s="75"/>
      <c r="B125" s="75"/>
      <c r="C125" s="75"/>
      <c r="D125" s="78"/>
      <c r="E125" s="78"/>
      <c r="F125" s="78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2" customHeight="1">
      <c r="A126" s="75"/>
      <c r="B126" s="75"/>
      <c r="C126" s="75"/>
      <c r="D126" s="78"/>
      <c r="E126" s="78"/>
      <c r="F126" s="78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2" customHeight="1">
      <c r="A127" s="75"/>
      <c r="B127" s="75"/>
      <c r="C127" s="75"/>
      <c r="D127" s="78"/>
      <c r="E127" s="78"/>
      <c r="F127" s="78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2" customHeight="1">
      <c r="A128" s="75"/>
      <c r="B128" s="75"/>
      <c r="C128" s="75"/>
      <c r="D128" s="78"/>
      <c r="E128" s="78"/>
      <c r="F128" s="78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2" customHeight="1">
      <c r="A129" s="75"/>
      <c r="B129" s="75"/>
      <c r="C129" s="75"/>
      <c r="D129" s="78"/>
      <c r="E129" s="78"/>
      <c r="F129" s="78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2" customHeight="1">
      <c r="A130" s="75"/>
      <c r="B130" s="75"/>
      <c r="C130" s="75"/>
      <c r="D130" s="78"/>
      <c r="E130" s="78"/>
      <c r="F130" s="78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2" customHeight="1">
      <c r="A131" s="75"/>
      <c r="B131" s="75"/>
      <c r="C131" s="75"/>
      <c r="D131" s="78"/>
      <c r="E131" s="78"/>
      <c r="F131" s="78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2" customHeight="1">
      <c r="A132" s="75"/>
      <c r="B132" s="75"/>
      <c r="C132" s="75"/>
      <c r="D132" s="78"/>
      <c r="E132" s="78"/>
      <c r="F132" s="78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2" customHeight="1">
      <c r="A133" s="75"/>
      <c r="B133" s="75"/>
      <c r="C133" s="75"/>
      <c r="D133" s="78"/>
      <c r="E133" s="78"/>
      <c r="F133" s="78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2" customHeight="1">
      <c r="A134" s="75"/>
      <c r="B134" s="75"/>
      <c r="C134" s="75"/>
      <c r="D134" s="78"/>
      <c r="E134" s="78"/>
      <c r="F134" s="78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2" customHeight="1">
      <c r="A135" s="75"/>
      <c r="B135" s="75"/>
      <c r="C135" s="75"/>
      <c r="D135" s="78"/>
      <c r="E135" s="78"/>
      <c r="F135" s="78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2" customHeight="1">
      <c r="A136" s="75"/>
      <c r="B136" s="75"/>
      <c r="C136" s="75"/>
      <c r="D136" s="78"/>
      <c r="E136" s="78"/>
      <c r="F136" s="78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2" customHeight="1">
      <c r="A137" s="75"/>
      <c r="B137" s="75"/>
      <c r="C137" s="75"/>
      <c r="D137" s="78"/>
      <c r="E137" s="78"/>
      <c r="F137" s="78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2" customHeight="1">
      <c r="A138" s="75"/>
      <c r="B138" s="75"/>
      <c r="C138" s="75"/>
      <c r="D138" s="78"/>
      <c r="E138" s="78"/>
      <c r="F138" s="78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2" customHeight="1">
      <c r="A139" s="75"/>
      <c r="B139" s="75"/>
      <c r="C139" s="75"/>
      <c r="D139" s="78"/>
      <c r="E139" s="78"/>
      <c r="F139" s="78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2" customHeight="1">
      <c r="A140" s="75"/>
      <c r="B140" s="75"/>
      <c r="C140" s="75"/>
      <c r="D140" s="78"/>
      <c r="E140" s="78"/>
      <c r="F140" s="78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2" customHeight="1">
      <c r="A141" s="75"/>
      <c r="B141" s="75"/>
      <c r="C141" s="75"/>
      <c r="D141" s="78"/>
      <c r="E141" s="78"/>
      <c r="F141" s="78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2" customHeight="1">
      <c r="A142" s="75"/>
      <c r="B142" s="75"/>
      <c r="C142" s="75"/>
      <c r="D142" s="78"/>
      <c r="E142" s="78"/>
      <c r="F142" s="78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2" customHeight="1">
      <c r="A143" s="75"/>
      <c r="B143" s="75"/>
      <c r="C143" s="75"/>
      <c r="D143" s="78"/>
      <c r="E143" s="78"/>
      <c r="F143" s="78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2" customHeight="1">
      <c r="A144" s="75"/>
      <c r="B144" s="75"/>
      <c r="C144" s="75"/>
      <c r="D144" s="78"/>
      <c r="E144" s="78"/>
      <c r="F144" s="78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2" customHeight="1">
      <c r="A145" s="75"/>
      <c r="B145" s="75"/>
      <c r="C145" s="75"/>
      <c r="D145" s="78"/>
      <c r="E145" s="78"/>
      <c r="F145" s="78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2" customHeight="1">
      <c r="A146" s="75"/>
      <c r="B146" s="75"/>
      <c r="C146" s="75"/>
      <c r="D146" s="78"/>
      <c r="E146" s="78"/>
      <c r="F146" s="78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2" customHeight="1">
      <c r="A147" s="75"/>
      <c r="B147" s="75"/>
      <c r="C147" s="75"/>
      <c r="D147" s="78"/>
      <c r="E147" s="78"/>
      <c r="F147" s="78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2" customHeight="1">
      <c r="A148" s="75"/>
      <c r="B148" s="75"/>
      <c r="C148" s="75"/>
      <c r="D148" s="78"/>
      <c r="E148" s="78"/>
      <c r="F148" s="78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2" customHeight="1">
      <c r="A149" s="75"/>
      <c r="B149" s="75"/>
      <c r="C149" s="75"/>
      <c r="D149" s="78"/>
      <c r="E149" s="78"/>
      <c r="F149" s="78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2" customHeight="1">
      <c r="A150" s="75"/>
      <c r="B150" s="75"/>
      <c r="C150" s="75"/>
      <c r="D150" s="78"/>
      <c r="E150" s="78"/>
      <c r="F150" s="78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2" customHeight="1">
      <c r="A151" s="75"/>
      <c r="B151" s="75"/>
      <c r="C151" s="75"/>
      <c r="D151" s="78"/>
      <c r="E151" s="78"/>
      <c r="F151" s="78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2" customHeight="1">
      <c r="A152" s="75"/>
      <c r="B152" s="75"/>
      <c r="C152" s="75"/>
      <c r="D152" s="78"/>
      <c r="E152" s="78"/>
      <c r="F152" s="78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2" customHeight="1">
      <c r="A153" s="75"/>
      <c r="B153" s="75"/>
      <c r="C153" s="75"/>
      <c r="D153" s="78"/>
      <c r="E153" s="78"/>
      <c r="F153" s="78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2" customHeight="1">
      <c r="A154" s="75"/>
      <c r="B154" s="75"/>
      <c r="C154" s="75"/>
      <c r="D154" s="78"/>
      <c r="E154" s="78"/>
      <c r="F154" s="78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2" customHeight="1">
      <c r="A155" s="75"/>
      <c r="B155" s="75"/>
      <c r="C155" s="75"/>
      <c r="D155" s="78"/>
      <c r="E155" s="78"/>
      <c r="F155" s="78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2" customHeight="1">
      <c r="A156" s="75"/>
      <c r="B156" s="75"/>
      <c r="C156" s="75"/>
      <c r="D156" s="78"/>
      <c r="E156" s="78"/>
      <c r="F156" s="78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2" customHeight="1">
      <c r="A157" s="75"/>
      <c r="B157" s="75"/>
      <c r="C157" s="75"/>
      <c r="D157" s="78"/>
      <c r="E157" s="78"/>
      <c r="F157" s="78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2" customHeight="1">
      <c r="A158" s="75"/>
      <c r="B158" s="75"/>
      <c r="C158" s="75"/>
      <c r="D158" s="78"/>
      <c r="E158" s="78"/>
      <c r="F158" s="78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2" customHeight="1">
      <c r="A159" s="75"/>
      <c r="B159" s="75"/>
      <c r="C159" s="75"/>
      <c r="D159" s="78"/>
      <c r="E159" s="78"/>
      <c r="F159" s="78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2" customHeight="1">
      <c r="A160" s="75"/>
      <c r="B160" s="75"/>
      <c r="C160" s="75"/>
      <c r="D160" s="78"/>
      <c r="E160" s="78"/>
      <c r="F160" s="78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" customHeight="1">
      <c r="A161" s="75"/>
      <c r="B161" s="75"/>
      <c r="C161" s="75"/>
      <c r="D161" s="78"/>
      <c r="E161" s="78"/>
      <c r="F161" s="78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" customHeight="1">
      <c r="A162" s="75"/>
      <c r="B162" s="75"/>
      <c r="C162" s="75"/>
      <c r="D162" s="78"/>
      <c r="E162" s="78"/>
      <c r="F162" s="78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" customHeight="1">
      <c r="A163" s="75"/>
      <c r="B163" s="75"/>
      <c r="C163" s="75"/>
      <c r="D163" s="78"/>
      <c r="E163" s="78"/>
      <c r="F163" s="78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" customHeight="1">
      <c r="A164" s="75"/>
      <c r="B164" s="75"/>
      <c r="C164" s="75"/>
      <c r="D164" s="78"/>
      <c r="E164" s="78"/>
      <c r="F164" s="78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" customHeight="1">
      <c r="A165" s="75"/>
      <c r="B165" s="75"/>
      <c r="C165" s="75"/>
      <c r="D165" s="78"/>
      <c r="E165" s="78"/>
      <c r="F165" s="78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" customHeight="1">
      <c r="A166" s="75"/>
      <c r="B166" s="75"/>
      <c r="C166" s="75"/>
      <c r="D166" s="78"/>
      <c r="E166" s="78"/>
      <c r="F166" s="78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" customHeight="1">
      <c r="A167" s="75"/>
      <c r="B167" s="75"/>
      <c r="C167" s="75"/>
      <c r="D167" s="78"/>
      <c r="E167" s="78"/>
      <c r="F167" s="78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" customHeight="1">
      <c r="A168" s="75"/>
      <c r="B168" s="75"/>
      <c r="C168" s="75"/>
      <c r="D168" s="78"/>
      <c r="E168" s="78"/>
      <c r="F168" s="78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" customHeight="1">
      <c r="A169" s="75"/>
      <c r="B169" s="75"/>
      <c r="C169" s="75"/>
      <c r="D169" s="78"/>
      <c r="E169" s="78"/>
      <c r="F169" s="78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" customHeight="1">
      <c r="A170" s="75"/>
      <c r="B170" s="75"/>
      <c r="C170" s="75"/>
      <c r="D170" s="78"/>
      <c r="E170" s="78"/>
      <c r="F170" s="78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" customHeight="1">
      <c r="A171" s="75"/>
      <c r="B171" s="75"/>
      <c r="C171" s="75"/>
      <c r="D171" s="78"/>
      <c r="E171" s="78"/>
      <c r="F171" s="78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" customHeight="1">
      <c r="A172" s="75"/>
      <c r="B172" s="75"/>
      <c r="C172" s="75"/>
      <c r="D172" s="78"/>
      <c r="E172" s="78"/>
      <c r="F172" s="78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" customHeight="1">
      <c r="A173" s="75"/>
      <c r="B173" s="75"/>
      <c r="C173" s="75"/>
      <c r="D173" s="78"/>
      <c r="E173" s="78"/>
      <c r="F173" s="78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" customHeight="1">
      <c r="A174" s="75"/>
      <c r="B174" s="75"/>
      <c r="C174" s="75"/>
      <c r="D174" s="78"/>
      <c r="E174" s="78"/>
      <c r="F174" s="78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" customHeight="1">
      <c r="A175" s="75"/>
      <c r="B175" s="75"/>
      <c r="C175" s="75"/>
      <c r="D175" s="78"/>
      <c r="E175" s="78"/>
      <c r="F175" s="78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" customHeight="1">
      <c r="A176" s="75"/>
      <c r="B176" s="75"/>
      <c r="C176" s="75"/>
      <c r="D176" s="78"/>
      <c r="E176" s="78"/>
      <c r="F176" s="78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" customHeight="1">
      <c r="A177" s="75"/>
      <c r="B177" s="75"/>
      <c r="C177" s="75"/>
      <c r="D177" s="78"/>
      <c r="E177" s="78"/>
      <c r="F177" s="78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" customHeight="1">
      <c r="A178" s="75"/>
      <c r="B178" s="75"/>
      <c r="C178" s="75"/>
      <c r="D178" s="78"/>
      <c r="E178" s="78"/>
      <c r="F178" s="78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" customHeight="1">
      <c r="A179" s="75"/>
      <c r="B179" s="75"/>
      <c r="C179" s="75"/>
      <c r="D179" s="78"/>
      <c r="E179" s="78"/>
      <c r="F179" s="78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" customHeight="1">
      <c r="A180" s="75"/>
      <c r="B180" s="75"/>
      <c r="C180" s="75"/>
      <c r="D180" s="78"/>
      <c r="E180" s="78"/>
      <c r="F180" s="78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" customHeight="1">
      <c r="A181" s="75"/>
      <c r="B181" s="75"/>
      <c r="C181" s="75"/>
      <c r="D181" s="78"/>
      <c r="E181" s="78"/>
      <c r="F181" s="78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" customHeight="1">
      <c r="A182" s="75"/>
      <c r="B182" s="75"/>
      <c r="C182" s="75"/>
      <c r="D182" s="78"/>
      <c r="E182" s="78"/>
      <c r="F182" s="78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" customHeight="1">
      <c r="A183" s="75"/>
      <c r="B183" s="75"/>
      <c r="C183" s="75"/>
      <c r="D183" s="78"/>
      <c r="E183" s="78"/>
      <c r="F183" s="78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" customHeight="1">
      <c r="A184" s="75"/>
      <c r="B184" s="75"/>
      <c r="C184" s="75"/>
      <c r="D184" s="78"/>
      <c r="E184" s="78"/>
      <c r="F184" s="78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" customHeight="1">
      <c r="A185" s="75"/>
      <c r="B185" s="75"/>
      <c r="C185" s="75"/>
      <c r="D185" s="78"/>
      <c r="E185" s="78"/>
      <c r="F185" s="78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" customHeight="1">
      <c r="A186" s="75"/>
      <c r="B186" s="75"/>
      <c r="C186" s="75"/>
      <c r="D186" s="78"/>
      <c r="E186" s="78"/>
      <c r="F186" s="78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" customHeight="1">
      <c r="A187" s="75"/>
      <c r="B187" s="75"/>
      <c r="C187" s="75"/>
      <c r="D187" s="78"/>
      <c r="E187" s="78"/>
      <c r="F187" s="78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" customHeight="1">
      <c r="A188" s="75"/>
      <c r="B188" s="75"/>
      <c r="C188" s="75"/>
      <c r="D188" s="78"/>
      <c r="E188" s="78"/>
      <c r="F188" s="78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" customHeight="1">
      <c r="A189" s="75"/>
      <c r="B189" s="75"/>
      <c r="C189" s="75"/>
      <c r="D189" s="78"/>
      <c r="E189" s="78"/>
      <c r="F189" s="78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" customHeight="1">
      <c r="A190" s="75"/>
      <c r="B190" s="75"/>
      <c r="C190" s="75"/>
      <c r="D190" s="78"/>
      <c r="E190" s="78"/>
      <c r="F190" s="78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" customHeight="1">
      <c r="A191" s="75"/>
      <c r="B191" s="75"/>
      <c r="C191" s="75"/>
      <c r="D191" s="78"/>
      <c r="E191" s="78"/>
      <c r="F191" s="78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" customHeight="1">
      <c r="A192" s="75"/>
      <c r="B192" s="75"/>
      <c r="C192" s="75"/>
      <c r="D192" s="78"/>
      <c r="E192" s="78"/>
      <c r="F192" s="78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" customHeight="1">
      <c r="A193" s="75"/>
      <c r="B193" s="75"/>
      <c r="C193" s="75"/>
      <c r="D193" s="78"/>
      <c r="E193" s="78"/>
      <c r="F193" s="78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" customHeight="1">
      <c r="A194" s="75"/>
      <c r="B194" s="75"/>
      <c r="C194" s="75"/>
      <c r="D194" s="78"/>
      <c r="E194" s="78"/>
      <c r="F194" s="78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" customHeight="1">
      <c r="A195" s="75"/>
      <c r="B195" s="75"/>
      <c r="C195" s="75"/>
      <c r="D195" s="78"/>
      <c r="E195" s="78"/>
      <c r="F195" s="78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" customHeight="1">
      <c r="A196" s="75"/>
      <c r="B196" s="75"/>
      <c r="C196" s="75"/>
      <c r="D196" s="78"/>
      <c r="E196" s="78"/>
      <c r="F196" s="78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" customHeight="1">
      <c r="A197" s="75"/>
      <c r="B197" s="75"/>
      <c r="C197" s="75"/>
      <c r="D197" s="78"/>
      <c r="E197" s="78"/>
      <c r="F197" s="78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" customHeight="1">
      <c r="A198" s="75"/>
      <c r="B198" s="75"/>
      <c r="C198" s="75"/>
      <c r="D198" s="78"/>
      <c r="E198" s="78"/>
      <c r="F198" s="78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" customHeight="1">
      <c r="A199" s="75"/>
      <c r="B199" s="75"/>
      <c r="C199" s="75"/>
      <c r="D199" s="78"/>
      <c r="E199" s="78"/>
      <c r="F199" s="78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" customHeight="1">
      <c r="A200" s="75"/>
      <c r="B200" s="75"/>
      <c r="C200" s="75"/>
      <c r="D200" s="78"/>
      <c r="E200" s="78"/>
      <c r="F200" s="78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" customHeight="1">
      <c r="A201" s="75"/>
      <c r="B201" s="75"/>
      <c r="C201" s="75"/>
      <c r="D201" s="78"/>
      <c r="E201" s="78"/>
      <c r="F201" s="78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" customHeight="1">
      <c r="A202" s="75"/>
      <c r="B202" s="75"/>
      <c r="C202" s="75"/>
      <c r="D202" s="78"/>
      <c r="E202" s="78"/>
      <c r="F202" s="78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" customHeight="1">
      <c r="A203" s="75"/>
      <c r="B203" s="75"/>
      <c r="C203" s="75"/>
      <c r="D203" s="78"/>
      <c r="E203" s="78"/>
      <c r="F203" s="78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" customHeight="1">
      <c r="A204" s="75"/>
      <c r="B204" s="75"/>
      <c r="C204" s="75"/>
      <c r="D204" s="78"/>
      <c r="E204" s="78"/>
      <c r="F204" s="78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" customHeight="1">
      <c r="A205" s="75"/>
      <c r="B205" s="75"/>
      <c r="C205" s="75"/>
      <c r="D205" s="78"/>
      <c r="E205" s="78"/>
      <c r="F205" s="78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" customHeight="1">
      <c r="A206" s="75"/>
      <c r="B206" s="75"/>
      <c r="C206" s="75"/>
      <c r="D206" s="78"/>
      <c r="E206" s="78"/>
      <c r="F206" s="78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" customHeight="1">
      <c r="A207" s="75"/>
      <c r="B207" s="75"/>
      <c r="C207" s="75"/>
      <c r="D207" s="78"/>
      <c r="E207" s="78"/>
      <c r="F207" s="78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" customHeight="1">
      <c r="A208" s="75"/>
      <c r="B208" s="75"/>
      <c r="C208" s="75"/>
      <c r="D208" s="78"/>
      <c r="E208" s="78"/>
      <c r="F208" s="78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" customHeight="1">
      <c r="A209" s="75"/>
      <c r="B209" s="75"/>
      <c r="C209" s="75"/>
      <c r="D209" s="78"/>
      <c r="E209" s="78"/>
      <c r="F209" s="78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" customHeight="1">
      <c r="A210" s="75"/>
      <c r="B210" s="75"/>
      <c r="C210" s="75"/>
      <c r="D210" s="78"/>
      <c r="E210" s="78"/>
      <c r="F210" s="78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" customHeight="1">
      <c r="A211" s="75"/>
      <c r="B211" s="75"/>
      <c r="C211" s="75"/>
      <c r="D211" s="78"/>
      <c r="E211" s="78"/>
      <c r="F211" s="78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" customHeight="1">
      <c r="A212" s="75"/>
      <c r="B212" s="75"/>
      <c r="C212" s="75"/>
      <c r="D212" s="78"/>
      <c r="E212" s="78"/>
      <c r="F212" s="78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" customHeight="1">
      <c r="A213" s="75"/>
      <c r="B213" s="75"/>
      <c r="C213" s="75"/>
      <c r="D213" s="78"/>
      <c r="E213" s="78"/>
      <c r="F213" s="78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" customHeight="1">
      <c r="A214" s="75"/>
      <c r="B214" s="75"/>
      <c r="C214" s="75"/>
      <c r="D214" s="78"/>
      <c r="E214" s="78"/>
      <c r="F214" s="78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" customHeight="1">
      <c r="A215" s="75"/>
      <c r="B215" s="75"/>
      <c r="C215" s="75"/>
      <c r="D215" s="78"/>
      <c r="E215" s="78"/>
      <c r="F215" s="78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" customHeight="1">
      <c r="A216" s="75"/>
      <c r="B216" s="75"/>
      <c r="C216" s="75"/>
      <c r="D216" s="78"/>
      <c r="E216" s="78"/>
      <c r="F216" s="78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" customHeight="1">
      <c r="A217" s="75"/>
      <c r="B217" s="75"/>
      <c r="C217" s="75"/>
      <c r="D217" s="78"/>
      <c r="E217" s="78"/>
      <c r="F217" s="78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" customHeight="1">
      <c r="A218" s="75"/>
      <c r="B218" s="75"/>
      <c r="C218" s="75"/>
      <c r="D218" s="78"/>
      <c r="E218" s="78"/>
      <c r="F218" s="78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" customHeight="1">
      <c r="A219" s="75"/>
      <c r="B219" s="75"/>
      <c r="C219" s="75"/>
      <c r="D219" s="78"/>
      <c r="E219" s="78"/>
      <c r="F219" s="78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" customHeight="1">
      <c r="A220" s="75"/>
      <c r="B220" s="75"/>
      <c r="C220" s="75"/>
      <c r="D220" s="78"/>
      <c r="E220" s="78"/>
      <c r="F220" s="78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" customHeight="1">
      <c r="A221" s="75"/>
      <c r="B221" s="75"/>
      <c r="C221" s="75"/>
      <c r="D221" s="78"/>
      <c r="E221" s="78"/>
      <c r="F221" s="78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" customHeight="1">
      <c r="A222" s="75"/>
      <c r="B222" s="75"/>
      <c r="C222" s="75"/>
      <c r="D222" s="78"/>
      <c r="E222" s="78"/>
      <c r="F222" s="78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" customHeight="1">
      <c r="A223" s="75"/>
      <c r="B223" s="75"/>
      <c r="C223" s="75"/>
      <c r="D223" s="78"/>
      <c r="E223" s="78"/>
      <c r="F223" s="78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" customHeight="1">
      <c r="A224" s="75"/>
      <c r="B224" s="75"/>
      <c r="C224" s="75"/>
      <c r="D224" s="78"/>
      <c r="E224" s="78"/>
      <c r="F224" s="78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" customHeight="1">
      <c r="A225" s="75"/>
      <c r="B225" s="75"/>
      <c r="C225" s="75"/>
      <c r="D225" s="78"/>
      <c r="E225" s="78"/>
      <c r="F225" s="78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" customHeight="1">
      <c r="A226" s="75"/>
      <c r="B226" s="75"/>
      <c r="C226" s="75"/>
      <c r="D226" s="78"/>
      <c r="E226" s="78"/>
      <c r="F226" s="78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" customHeight="1">
      <c r="A227" s="75"/>
      <c r="B227" s="75"/>
      <c r="C227" s="75"/>
      <c r="D227" s="78"/>
      <c r="E227" s="78"/>
      <c r="F227" s="78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" customHeight="1">
      <c r="A228" s="75"/>
      <c r="B228" s="75"/>
      <c r="C228" s="75"/>
      <c r="D228" s="78"/>
      <c r="E228" s="78"/>
      <c r="F228" s="78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" customHeight="1">
      <c r="A229" s="75"/>
      <c r="B229" s="75"/>
      <c r="C229" s="75"/>
      <c r="D229" s="78"/>
      <c r="E229" s="78"/>
      <c r="F229" s="78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2" customHeight="1">
      <c r="A230" s="75"/>
      <c r="B230" s="75"/>
      <c r="C230" s="75"/>
      <c r="D230" s="78"/>
      <c r="E230" s="78"/>
      <c r="F230" s="78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2" customHeight="1">
      <c r="A231" s="75"/>
      <c r="B231" s="75"/>
      <c r="C231" s="75"/>
      <c r="D231" s="78"/>
      <c r="E231" s="78"/>
      <c r="F231" s="78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2" customHeight="1">
      <c r="A232" s="75"/>
      <c r="B232" s="75"/>
      <c r="C232" s="75"/>
      <c r="D232" s="78"/>
      <c r="E232" s="78"/>
      <c r="F232" s="78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2" customHeight="1">
      <c r="A233" s="75"/>
      <c r="B233" s="75"/>
      <c r="C233" s="75"/>
      <c r="D233" s="78"/>
      <c r="E233" s="78"/>
      <c r="F233" s="78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2" customHeight="1">
      <c r="A234" s="75"/>
      <c r="B234" s="75"/>
      <c r="C234" s="75"/>
      <c r="D234" s="78"/>
      <c r="E234" s="78"/>
      <c r="F234" s="78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2" customHeight="1">
      <c r="A235" s="75"/>
      <c r="B235" s="75"/>
      <c r="C235" s="75"/>
      <c r="D235" s="78"/>
      <c r="E235" s="78"/>
      <c r="F235" s="78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2" customHeight="1">
      <c r="A236" s="75"/>
      <c r="B236" s="75"/>
      <c r="C236" s="75"/>
      <c r="D236" s="78"/>
      <c r="E236" s="78"/>
      <c r="F236" s="78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2" customHeight="1">
      <c r="A237" s="75"/>
      <c r="B237" s="75"/>
      <c r="C237" s="75"/>
      <c r="D237" s="78"/>
      <c r="E237" s="78"/>
      <c r="F237" s="78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2" customHeight="1">
      <c r="A238" s="75"/>
      <c r="B238" s="75"/>
      <c r="C238" s="75"/>
      <c r="D238" s="78"/>
      <c r="E238" s="78"/>
      <c r="F238" s="78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2" customHeight="1">
      <c r="A239" s="75"/>
      <c r="B239" s="75"/>
      <c r="C239" s="75"/>
      <c r="D239" s="78"/>
      <c r="E239" s="78"/>
      <c r="F239" s="78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2" customHeight="1">
      <c r="A240" s="75"/>
      <c r="B240" s="75"/>
      <c r="C240" s="75"/>
      <c r="D240" s="78"/>
      <c r="E240" s="78"/>
      <c r="F240" s="78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2" customHeight="1">
      <c r="A241" s="75"/>
      <c r="B241" s="75"/>
      <c r="C241" s="75"/>
      <c r="D241" s="78"/>
      <c r="E241" s="78"/>
      <c r="F241" s="78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2" customHeight="1">
      <c r="A242" s="75"/>
      <c r="B242" s="75"/>
      <c r="C242" s="75"/>
      <c r="D242" s="78"/>
      <c r="E242" s="78"/>
      <c r="F242" s="78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2" customHeight="1">
      <c r="A243" s="75"/>
      <c r="B243" s="75"/>
      <c r="C243" s="75"/>
      <c r="D243" s="78"/>
      <c r="E243" s="78"/>
      <c r="F243" s="78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2" customHeight="1">
      <c r="A244" s="75"/>
      <c r="B244" s="75"/>
      <c r="C244" s="75"/>
      <c r="D244" s="78"/>
      <c r="E244" s="78"/>
      <c r="F244" s="78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2" customHeight="1">
      <c r="A245" s="75"/>
      <c r="B245" s="75"/>
      <c r="C245" s="75"/>
      <c r="D245" s="78"/>
      <c r="E245" s="78"/>
      <c r="F245" s="78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2" customHeight="1">
      <c r="A246" s="75"/>
      <c r="B246" s="75"/>
      <c r="C246" s="75"/>
      <c r="D246" s="78"/>
      <c r="E246" s="78"/>
      <c r="F246" s="78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2" customHeight="1">
      <c r="A247" s="75"/>
      <c r="B247" s="75"/>
      <c r="C247" s="75"/>
      <c r="D247" s="78"/>
      <c r="E247" s="78"/>
      <c r="F247" s="78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2" customHeight="1">
      <c r="A248" s="75"/>
      <c r="B248" s="75"/>
      <c r="C248" s="75"/>
      <c r="D248" s="78"/>
      <c r="E248" s="78"/>
      <c r="F248" s="78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2" customHeight="1">
      <c r="A249" s="75"/>
      <c r="B249" s="75"/>
      <c r="C249" s="75"/>
      <c r="D249" s="78"/>
      <c r="E249" s="78"/>
      <c r="F249" s="78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2" customHeight="1">
      <c r="A250" s="75"/>
      <c r="B250" s="75"/>
      <c r="C250" s="75"/>
      <c r="D250" s="78"/>
      <c r="E250" s="78"/>
      <c r="F250" s="78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2" customHeight="1">
      <c r="A251" s="75"/>
      <c r="B251" s="75"/>
      <c r="C251" s="75"/>
      <c r="D251" s="78"/>
      <c r="E251" s="78"/>
      <c r="F251" s="78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2" customHeight="1">
      <c r="A252" s="75"/>
      <c r="B252" s="75"/>
      <c r="C252" s="75"/>
      <c r="D252" s="78"/>
      <c r="E252" s="78"/>
      <c r="F252" s="78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2" customHeight="1">
      <c r="A253" s="75"/>
      <c r="B253" s="75"/>
      <c r="C253" s="75"/>
      <c r="D253" s="78"/>
      <c r="E253" s="78"/>
      <c r="F253" s="78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2" customHeight="1">
      <c r="A254" s="75"/>
      <c r="B254" s="75"/>
      <c r="C254" s="75"/>
      <c r="D254" s="78"/>
      <c r="E254" s="78"/>
      <c r="F254" s="78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2" customHeight="1">
      <c r="A255" s="75"/>
      <c r="B255" s="75"/>
      <c r="C255" s="75"/>
      <c r="D255" s="78"/>
      <c r="E255" s="78"/>
      <c r="F255" s="78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2" customHeight="1">
      <c r="A256" s="75"/>
      <c r="B256" s="75"/>
      <c r="C256" s="75"/>
      <c r="D256" s="78"/>
      <c r="E256" s="78"/>
      <c r="F256" s="78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2" customHeight="1">
      <c r="A257" s="75"/>
      <c r="B257" s="75"/>
      <c r="C257" s="75"/>
      <c r="D257" s="78"/>
      <c r="E257" s="78"/>
      <c r="F257" s="78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2" customHeight="1">
      <c r="A258" s="75"/>
      <c r="B258" s="75"/>
      <c r="C258" s="75"/>
      <c r="D258" s="78"/>
      <c r="E258" s="78"/>
      <c r="F258" s="78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2" customHeight="1">
      <c r="A259" s="75"/>
      <c r="B259" s="75"/>
      <c r="C259" s="75"/>
      <c r="D259" s="78"/>
      <c r="E259" s="78"/>
      <c r="F259" s="78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2" customHeight="1">
      <c r="A260" s="75"/>
      <c r="B260" s="75"/>
      <c r="C260" s="75"/>
      <c r="D260" s="78"/>
      <c r="E260" s="78"/>
      <c r="F260" s="78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2" customHeight="1">
      <c r="A261" s="75"/>
      <c r="B261" s="75"/>
      <c r="C261" s="75"/>
      <c r="D261" s="78"/>
      <c r="E261" s="78"/>
      <c r="F261" s="78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2" customHeight="1">
      <c r="A262" s="75"/>
      <c r="B262" s="75"/>
      <c r="C262" s="75"/>
      <c r="D262" s="78"/>
      <c r="E262" s="78"/>
      <c r="F262" s="78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2" customHeight="1">
      <c r="A263" s="75"/>
      <c r="B263" s="75"/>
      <c r="C263" s="75"/>
      <c r="D263" s="78"/>
      <c r="E263" s="78"/>
      <c r="F263" s="78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2" customHeight="1">
      <c r="A264" s="75"/>
      <c r="B264" s="75"/>
      <c r="C264" s="75"/>
      <c r="D264" s="78"/>
      <c r="E264" s="78"/>
      <c r="F264" s="78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2" customHeight="1">
      <c r="A265" s="75"/>
      <c r="B265" s="75"/>
      <c r="C265" s="75"/>
      <c r="D265" s="78"/>
      <c r="E265" s="78"/>
      <c r="F265" s="78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2" customHeight="1">
      <c r="A266" s="75"/>
      <c r="B266" s="75"/>
      <c r="C266" s="75"/>
      <c r="D266" s="78"/>
      <c r="E266" s="78"/>
      <c r="F266" s="78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2" customHeight="1">
      <c r="A267" s="75"/>
      <c r="B267" s="75"/>
      <c r="C267" s="75"/>
      <c r="D267" s="78"/>
      <c r="E267" s="78"/>
      <c r="F267" s="78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2" customHeight="1">
      <c r="A268" s="75"/>
      <c r="B268" s="75"/>
      <c r="C268" s="75"/>
      <c r="D268" s="78"/>
      <c r="E268" s="78"/>
      <c r="F268" s="78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2" customHeight="1">
      <c r="A269" s="75"/>
      <c r="B269" s="75"/>
      <c r="C269" s="75"/>
      <c r="D269" s="78"/>
      <c r="E269" s="78"/>
      <c r="F269" s="78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2" customHeight="1">
      <c r="A270" s="75"/>
      <c r="B270" s="75"/>
      <c r="C270" s="75"/>
      <c r="D270" s="78"/>
      <c r="E270" s="78"/>
      <c r="F270" s="78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2" customHeight="1">
      <c r="A271" s="75"/>
      <c r="B271" s="75"/>
      <c r="C271" s="75"/>
      <c r="D271" s="78"/>
      <c r="E271" s="78"/>
      <c r="F271" s="78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2" customHeight="1">
      <c r="A272" s="75"/>
      <c r="B272" s="75"/>
      <c r="C272" s="75"/>
      <c r="D272" s="78"/>
      <c r="E272" s="78"/>
      <c r="F272" s="78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2" customHeight="1">
      <c r="A273" s="75"/>
      <c r="B273" s="75"/>
      <c r="C273" s="75"/>
      <c r="D273" s="78"/>
      <c r="E273" s="78"/>
      <c r="F273" s="78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2" customHeight="1">
      <c r="A274" s="75"/>
      <c r="B274" s="75"/>
      <c r="C274" s="75"/>
      <c r="D274" s="78"/>
      <c r="E274" s="78"/>
      <c r="F274" s="78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2" customHeight="1">
      <c r="A275" s="75"/>
      <c r="B275" s="75"/>
      <c r="C275" s="75"/>
      <c r="D275" s="78"/>
      <c r="E275" s="78"/>
      <c r="F275" s="78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2" customHeight="1">
      <c r="A276" s="75"/>
      <c r="B276" s="75"/>
      <c r="C276" s="75"/>
      <c r="D276" s="78"/>
      <c r="E276" s="78"/>
      <c r="F276" s="78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2" customHeight="1">
      <c r="A277" s="75"/>
      <c r="B277" s="75"/>
      <c r="C277" s="75"/>
      <c r="D277" s="78"/>
      <c r="E277" s="78"/>
      <c r="F277" s="78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2" customHeight="1">
      <c r="A278" s="75"/>
      <c r="B278" s="75"/>
      <c r="C278" s="75"/>
      <c r="D278" s="78"/>
      <c r="E278" s="78"/>
      <c r="F278" s="78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2" customHeight="1">
      <c r="A279" s="75"/>
      <c r="B279" s="75"/>
      <c r="C279" s="75"/>
      <c r="D279" s="78"/>
      <c r="E279" s="78"/>
      <c r="F279" s="78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2" customHeight="1">
      <c r="A280" s="75"/>
      <c r="B280" s="75"/>
      <c r="C280" s="75"/>
      <c r="D280" s="78"/>
      <c r="E280" s="78"/>
      <c r="F280" s="78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2" customHeight="1">
      <c r="A281" s="75"/>
      <c r="B281" s="75"/>
      <c r="C281" s="75"/>
      <c r="D281" s="78"/>
      <c r="E281" s="78"/>
      <c r="F281" s="78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2" customHeight="1">
      <c r="A282" s="75"/>
      <c r="B282" s="75"/>
      <c r="C282" s="75"/>
      <c r="D282" s="78"/>
      <c r="E282" s="78"/>
      <c r="F282" s="78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2" customHeight="1">
      <c r="A283" s="75"/>
      <c r="B283" s="75"/>
      <c r="C283" s="75"/>
      <c r="D283" s="78"/>
      <c r="E283" s="78"/>
      <c r="F283" s="78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2" customHeight="1">
      <c r="A284" s="75"/>
      <c r="B284" s="75"/>
      <c r="C284" s="75"/>
      <c r="D284" s="78"/>
      <c r="E284" s="78"/>
      <c r="F284" s="78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2" customHeight="1">
      <c r="A285" s="75"/>
      <c r="B285" s="75"/>
      <c r="C285" s="75"/>
      <c r="D285" s="78"/>
      <c r="E285" s="78"/>
      <c r="F285" s="78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2" customHeight="1">
      <c r="A286" s="75"/>
      <c r="B286" s="75"/>
      <c r="C286" s="75"/>
      <c r="D286" s="78"/>
      <c r="E286" s="78"/>
      <c r="F286" s="78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2" customHeight="1">
      <c r="A287" s="75"/>
      <c r="B287" s="75"/>
      <c r="C287" s="75"/>
      <c r="D287" s="78"/>
      <c r="E287" s="78"/>
      <c r="F287" s="78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2" customHeight="1">
      <c r="A288" s="75"/>
      <c r="B288" s="75"/>
      <c r="C288" s="75"/>
      <c r="D288" s="78"/>
      <c r="E288" s="78"/>
      <c r="F288" s="78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2" customHeight="1">
      <c r="A289" s="75"/>
      <c r="B289" s="75"/>
      <c r="C289" s="75"/>
      <c r="D289" s="78"/>
      <c r="E289" s="78"/>
      <c r="F289" s="78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2" customHeight="1">
      <c r="A290" s="75"/>
      <c r="B290" s="75"/>
      <c r="C290" s="75"/>
      <c r="D290" s="78"/>
      <c r="E290" s="78"/>
      <c r="F290" s="78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2" customHeight="1">
      <c r="A291" s="75"/>
      <c r="B291" s="75"/>
      <c r="C291" s="75"/>
      <c r="D291" s="78"/>
      <c r="E291" s="78"/>
      <c r="F291" s="78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2" customHeight="1">
      <c r="A292" s="75"/>
      <c r="B292" s="75"/>
      <c r="C292" s="75"/>
      <c r="D292" s="78"/>
      <c r="E292" s="78"/>
      <c r="F292" s="78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2" customHeight="1">
      <c r="A293" s="75"/>
      <c r="B293" s="75"/>
      <c r="C293" s="75"/>
      <c r="D293" s="78"/>
      <c r="E293" s="78"/>
      <c r="F293" s="78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2" customHeight="1">
      <c r="A294" s="75"/>
      <c r="B294" s="75"/>
      <c r="C294" s="75"/>
      <c r="D294" s="78"/>
      <c r="E294" s="78"/>
      <c r="F294" s="78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2" customHeight="1">
      <c r="A295" s="75"/>
      <c r="B295" s="75"/>
      <c r="C295" s="75"/>
      <c r="D295" s="78"/>
      <c r="E295" s="78"/>
      <c r="F295" s="78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2" customHeight="1">
      <c r="A296" s="75"/>
      <c r="B296" s="75"/>
      <c r="C296" s="75"/>
      <c r="D296" s="78"/>
      <c r="E296" s="78"/>
      <c r="F296" s="78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2" customHeight="1">
      <c r="A297" s="75"/>
      <c r="B297" s="75"/>
      <c r="C297" s="75"/>
      <c r="D297" s="78"/>
      <c r="E297" s="78"/>
      <c r="F297" s="78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2" customHeight="1">
      <c r="A298" s="75"/>
      <c r="B298" s="75"/>
      <c r="C298" s="75"/>
      <c r="D298" s="78"/>
      <c r="E298" s="78"/>
      <c r="F298" s="78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2" customHeight="1">
      <c r="A299" s="75"/>
      <c r="B299" s="75"/>
      <c r="C299" s="75"/>
      <c r="D299" s="78"/>
      <c r="E299" s="78"/>
      <c r="F299" s="78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2" customHeight="1">
      <c r="A300" s="75"/>
      <c r="B300" s="75"/>
      <c r="C300" s="75"/>
      <c r="D300" s="78"/>
      <c r="E300" s="78"/>
      <c r="F300" s="78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2" customHeight="1">
      <c r="A301" s="75"/>
      <c r="B301" s="75"/>
      <c r="C301" s="75"/>
      <c r="D301" s="78"/>
      <c r="E301" s="78"/>
      <c r="F301" s="78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2" customHeight="1">
      <c r="A302" s="75"/>
      <c r="B302" s="75"/>
      <c r="C302" s="75"/>
      <c r="D302" s="78"/>
      <c r="E302" s="78"/>
      <c r="F302" s="78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2" customHeight="1">
      <c r="A303" s="75"/>
      <c r="B303" s="75"/>
      <c r="C303" s="75"/>
      <c r="D303" s="78"/>
      <c r="E303" s="78"/>
      <c r="F303" s="78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2" customHeight="1">
      <c r="A304" s="75"/>
      <c r="B304" s="75"/>
      <c r="C304" s="75"/>
      <c r="D304" s="78"/>
      <c r="E304" s="78"/>
      <c r="F304" s="78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2" customHeight="1">
      <c r="A305" s="75"/>
      <c r="B305" s="75"/>
      <c r="C305" s="75"/>
      <c r="D305" s="78"/>
      <c r="E305" s="78"/>
      <c r="F305" s="78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2" customHeight="1">
      <c r="A306" s="75"/>
      <c r="B306" s="75"/>
      <c r="C306" s="75"/>
      <c r="D306" s="78"/>
      <c r="E306" s="78"/>
      <c r="F306" s="78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2" customHeight="1">
      <c r="A307" s="75"/>
      <c r="B307" s="75"/>
      <c r="C307" s="75"/>
      <c r="D307" s="78"/>
      <c r="E307" s="78"/>
      <c r="F307" s="78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2" customHeight="1">
      <c r="A308" s="75"/>
      <c r="B308" s="75"/>
      <c r="C308" s="75"/>
      <c r="D308" s="78"/>
      <c r="E308" s="78"/>
      <c r="F308" s="78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2" customHeight="1">
      <c r="A309" s="75"/>
      <c r="B309" s="75"/>
      <c r="C309" s="75"/>
      <c r="D309" s="78"/>
      <c r="E309" s="78"/>
      <c r="F309" s="78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2" customHeight="1">
      <c r="A310" s="75"/>
      <c r="B310" s="75"/>
      <c r="C310" s="75"/>
      <c r="D310" s="78"/>
      <c r="E310" s="78"/>
      <c r="F310" s="78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2" customHeight="1">
      <c r="A311" s="75"/>
      <c r="B311" s="75"/>
      <c r="C311" s="75"/>
      <c r="D311" s="78"/>
      <c r="E311" s="78"/>
      <c r="F311" s="78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2" customHeight="1">
      <c r="A312" s="75"/>
      <c r="B312" s="75"/>
      <c r="C312" s="75"/>
      <c r="D312" s="78"/>
      <c r="E312" s="78"/>
      <c r="F312" s="78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2" customHeight="1">
      <c r="A313" s="75"/>
      <c r="B313" s="75"/>
      <c r="C313" s="75"/>
      <c r="D313" s="78"/>
      <c r="E313" s="78"/>
      <c r="F313" s="78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2" customHeight="1">
      <c r="A314" s="75"/>
      <c r="B314" s="75"/>
      <c r="C314" s="75"/>
      <c r="D314" s="78"/>
      <c r="E314" s="78"/>
      <c r="F314" s="78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2" customHeight="1">
      <c r="A315" s="75"/>
      <c r="B315" s="75"/>
      <c r="C315" s="75"/>
      <c r="D315" s="78"/>
      <c r="E315" s="78"/>
      <c r="F315" s="78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2" customHeight="1">
      <c r="A316" s="75"/>
      <c r="B316" s="75"/>
      <c r="C316" s="75"/>
      <c r="D316" s="78"/>
      <c r="E316" s="78"/>
      <c r="F316" s="78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2" customHeight="1">
      <c r="A317" s="75"/>
      <c r="B317" s="75"/>
      <c r="C317" s="75"/>
      <c r="D317" s="78"/>
      <c r="E317" s="78"/>
      <c r="F317" s="78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2" customHeight="1">
      <c r="A318" s="75"/>
      <c r="B318" s="75"/>
      <c r="C318" s="75"/>
      <c r="D318" s="78"/>
      <c r="E318" s="78"/>
      <c r="F318" s="78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2" customHeight="1">
      <c r="A319" s="75"/>
      <c r="B319" s="75"/>
      <c r="C319" s="75"/>
      <c r="D319" s="78"/>
      <c r="E319" s="78"/>
      <c r="F319" s="78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2" customHeight="1">
      <c r="A320" s="75"/>
      <c r="B320" s="75"/>
      <c r="C320" s="75"/>
      <c r="D320" s="78"/>
      <c r="E320" s="78"/>
      <c r="F320" s="78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2" customHeight="1">
      <c r="A321" s="75"/>
      <c r="B321" s="75"/>
      <c r="C321" s="75"/>
      <c r="D321" s="78"/>
      <c r="E321" s="78"/>
      <c r="F321" s="78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2" customHeight="1">
      <c r="A322" s="75"/>
      <c r="B322" s="75"/>
      <c r="C322" s="75"/>
      <c r="D322" s="78"/>
      <c r="E322" s="78"/>
      <c r="F322" s="78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2" customHeight="1">
      <c r="A323" s="75"/>
      <c r="B323" s="75"/>
      <c r="C323" s="75"/>
      <c r="D323" s="78"/>
      <c r="E323" s="78"/>
      <c r="F323" s="78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2" customHeight="1">
      <c r="A324" s="75"/>
      <c r="B324" s="75"/>
      <c r="C324" s="75"/>
      <c r="D324" s="78"/>
      <c r="E324" s="78"/>
      <c r="F324" s="78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2" customHeight="1">
      <c r="A325" s="75"/>
      <c r="B325" s="75"/>
      <c r="C325" s="75"/>
      <c r="D325" s="78"/>
      <c r="E325" s="78"/>
      <c r="F325" s="78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2" customHeight="1">
      <c r="A326" s="75"/>
      <c r="B326" s="75"/>
      <c r="C326" s="75"/>
      <c r="D326" s="78"/>
      <c r="E326" s="78"/>
      <c r="F326" s="78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2" customHeight="1">
      <c r="A327" s="75"/>
      <c r="B327" s="75"/>
      <c r="C327" s="75"/>
      <c r="D327" s="78"/>
      <c r="E327" s="78"/>
      <c r="F327" s="78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2" customHeight="1">
      <c r="A328" s="75"/>
      <c r="B328" s="75"/>
      <c r="C328" s="75"/>
      <c r="D328" s="78"/>
      <c r="E328" s="78"/>
      <c r="F328" s="78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2" customHeight="1">
      <c r="A329" s="75"/>
      <c r="B329" s="75"/>
      <c r="C329" s="75"/>
      <c r="D329" s="78"/>
      <c r="E329" s="78"/>
      <c r="F329" s="78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2" customHeight="1">
      <c r="A330" s="75"/>
      <c r="B330" s="75"/>
      <c r="C330" s="75"/>
      <c r="D330" s="78"/>
      <c r="E330" s="78"/>
      <c r="F330" s="78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2" customHeight="1">
      <c r="A331" s="75"/>
      <c r="B331" s="75"/>
      <c r="C331" s="75"/>
      <c r="D331" s="78"/>
      <c r="E331" s="78"/>
      <c r="F331" s="78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2" customHeight="1">
      <c r="A332" s="75"/>
      <c r="B332" s="75"/>
      <c r="C332" s="75"/>
      <c r="D332" s="78"/>
      <c r="E332" s="78"/>
      <c r="F332" s="78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2" customHeight="1">
      <c r="A333" s="75"/>
      <c r="B333" s="75"/>
      <c r="C333" s="75"/>
      <c r="D333" s="78"/>
      <c r="E333" s="78"/>
      <c r="F333" s="78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2" customHeight="1">
      <c r="A334" s="75"/>
      <c r="B334" s="75"/>
      <c r="C334" s="75"/>
      <c r="D334" s="78"/>
      <c r="E334" s="78"/>
      <c r="F334" s="78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2" customHeight="1">
      <c r="A335" s="75"/>
      <c r="B335" s="75"/>
      <c r="C335" s="75"/>
      <c r="D335" s="78"/>
      <c r="E335" s="78"/>
      <c r="F335" s="78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2" customHeight="1">
      <c r="A336" s="75"/>
      <c r="B336" s="75"/>
      <c r="C336" s="75"/>
      <c r="D336" s="78"/>
      <c r="E336" s="78"/>
      <c r="F336" s="78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2" customHeight="1">
      <c r="A337" s="75"/>
      <c r="B337" s="75"/>
      <c r="C337" s="75"/>
      <c r="D337" s="78"/>
      <c r="E337" s="78"/>
      <c r="F337" s="78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2" customHeight="1">
      <c r="A338" s="75"/>
      <c r="B338" s="75"/>
      <c r="C338" s="75"/>
      <c r="D338" s="78"/>
      <c r="E338" s="78"/>
      <c r="F338" s="78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2" customHeight="1">
      <c r="A339" s="75"/>
      <c r="B339" s="75"/>
      <c r="C339" s="75"/>
      <c r="D339" s="78"/>
      <c r="E339" s="78"/>
      <c r="F339" s="78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2" customHeight="1">
      <c r="A340" s="75"/>
      <c r="B340" s="75"/>
      <c r="C340" s="75"/>
      <c r="D340" s="78"/>
      <c r="E340" s="78"/>
      <c r="F340" s="78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2" customHeight="1">
      <c r="A341" s="75"/>
      <c r="B341" s="75"/>
      <c r="C341" s="75"/>
      <c r="D341" s="78"/>
      <c r="E341" s="78"/>
      <c r="F341" s="78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2" customHeight="1">
      <c r="A342" s="75"/>
      <c r="B342" s="75"/>
      <c r="C342" s="75"/>
      <c r="D342" s="78"/>
      <c r="E342" s="78"/>
      <c r="F342" s="78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2" customHeight="1">
      <c r="A343" s="75"/>
      <c r="B343" s="75"/>
      <c r="C343" s="75"/>
      <c r="D343" s="78"/>
      <c r="E343" s="78"/>
      <c r="F343" s="78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2" customHeight="1">
      <c r="A344" s="75"/>
      <c r="B344" s="75"/>
      <c r="C344" s="75"/>
      <c r="D344" s="78"/>
      <c r="E344" s="78"/>
      <c r="F344" s="78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2" customHeight="1">
      <c r="A345" s="75"/>
      <c r="B345" s="75"/>
      <c r="C345" s="75"/>
      <c r="D345" s="78"/>
      <c r="E345" s="78"/>
      <c r="F345" s="78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2" customHeight="1">
      <c r="A346" s="75"/>
      <c r="B346" s="75"/>
      <c r="C346" s="75"/>
      <c r="D346" s="78"/>
      <c r="E346" s="78"/>
      <c r="F346" s="78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2" customHeight="1">
      <c r="A347" s="75"/>
      <c r="B347" s="75"/>
      <c r="C347" s="75"/>
      <c r="D347" s="78"/>
      <c r="E347" s="78"/>
      <c r="F347" s="78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2" customHeight="1">
      <c r="A348" s="75"/>
      <c r="B348" s="75"/>
      <c r="C348" s="75"/>
      <c r="D348" s="78"/>
      <c r="E348" s="78"/>
      <c r="F348" s="78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2" customHeight="1">
      <c r="A349" s="75"/>
      <c r="B349" s="75"/>
      <c r="C349" s="75"/>
      <c r="D349" s="78"/>
      <c r="E349" s="78"/>
      <c r="F349" s="78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2" customHeight="1">
      <c r="A350" s="75"/>
      <c r="B350" s="75"/>
      <c r="C350" s="75"/>
      <c r="D350" s="78"/>
      <c r="E350" s="78"/>
      <c r="F350" s="78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2" customHeight="1">
      <c r="A351" s="75"/>
      <c r="B351" s="75"/>
      <c r="C351" s="75"/>
      <c r="D351" s="78"/>
      <c r="E351" s="78"/>
      <c r="F351" s="78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2" customHeight="1">
      <c r="A352" s="75"/>
      <c r="B352" s="75"/>
      <c r="C352" s="75"/>
      <c r="D352" s="78"/>
      <c r="E352" s="78"/>
      <c r="F352" s="78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2" customHeight="1">
      <c r="A353" s="75"/>
      <c r="B353" s="75"/>
      <c r="C353" s="75"/>
      <c r="D353" s="78"/>
      <c r="E353" s="78"/>
      <c r="F353" s="78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2" customHeight="1">
      <c r="A354" s="75"/>
      <c r="B354" s="75"/>
      <c r="C354" s="75"/>
      <c r="D354" s="78"/>
      <c r="E354" s="78"/>
      <c r="F354" s="78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2" customHeight="1">
      <c r="A355" s="75"/>
      <c r="B355" s="75"/>
      <c r="C355" s="75"/>
      <c r="D355" s="78"/>
      <c r="E355" s="78"/>
      <c r="F355" s="78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2" customHeight="1">
      <c r="A356" s="75"/>
      <c r="B356" s="75"/>
      <c r="C356" s="75"/>
      <c r="D356" s="78"/>
      <c r="E356" s="78"/>
      <c r="F356" s="78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2" customHeight="1">
      <c r="A357" s="75"/>
      <c r="B357" s="75"/>
      <c r="C357" s="75"/>
      <c r="D357" s="78"/>
      <c r="E357" s="78"/>
      <c r="F357" s="78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2" customHeight="1">
      <c r="A358" s="75"/>
      <c r="B358" s="75"/>
      <c r="C358" s="75"/>
      <c r="D358" s="78"/>
      <c r="E358" s="78"/>
      <c r="F358" s="78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2" customHeight="1">
      <c r="A359" s="75"/>
      <c r="B359" s="75"/>
      <c r="C359" s="75"/>
      <c r="D359" s="78"/>
      <c r="E359" s="78"/>
      <c r="F359" s="78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2" customHeight="1">
      <c r="A360" s="75"/>
      <c r="B360" s="75"/>
      <c r="C360" s="75"/>
      <c r="D360" s="78"/>
      <c r="E360" s="78"/>
      <c r="F360" s="78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2" customHeight="1">
      <c r="A361" s="75"/>
      <c r="B361" s="75"/>
      <c r="C361" s="75"/>
      <c r="D361" s="78"/>
      <c r="E361" s="78"/>
      <c r="F361" s="78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2" customHeight="1">
      <c r="A362" s="75"/>
      <c r="B362" s="75"/>
      <c r="C362" s="75"/>
      <c r="D362" s="78"/>
      <c r="E362" s="78"/>
      <c r="F362" s="78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2" customHeight="1">
      <c r="A363" s="75"/>
      <c r="B363" s="75"/>
      <c r="C363" s="75"/>
      <c r="D363" s="78"/>
      <c r="E363" s="78"/>
      <c r="F363" s="78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2" customHeight="1">
      <c r="A364" s="75"/>
      <c r="B364" s="75"/>
      <c r="C364" s="75"/>
      <c r="D364" s="78"/>
      <c r="E364" s="78"/>
      <c r="F364" s="78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2" customHeight="1">
      <c r="A365" s="75"/>
      <c r="B365" s="75"/>
      <c r="C365" s="75"/>
      <c r="D365" s="78"/>
      <c r="E365" s="78"/>
      <c r="F365" s="78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2" customHeight="1">
      <c r="A366" s="75"/>
      <c r="B366" s="75"/>
      <c r="C366" s="75"/>
      <c r="D366" s="78"/>
      <c r="E366" s="78"/>
      <c r="F366" s="78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2" customHeight="1">
      <c r="A367" s="75"/>
      <c r="B367" s="75"/>
      <c r="C367" s="75"/>
      <c r="D367" s="78"/>
      <c r="E367" s="78"/>
      <c r="F367" s="78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2" customHeight="1">
      <c r="A368" s="75"/>
      <c r="B368" s="75"/>
      <c r="C368" s="75"/>
      <c r="D368" s="78"/>
      <c r="E368" s="78"/>
      <c r="F368" s="78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2" customHeight="1">
      <c r="A369" s="75"/>
      <c r="B369" s="75"/>
      <c r="C369" s="75"/>
      <c r="D369" s="78"/>
      <c r="E369" s="78"/>
      <c r="F369" s="78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2" customHeight="1">
      <c r="A370" s="75"/>
      <c r="B370" s="75"/>
      <c r="C370" s="75"/>
      <c r="D370" s="78"/>
      <c r="E370" s="78"/>
      <c r="F370" s="78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2" customHeight="1">
      <c r="A371" s="75"/>
      <c r="B371" s="75"/>
      <c r="C371" s="75"/>
      <c r="D371" s="78"/>
      <c r="E371" s="78"/>
      <c r="F371" s="78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2" customHeight="1">
      <c r="A372" s="75"/>
      <c r="B372" s="75"/>
      <c r="C372" s="75"/>
      <c r="D372" s="78"/>
      <c r="E372" s="78"/>
      <c r="F372" s="78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2" customHeight="1">
      <c r="A373" s="75"/>
      <c r="B373" s="75"/>
      <c r="C373" s="75"/>
      <c r="D373" s="78"/>
      <c r="E373" s="78"/>
      <c r="F373" s="78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2" customHeight="1">
      <c r="A374" s="75"/>
      <c r="B374" s="75"/>
      <c r="C374" s="75"/>
      <c r="D374" s="78"/>
      <c r="E374" s="78"/>
      <c r="F374" s="78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2" customHeight="1">
      <c r="A375" s="75"/>
      <c r="B375" s="75"/>
      <c r="C375" s="75"/>
      <c r="D375" s="78"/>
      <c r="E375" s="78"/>
      <c r="F375" s="78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2" customHeight="1">
      <c r="A376" s="75"/>
      <c r="B376" s="75"/>
      <c r="C376" s="75"/>
      <c r="D376" s="78"/>
      <c r="E376" s="78"/>
      <c r="F376" s="78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2" customHeight="1">
      <c r="A377" s="75"/>
      <c r="B377" s="75"/>
      <c r="C377" s="75"/>
      <c r="D377" s="78"/>
      <c r="E377" s="78"/>
      <c r="F377" s="78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2" customHeight="1">
      <c r="A378" s="75"/>
      <c r="B378" s="75"/>
      <c r="C378" s="75"/>
      <c r="D378" s="78"/>
      <c r="E378" s="78"/>
      <c r="F378" s="78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2" customHeight="1">
      <c r="A379" s="75"/>
      <c r="B379" s="75"/>
      <c r="C379" s="75"/>
      <c r="D379" s="78"/>
      <c r="E379" s="78"/>
      <c r="F379" s="78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2" customHeight="1">
      <c r="A380" s="75"/>
      <c r="B380" s="75"/>
      <c r="C380" s="75"/>
      <c r="D380" s="78"/>
      <c r="E380" s="78"/>
      <c r="F380" s="78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2" customHeight="1">
      <c r="A381" s="75"/>
      <c r="B381" s="75"/>
      <c r="C381" s="75"/>
      <c r="D381" s="78"/>
      <c r="E381" s="78"/>
      <c r="F381" s="78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2" customHeight="1">
      <c r="A382" s="75"/>
      <c r="B382" s="75"/>
      <c r="C382" s="75"/>
      <c r="D382" s="78"/>
      <c r="E382" s="78"/>
      <c r="F382" s="78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2" customHeight="1">
      <c r="A383" s="75"/>
      <c r="B383" s="75"/>
      <c r="C383" s="75"/>
      <c r="D383" s="78"/>
      <c r="E383" s="78"/>
      <c r="F383" s="78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2" customHeight="1">
      <c r="A384" s="75"/>
      <c r="B384" s="75"/>
      <c r="C384" s="75"/>
      <c r="D384" s="78"/>
      <c r="E384" s="78"/>
      <c r="F384" s="78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2" customHeight="1">
      <c r="A385" s="75"/>
      <c r="B385" s="75"/>
      <c r="C385" s="75"/>
      <c r="D385" s="78"/>
      <c r="E385" s="78"/>
      <c r="F385" s="78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2" customHeight="1">
      <c r="A386" s="75"/>
      <c r="B386" s="75"/>
      <c r="C386" s="75"/>
      <c r="D386" s="78"/>
      <c r="E386" s="78"/>
      <c r="F386" s="78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2" customHeight="1">
      <c r="A387" s="75"/>
      <c r="B387" s="75"/>
      <c r="C387" s="75"/>
      <c r="D387" s="78"/>
      <c r="E387" s="78"/>
      <c r="F387" s="78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2" customHeight="1">
      <c r="A388" s="75"/>
      <c r="B388" s="75"/>
      <c r="C388" s="75"/>
      <c r="D388" s="78"/>
      <c r="E388" s="78"/>
      <c r="F388" s="78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2" customHeight="1">
      <c r="A389" s="75"/>
      <c r="B389" s="75"/>
      <c r="C389" s="75"/>
      <c r="D389" s="78"/>
      <c r="E389" s="78"/>
      <c r="F389" s="78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2" customHeight="1">
      <c r="A390" s="75"/>
      <c r="B390" s="75"/>
      <c r="C390" s="75"/>
      <c r="D390" s="78"/>
      <c r="E390" s="78"/>
      <c r="F390" s="78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2" customHeight="1">
      <c r="A391" s="75"/>
      <c r="B391" s="75"/>
      <c r="C391" s="75"/>
      <c r="D391" s="78"/>
      <c r="E391" s="78"/>
      <c r="F391" s="78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2" customHeight="1">
      <c r="A392" s="75"/>
      <c r="B392" s="75"/>
      <c r="C392" s="75"/>
      <c r="D392" s="78"/>
      <c r="E392" s="78"/>
      <c r="F392" s="78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2" customHeight="1">
      <c r="A393" s="75"/>
      <c r="B393" s="75"/>
      <c r="C393" s="75"/>
      <c r="D393" s="78"/>
      <c r="E393" s="78"/>
      <c r="F393" s="78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2" customHeight="1">
      <c r="A394" s="75"/>
      <c r="B394" s="75"/>
      <c r="C394" s="75"/>
      <c r="D394" s="78"/>
      <c r="E394" s="78"/>
      <c r="F394" s="78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2" customHeight="1">
      <c r="A395" s="75"/>
      <c r="B395" s="75"/>
      <c r="C395" s="75"/>
      <c r="D395" s="78"/>
      <c r="E395" s="78"/>
      <c r="F395" s="78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2" customHeight="1">
      <c r="A396" s="75"/>
      <c r="B396" s="75"/>
      <c r="C396" s="75"/>
      <c r="D396" s="78"/>
      <c r="E396" s="78"/>
      <c r="F396" s="78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2" customHeight="1">
      <c r="A397" s="75"/>
      <c r="B397" s="75"/>
      <c r="C397" s="75"/>
      <c r="D397" s="78"/>
      <c r="E397" s="78"/>
      <c r="F397" s="78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2" customHeight="1">
      <c r="A398" s="75"/>
      <c r="B398" s="75"/>
      <c r="C398" s="75"/>
      <c r="D398" s="78"/>
      <c r="E398" s="78"/>
      <c r="F398" s="78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2" customHeight="1">
      <c r="A399" s="75"/>
      <c r="B399" s="75"/>
      <c r="C399" s="75"/>
      <c r="D399" s="78"/>
      <c r="E399" s="78"/>
      <c r="F399" s="78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2" customHeight="1">
      <c r="A400" s="75"/>
      <c r="B400" s="75"/>
      <c r="C400" s="75"/>
      <c r="D400" s="78"/>
      <c r="E400" s="78"/>
      <c r="F400" s="78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2" customHeight="1">
      <c r="A401" s="75"/>
      <c r="B401" s="75"/>
      <c r="C401" s="75"/>
      <c r="D401" s="78"/>
      <c r="E401" s="78"/>
      <c r="F401" s="78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2" customHeight="1">
      <c r="A402" s="75"/>
      <c r="B402" s="75"/>
      <c r="C402" s="75"/>
      <c r="D402" s="78"/>
      <c r="E402" s="78"/>
      <c r="F402" s="78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2" customHeight="1">
      <c r="A403" s="75"/>
      <c r="B403" s="75"/>
      <c r="C403" s="75"/>
      <c r="D403" s="78"/>
      <c r="E403" s="78"/>
      <c r="F403" s="78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2" customHeight="1">
      <c r="A404" s="75"/>
      <c r="B404" s="75"/>
      <c r="C404" s="75"/>
      <c r="D404" s="78"/>
      <c r="E404" s="78"/>
      <c r="F404" s="78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2" customHeight="1">
      <c r="A405" s="75"/>
      <c r="B405" s="75"/>
      <c r="C405" s="75"/>
      <c r="D405" s="78"/>
      <c r="E405" s="78"/>
      <c r="F405" s="78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2" customHeight="1">
      <c r="A406" s="75"/>
      <c r="B406" s="75"/>
      <c r="C406" s="75"/>
      <c r="D406" s="78"/>
      <c r="E406" s="78"/>
      <c r="F406" s="78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2" customHeight="1">
      <c r="A407" s="75"/>
      <c r="B407" s="75"/>
      <c r="C407" s="75"/>
      <c r="D407" s="78"/>
      <c r="E407" s="78"/>
      <c r="F407" s="78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2" customHeight="1">
      <c r="A408" s="75"/>
      <c r="B408" s="75"/>
      <c r="C408" s="75"/>
      <c r="D408" s="78"/>
      <c r="E408" s="78"/>
      <c r="F408" s="78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2" customHeight="1">
      <c r="A409" s="75"/>
      <c r="B409" s="75"/>
      <c r="C409" s="75"/>
      <c r="D409" s="78"/>
      <c r="E409" s="78"/>
      <c r="F409" s="78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2" customHeight="1">
      <c r="A410" s="75"/>
      <c r="B410" s="75"/>
      <c r="C410" s="75"/>
      <c r="D410" s="78"/>
      <c r="E410" s="78"/>
      <c r="F410" s="78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2" customHeight="1">
      <c r="A411" s="75"/>
      <c r="B411" s="75"/>
      <c r="C411" s="75"/>
      <c r="D411" s="78"/>
      <c r="E411" s="78"/>
      <c r="F411" s="78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2" customHeight="1">
      <c r="A412" s="75"/>
      <c r="B412" s="75"/>
      <c r="C412" s="75"/>
      <c r="D412" s="78"/>
      <c r="E412" s="78"/>
      <c r="F412" s="78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2" customHeight="1">
      <c r="A413" s="75"/>
      <c r="B413" s="75"/>
      <c r="C413" s="75"/>
      <c r="D413" s="78"/>
      <c r="E413" s="78"/>
      <c r="F413" s="78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2" customHeight="1">
      <c r="A414" s="75"/>
      <c r="B414" s="75"/>
      <c r="C414" s="75"/>
      <c r="D414" s="78"/>
      <c r="E414" s="78"/>
      <c r="F414" s="78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2" customHeight="1">
      <c r="A415" s="75"/>
      <c r="B415" s="75"/>
      <c r="C415" s="75"/>
      <c r="D415" s="78"/>
      <c r="E415" s="78"/>
      <c r="F415" s="78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2" customHeight="1">
      <c r="A416" s="75"/>
      <c r="B416" s="75"/>
      <c r="C416" s="75"/>
      <c r="D416" s="78"/>
      <c r="E416" s="78"/>
      <c r="F416" s="78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2" customHeight="1">
      <c r="A417" s="75"/>
      <c r="B417" s="75"/>
      <c r="C417" s="75"/>
      <c r="D417" s="78"/>
      <c r="E417" s="78"/>
      <c r="F417" s="78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2" customHeight="1">
      <c r="A418" s="75"/>
      <c r="B418" s="75"/>
      <c r="C418" s="75"/>
      <c r="D418" s="78"/>
      <c r="E418" s="78"/>
      <c r="F418" s="78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2" customHeight="1">
      <c r="A419" s="75"/>
      <c r="B419" s="75"/>
      <c r="C419" s="75"/>
      <c r="D419" s="78"/>
      <c r="E419" s="78"/>
      <c r="F419" s="78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2" customHeight="1">
      <c r="A420" s="75"/>
      <c r="B420" s="75"/>
      <c r="C420" s="75"/>
      <c r="D420" s="78"/>
      <c r="E420" s="78"/>
      <c r="F420" s="78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2" customHeight="1">
      <c r="A421" s="75"/>
      <c r="B421" s="75"/>
      <c r="C421" s="75"/>
      <c r="D421" s="78"/>
      <c r="E421" s="78"/>
      <c r="F421" s="78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2" customHeight="1">
      <c r="A422" s="75"/>
      <c r="B422" s="75"/>
      <c r="C422" s="75"/>
      <c r="D422" s="78"/>
      <c r="E422" s="78"/>
      <c r="F422" s="78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2" customHeight="1">
      <c r="A423" s="75"/>
      <c r="B423" s="75"/>
      <c r="C423" s="75"/>
      <c r="D423" s="78"/>
      <c r="E423" s="78"/>
      <c r="F423" s="78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2" customHeight="1">
      <c r="A424" s="75"/>
      <c r="B424" s="75"/>
      <c r="C424" s="75"/>
      <c r="D424" s="78"/>
      <c r="E424" s="78"/>
      <c r="F424" s="78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2" customHeight="1">
      <c r="A425" s="75"/>
      <c r="B425" s="75"/>
      <c r="C425" s="75"/>
      <c r="D425" s="78"/>
      <c r="E425" s="78"/>
      <c r="F425" s="78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2" customHeight="1">
      <c r="A426" s="75"/>
      <c r="B426" s="75"/>
      <c r="C426" s="75"/>
      <c r="D426" s="78"/>
      <c r="E426" s="78"/>
      <c r="F426" s="78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2" customHeight="1">
      <c r="A427" s="75"/>
      <c r="B427" s="75"/>
      <c r="C427" s="75"/>
      <c r="D427" s="78"/>
      <c r="E427" s="78"/>
      <c r="F427" s="78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2" customHeight="1">
      <c r="A428" s="75"/>
      <c r="B428" s="75"/>
      <c r="C428" s="75"/>
      <c r="D428" s="78"/>
      <c r="E428" s="78"/>
      <c r="F428" s="78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2" customHeight="1">
      <c r="A429" s="75"/>
      <c r="B429" s="75"/>
      <c r="C429" s="75"/>
      <c r="D429" s="78"/>
      <c r="E429" s="78"/>
      <c r="F429" s="78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2" customHeight="1">
      <c r="A430" s="75"/>
      <c r="B430" s="75"/>
      <c r="C430" s="75"/>
      <c r="D430" s="78"/>
      <c r="E430" s="78"/>
      <c r="F430" s="78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2" customHeight="1">
      <c r="A431" s="75"/>
      <c r="B431" s="75"/>
      <c r="C431" s="75"/>
      <c r="D431" s="78"/>
      <c r="E431" s="78"/>
      <c r="F431" s="78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2" customHeight="1">
      <c r="A432" s="75"/>
      <c r="B432" s="75"/>
      <c r="C432" s="75"/>
      <c r="D432" s="78"/>
      <c r="E432" s="78"/>
      <c r="F432" s="78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2" customHeight="1">
      <c r="A433" s="75"/>
      <c r="B433" s="75"/>
      <c r="C433" s="75"/>
      <c r="D433" s="78"/>
      <c r="E433" s="78"/>
      <c r="F433" s="78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2" customHeight="1">
      <c r="A434" s="75"/>
      <c r="B434" s="75"/>
      <c r="C434" s="75"/>
      <c r="D434" s="78"/>
      <c r="E434" s="78"/>
      <c r="F434" s="78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2" customHeight="1">
      <c r="A435" s="75"/>
      <c r="B435" s="75"/>
      <c r="C435" s="75"/>
      <c r="D435" s="78"/>
      <c r="E435" s="78"/>
      <c r="F435" s="78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2" customHeight="1">
      <c r="A436" s="75"/>
      <c r="B436" s="75"/>
      <c r="C436" s="75"/>
      <c r="D436" s="78"/>
      <c r="E436" s="78"/>
      <c r="F436" s="78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2" customHeight="1">
      <c r="A437" s="75"/>
      <c r="B437" s="75"/>
      <c r="C437" s="75"/>
      <c r="D437" s="78"/>
      <c r="E437" s="78"/>
      <c r="F437" s="78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2" customHeight="1">
      <c r="A438" s="75"/>
      <c r="B438" s="75"/>
      <c r="C438" s="75"/>
      <c r="D438" s="78"/>
      <c r="E438" s="78"/>
      <c r="F438" s="78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2" customHeight="1">
      <c r="A439" s="75"/>
      <c r="B439" s="75"/>
      <c r="C439" s="75"/>
      <c r="D439" s="78"/>
      <c r="E439" s="78"/>
      <c r="F439" s="78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2" customHeight="1">
      <c r="A440" s="75"/>
      <c r="B440" s="75"/>
      <c r="C440" s="75"/>
      <c r="D440" s="78"/>
      <c r="E440" s="78"/>
      <c r="F440" s="78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2" customHeight="1">
      <c r="A441" s="75"/>
      <c r="B441" s="75"/>
      <c r="C441" s="75"/>
      <c r="D441" s="78"/>
      <c r="E441" s="78"/>
      <c r="F441" s="78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2" customHeight="1">
      <c r="A442" s="75"/>
      <c r="B442" s="75"/>
      <c r="C442" s="75"/>
      <c r="D442" s="78"/>
      <c r="E442" s="78"/>
      <c r="F442" s="78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2" customHeight="1">
      <c r="A443" s="75"/>
      <c r="B443" s="75"/>
      <c r="C443" s="75"/>
      <c r="D443" s="78"/>
      <c r="E443" s="78"/>
      <c r="F443" s="78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2" customHeight="1">
      <c r="A444" s="75"/>
      <c r="B444" s="75"/>
      <c r="C444" s="75"/>
      <c r="D444" s="78"/>
      <c r="E444" s="78"/>
      <c r="F444" s="78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2" customHeight="1">
      <c r="A445" s="75"/>
      <c r="B445" s="75"/>
      <c r="C445" s="75"/>
      <c r="D445" s="78"/>
      <c r="E445" s="78"/>
      <c r="F445" s="78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2" customHeight="1">
      <c r="A446" s="75"/>
      <c r="B446" s="75"/>
      <c r="C446" s="75"/>
      <c r="D446" s="78"/>
      <c r="E446" s="78"/>
      <c r="F446" s="78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2" customHeight="1">
      <c r="A447" s="75"/>
      <c r="B447" s="75"/>
      <c r="C447" s="75"/>
      <c r="D447" s="78"/>
      <c r="E447" s="78"/>
      <c r="F447" s="78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2" customHeight="1">
      <c r="A448" s="75"/>
      <c r="B448" s="75"/>
      <c r="C448" s="75"/>
      <c r="D448" s="78"/>
      <c r="E448" s="78"/>
      <c r="F448" s="78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2" customHeight="1">
      <c r="A449" s="75"/>
      <c r="B449" s="75"/>
      <c r="C449" s="75"/>
      <c r="D449" s="78"/>
      <c r="E449" s="78"/>
      <c r="F449" s="78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2" customHeight="1">
      <c r="A450" s="75"/>
      <c r="B450" s="75"/>
      <c r="C450" s="75"/>
      <c r="D450" s="78"/>
      <c r="E450" s="78"/>
      <c r="F450" s="78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2" customHeight="1">
      <c r="A451" s="75"/>
      <c r="B451" s="75"/>
      <c r="C451" s="75"/>
      <c r="D451" s="78"/>
      <c r="E451" s="78"/>
      <c r="F451" s="78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2" customHeight="1">
      <c r="A452" s="75"/>
      <c r="B452" s="75"/>
      <c r="C452" s="75"/>
      <c r="D452" s="78"/>
      <c r="E452" s="78"/>
      <c r="F452" s="78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2" customHeight="1">
      <c r="A453" s="75"/>
      <c r="B453" s="75"/>
      <c r="C453" s="75"/>
      <c r="D453" s="78"/>
      <c r="E453" s="78"/>
      <c r="F453" s="78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2" customHeight="1">
      <c r="A454" s="75"/>
      <c r="B454" s="75"/>
      <c r="C454" s="75"/>
      <c r="D454" s="78"/>
      <c r="E454" s="78"/>
      <c r="F454" s="78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2" customHeight="1">
      <c r="A455" s="75"/>
      <c r="B455" s="75"/>
      <c r="C455" s="75"/>
      <c r="D455" s="78"/>
      <c r="E455" s="78"/>
      <c r="F455" s="78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2" customHeight="1">
      <c r="A456" s="75"/>
      <c r="B456" s="75"/>
      <c r="C456" s="75"/>
      <c r="D456" s="78"/>
      <c r="E456" s="78"/>
      <c r="F456" s="78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2" customHeight="1">
      <c r="A457" s="75"/>
      <c r="B457" s="75"/>
      <c r="C457" s="75"/>
      <c r="D457" s="78"/>
      <c r="E457" s="78"/>
      <c r="F457" s="78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2" customHeight="1">
      <c r="A458" s="75"/>
      <c r="B458" s="75"/>
      <c r="C458" s="75"/>
      <c r="D458" s="78"/>
      <c r="E458" s="78"/>
      <c r="F458" s="78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2" customHeight="1">
      <c r="A459" s="75"/>
      <c r="B459" s="75"/>
      <c r="C459" s="75"/>
      <c r="D459" s="78"/>
      <c r="E459" s="78"/>
      <c r="F459" s="78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2" customHeight="1">
      <c r="A460" s="75"/>
      <c r="B460" s="75"/>
      <c r="C460" s="75"/>
      <c r="D460" s="78"/>
      <c r="E460" s="78"/>
      <c r="F460" s="78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2" customHeight="1">
      <c r="A461" s="75"/>
      <c r="B461" s="75"/>
      <c r="C461" s="75"/>
      <c r="D461" s="78"/>
      <c r="E461" s="78"/>
      <c r="F461" s="78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2" customHeight="1">
      <c r="A462" s="75"/>
      <c r="B462" s="75"/>
      <c r="C462" s="75"/>
      <c r="D462" s="78"/>
      <c r="E462" s="78"/>
      <c r="F462" s="78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2" customHeight="1">
      <c r="A463" s="75"/>
      <c r="B463" s="75"/>
      <c r="C463" s="75"/>
      <c r="D463" s="78"/>
      <c r="E463" s="78"/>
      <c r="F463" s="78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2" customHeight="1">
      <c r="A464" s="75"/>
      <c r="B464" s="75"/>
      <c r="C464" s="75"/>
      <c r="D464" s="78"/>
      <c r="E464" s="78"/>
      <c r="F464" s="78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2" customHeight="1">
      <c r="A465" s="75"/>
      <c r="B465" s="75"/>
      <c r="C465" s="75"/>
      <c r="D465" s="78"/>
      <c r="E465" s="78"/>
      <c r="F465" s="78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2" customHeight="1">
      <c r="A466" s="75"/>
      <c r="B466" s="75"/>
      <c r="C466" s="75"/>
      <c r="D466" s="78"/>
      <c r="E466" s="78"/>
      <c r="F466" s="78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2" customHeight="1">
      <c r="A467" s="75"/>
      <c r="B467" s="75"/>
      <c r="C467" s="75"/>
      <c r="D467" s="78"/>
      <c r="E467" s="78"/>
      <c r="F467" s="78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2" customHeight="1">
      <c r="A468" s="75"/>
      <c r="B468" s="75"/>
      <c r="C468" s="75"/>
      <c r="D468" s="78"/>
      <c r="E468" s="78"/>
      <c r="F468" s="78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2" customHeight="1">
      <c r="A469" s="75"/>
      <c r="B469" s="75"/>
      <c r="C469" s="75"/>
      <c r="D469" s="78"/>
      <c r="E469" s="78"/>
      <c r="F469" s="78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2" customHeight="1">
      <c r="A470" s="75"/>
      <c r="B470" s="75"/>
      <c r="C470" s="75"/>
      <c r="D470" s="78"/>
      <c r="E470" s="78"/>
      <c r="F470" s="78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2" customHeight="1">
      <c r="A471" s="75"/>
      <c r="B471" s="75"/>
      <c r="C471" s="75"/>
      <c r="D471" s="78"/>
      <c r="E471" s="78"/>
      <c r="F471" s="78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2" customHeight="1">
      <c r="A472" s="75"/>
      <c r="B472" s="75"/>
      <c r="C472" s="75"/>
      <c r="D472" s="78"/>
      <c r="E472" s="78"/>
      <c r="F472" s="78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2" customHeight="1">
      <c r="A473" s="75"/>
      <c r="B473" s="75"/>
      <c r="C473" s="75"/>
      <c r="D473" s="78"/>
      <c r="E473" s="78"/>
      <c r="F473" s="78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2" customHeight="1">
      <c r="A474" s="75"/>
      <c r="B474" s="75"/>
      <c r="C474" s="75"/>
      <c r="D474" s="78"/>
      <c r="E474" s="78"/>
      <c r="F474" s="78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2" customHeight="1">
      <c r="A475" s="75"/>
      <c r="B475" s="75"/>
      <c r="C475" s="75"/>
      <c r="D475" s="78"/>
      <c r="E475" s="78"/>
      <c r="F475" s="78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2" customHeight="1">
      <c r="A476" s="75"/>
      <c r="B476" s="75"/>
      <c r="C476" s="75"/>
      <c r="D476" s="78"/>
      <c r="E476" s="78"/>
      <c r="F476" s="78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2" customHeight="1">
      <c r="A477" s="75"/>
      <c r="B477" s="75"/>
      <c r="C477" s="75"/>
      <c r="D477" s="78"/>
      <c r="E477" s="78"/>
      <c r="F477" s="78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2" customHeight="1">
      <c r="A478" s="75"/>
      <c r="B478" s="75"/>
      <c r="C478" s="75"/>
      <c r="D478" s="78"/>
      <c r="E478" s="78"/>
      <c r="F478" s="78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2" customHeight="1">
      <c r="A479" s="75"/>
      <c r="B479" s="75"/>
      <c r="C479" s="75"/>
      <c r="D479" s="78"/>
      <c r="E479" s="78"/>
      <c r="F479" s="78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2" customHeight="1">
      <c r="A480" s="75"/>
      <c r="B480" s="75"/>
      <c r="C480" s="75"/>
      <c r="D480" s="78"/>
      <c r="E480" s="78"/>
      <c r="F480" s="78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2" customHeight="1">
      <c r="A481" s="75"/>
      <c r="B481" s="75"/>
      <c r="C481" s="75"/>
      <c r="D481" s="78"/>
      <c r="E481" s="78"/>
      <c r="F481" s="78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2" customHeight="1">
      <c r="A482" s="75"/>
      <c r="B482" s="75"/>
      <c r="C482" s="75"/>
      <c r="D482" s="78"/>
      <c r="E482" s="78"/>
      <c r="F482" s="78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2" customHeight="1">
      <c r="A483" s="75"/>
      <c r="B483" s="75"/>
      <c r="C483" s="75"/>
      <c r="D483" s="78"/>
      <c r="E483" s="78"/>
      <c r="F483" s="78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2" customHeight="1">
      <c r="A484" s="75"/>
      <c r="B484" s="75"/>
      <c r="C484" s="75"/>
      <c r="D484" s="78"/>
      <c r="E484" s="78"/>
      <c r="F484" s="78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2" customHeight="1">
      <c r="A485" s="75"/>
      <c r="B485" s="75"/>
      <c r="C485" s="75"/>
      <c r="D485" s="78"/>
      <c r="E485" s="78"/>
      <c r="F485" s="78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2" customHeight="1">
      <c r="A486" s="75"/>
      <c r="B486" s="75"/>
      <c r="C486" s="75"/>
      <c r="D486" s="78"/>
      <c r="E486" s="78"/>
      <c r="F486" s="78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2" customHeight="1">
      <c r="A487" s="75"/>
      <c r="B487" s="75"/>
      <c r="C487" s="75"/>
      <c r="D487" s="78"/>
      <c r="E487" s="78"/>
      <c r="F487" s="78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2" customHeight="1">
      <c r="A488" s="75"/>
      <c r="B488" s="75"/>
      <c r="C488" s="75"/>
      <c r="D488" s="78"/>
      <c r="E488" s="78"/>
      <c r="F488" s="78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2" customHeight="1">
      <c r="A489" s="75"/>
      <c r="B489" s="75"/>
      <c r="C489" s="75"/>
      <c r="D489" s="78"/>
      <c r="E489" s="78"/>
      <c r="F489" s="78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2" customHeight="1">
      <c r="A490" s="75"/>
      <c r="B490" s="75"/>
      <c r="C490" s="75"/>
      <c r="D490" s="78"/>
      <c r="E490" s="78"/>
      <c r="F490" s="78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2" customHeight="1">
      <c r="A491" s="75"/>
      <c r="B491" s="75"/>
      <c r="C491" s="75"/>
      <c r="D491" s="78"/>
      <c r="E491" s="78"/>
      <c r="F491" s="78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2" customHeight="1">
      <c r="A492" s="75"/>
      <c r="B492" s="75"/>
      <c r="C492" s="75"/>
      <c r="D492" s="78"/>
      <c r="E492" s="78"/>
      <c r="F492" s="78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2" customHeight="1">
      <c r="A493" s="75"/>
      <c r="B493" s="75"/>
      <c r="C493" s="75"/>
      <c r="D493" s="78"/>
      <c r="E493" s="78"/>
      <c r="F493" s="78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2" customHeight="1">
      <c r="A494" s="75"/>
      <c r="B494" s="75"/>
      <c r="C494" s="75"/>
      <c r="D494" s="78"/>
      <c r="E494" s="78"/>
      <c r="F494" s="78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2" customHeight="1">
      <c r="A495" s="75"/>
      <c r="B495" s="75"/>
      <c r="C495" s="75"/>
      <c r="D495" s="78"/>
      <c r="E495" s="78"/>
      <c r="F495" s="78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2" customHeight="1">
      <c r="A496" s="75"/>
      <c r="B496" s="75"/>
      <c r="C496" s="75"/>
      <c r="D496" s="78"/>
      <c r="E496" s="78"/>
      <c r="F496" s="78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2" customHeight="1">
      <c r="A497" s="75"/>
      <c r="B497" s="75"/>
      <c r="C497" s="75"/>
      <c r="D497" s="78"/>
      <c r="E497" s="78"/>
      <c r="F497" s="78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2" customHeight="1">
      <c r="A498" s="75"/>
      <c r="B498" s="75"/>
      <c r="C498" s="75"/>
      <c r="D498" s="78"/>
      <c r="E498" s="78"/>
      <c r="F498" s="78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2" customHeight="1">
      <c r="A499" s="75"/>
      <c r="B499" s="75"/>
      <c r="C499" s="75"/>
      <c r="D499" s="78"/>
      <c r="E499" s="78"/>
      <c r="F499" s="78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2" customHeight="1">
      <c r="A500" s="75"/>
      <c r="B500" s="75"/>
      <c r="C500" s="75"/>
      <c r="D500" s="78"/>
      <c r="E500" s="78"/>
      <c r="F500" s="78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2" customHeight="1">
      <c r="A501" s="75"/>
      <c r="B501" s="75"/>
      <c r="C501" s="75"/>
      <c r="D501" s="78"/>
      <c r="E501" s="78"/>
      <c r="F501" s="78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2" customHeight="1">
      <c r="A502" s="75"/>
      <c r="B502" s="75"/>
      <c r="C502" s="75"/>
      <c r="D502" s="78"/>
      <c r="E502" s="78"/>
      <c r="F502" s="78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2" customHeight="1">
      <c r="A503" s="75"/>
      <c r="B503" s="75"/>
      <c r="C503" s="75"/>
      <c r="D503" s="78"/>
      <c r="E503" s="78"/>
      <c r="F503" s="78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2" customHeight="1">
      <c r="A504" s="75"/>
      <c r="B504" s="75"/>
      <c r="C504" s="75"/>
      <c r="D504" s="78"/>
      <c r="E504" s="78"/>
      <c r="F504" s="78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2" customHeight="1">
      <c r="A505" s="75"/>
      <c r="B505" s="75"/>
      <c r="C505" s="75"/>
      <c r="D505" s="78"/>
      <c r="E505" s="78"/>
      <c r="F505" s="78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2" customHeight="1">
      <c r="A506" s="75"/>
      <c r="B506" s="75"/>
      <c r="C506" s="75"/>
      <c r="D506" s="78"/>
      <c r="E506" s="78"/>
      <c r="F506" s="78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2" customHeight="1">
      <c r="A507" s="75"/>
      <c r="B507" s="75"/>
      <c r="C507" s="75"/>
      <c r="D507" s="78"/>
      <c r="E507" s="78"/>
      <c r="F507" s="78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2" customHeight="1">
      <c r="A508" s="75"/>
      <c r="B508" s="75"/>
      <c r="C508" s="75"/>
      <c r="D508" s="78"/>
      <c r="E508" s="78"/>
      <c r="F508" s="78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2" customHeight="1">
      <c r="A509" s="75"/>
      <c r="B509" s="75"/>
      <c r="C509" s="75"/>
      <c r="D509" s="78"/>
      <c r="E509" s="78"/>
      <c r="F509" s="78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2" customHeight="1">
      <c r="A510" s="75"/>
      <c r="B510" s="75"/>
      <c r="C510" s="75"/>
      <c r="D510" s="78"/>
      <c r="E510" s="78"/>
      <c r="F510" s="78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2" customHeight="1">
      <c r="A511" s="75"/>
      <c r="B511" s="75"/>
      <c r="C511" s="75"/>
      <c r="D511" s="78"/>
      <c r="E511" s="78"/>
      <c r="F511" s="78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2" customHeight="1">
      <c r="A512" s="75"/>
      <c r="B512" s="75"/>
      <c r="C512" s="75"/>
      <c r="D512" s="78"/>
      <c r="E512" s="78"/>
      <c r="F512" s="78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2" customHeight="1">
      <c r="A513" s="75"/>
      <c r="B513" s="75"/>
      <c r="C513" s="75"/>
      <c r="D513" s="78"/>
      <c r="E513" s="78"/>
      <c r="F513" s="78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2" customHeight="1">
      <c r="A514" s="75"/>
      <c r="B514" s="75"/>
      <c r="C514" s="75"/>
      <c r="D514" s="78"/>
      <c r="E514" s="78"/>
      <c r="F514" s="78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2" customHeight="1">
      <c r="A515" s="75"/>
      <c r="B515" s="75"/>
      <c r="C515" s="75"/>
      <c r="D515" s="78"/>
      <c r="E515" s="78"/>
      <c r="F515" s="78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2" customHeight="1">
      <c r="A516" s="75"/>
      <c r="B516" s="75"/>
      <c r="C516" s="75"/>
      <c r="D516" s="78"/>
      <c r="E516" s="78"/>
      <c r="F516" s="78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2" customHeight="1">
      <c r="A517" s="75"/>
      <c r="B517" s="75"/>
      <c r="C517" s="75"/>
      <c r="D517" s="78"/>
      <c r="E517" s="78"/>
      <c r="F517" s="78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2" customHeight="1">
      <c r="A518" s="75"/>
      <c r="B518" s="75"/>
      <c r="C518" s="75"/>
      <c r="D518" s="78"/>
      <c r="E518" s="78"/>
      <c r="F518" s="78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2" customHeight="1">
      <c r="A519" s="75"/>
      <c r="B519" s="75"/>
      <c r="C519" s="75"/>
      <c r="D519" s="78"/>
      <c r="E519" s="78"/>
      <c r="F519" s="78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2" customHeight="1">
      <c r="A520" s="75"/>
      <c r="B520" s="75"/>
      <c r="C520" s="75"/>
      <c r="D520" s="78"/>
      <c r="E520" s="78"/>
      <c r="F520" s="78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2" customHeight="1">
      <c r="A521" s="75"/>
      <c r="B521" s="75"/>
      <c r="C521" s="75"/>
      <c r="D521" s="78"/>
      <c r="E521" s="78"/>
      <c r="F521" s="78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2" customHeight="1">
      <c r="A522" s="75"/>
      <c r="B522" s="75"/>
      <c r="C522" s="75"/>
      <c r="D522" s="78"/>
      <c r="E522" s="78"/>
      <c r="F522" s="78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2" customHeight="1">
      <c r="A523" s="75"/>
      <c r="B523" s="75"/>
      <c r="C523" s="75"/>
      <c r="D523" s="78"/>
      <c r="E523" s="78"/>
      <c r="F523" s="78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2" customHeight="1">
      <c r="A524" s="75"/>
      <c r="B524" s="75"/>
      <c r="C524" s="75"/>
      <c r="D524" s="78"/>
      <c r="E524" s="78"/>
      <c r="F524" s="78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2" customHeight="1">
      <c r="A525" s="75"/>
      <c r="B525" s="75"/>
      <c r="C525" s="75"/>
      <c r="D525" s="78"/>
      <c r="E525" s="78"/>
      <c r="F525" s="78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2" customHeight="1">
      <c r="A526" s="75"/>
      <c r="B526" s="75"/>
      <c r="C526" s="75"/>
      <c r="D526" s="78"/>
      <c r="E526" s="78"/>
      <c r="F526" s="78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2" customHeight="1">
      <c r="A527" s="75"/>
      <c r="B527" s="75"/>
      <c r="C527" s="75"/>
      <c r="D527" s="78"/>
      <c r="E527" s="78"/>
      <c r="F527" s="78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2" customHeight="1">
      <c r="A528" s="75"/>
      <c r="B528" s="75"/>
      <c r="C528" s="75"/>
      <c r="D528" s="78"/>
      <c r="E528" s="78"/>
      <c r="F528" s="78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2" customHeight="1">
      <c r="A529" s="75"/>
      <c r="B529" s="75"/>
      <c r="C529" s="75"/>
      <c r="D529" s="78"/>
      <c r="E529" s="78"/>
      <c r="F529" s="78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2" customHeight="1">
      <c r="A530" s="75"/>
      <c r="B530" s="75"/>
      <c r="C530" s="75"/>
      <c r="D530" s="78"/>
      <c r="E530" s="78"/>
      <c r="F530" s="78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2" customHeight="1">
      <c r="A531" s="75"/>
      <c r="B531" s="75"/>
      <c r="C531" s="75"/>
      <c r="D531" s="78"/>
      <c r="E531" s="78"/>
      <c r="F531" s="78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2" customHeight="1">
      <c r="A532" s="75"/>
      <c r="B532" s="75"/>
      <c r="C532" s="75"/>
      <c r="D532" s="78"/>
      <c r="E532" s="78"/>
      <c r="F532" s="78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2" customHeight="1">
      <c r="A533" s="75"/>
      <c r="B533" s="75"/>
      <c r="C533" s="75"/>
      <c r="D533" s="78"/>
      <c r="E533" s="78"/>
      <c r="F533" s="78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2" customHeight="1">
      <c r="A534" s="75"/>
      <c r="B534" s="75"/>
      <c r="C534" s="75"/>
      <c r="D534" s="78"/>
      <c r="E534" s="78"/>
      <c r="F534" s="78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2" customHeight="1">
      <c r="A535" s="75"/>
      <c r="B535" s="75"/>
      <c r="C535" s="75"/>
      <c r="D535" s="78"/>
      <c r="E535" s="78"/>
      <c r="F535" s="78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2" customHeight="1">
      <c r="A536" s="75"/>
      <c r="B536" s="75"/>
      <c r="C536" s="75"/>
      <c r="D536" s="78"/>
      <c r="E536" s="78"/>
      <c r="F536" s="78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2" customHeight="1">
      <c r="A537" s="75"/>
      <c r="B537" s="75"/>
      <c r="C537" s="75"/>
      <c r="D537" s="78"/>
      <c r="E537" s="78"/>
      <c r="F537" s="78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2" customHeight="1">
      <c r="A538" s="75"/>
      <c r="B538" s="75"/>
      <c r="C538" s="75"/>
      <c r="D538" s="78"/>
      <c r="E538" s="78"/>
      <c r="F538" s="78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2" customHeight="1">
      <c r="A539" s="75"/>
      <c r="B539" s="75"/>
      <c r="C539" s="75"/>
      <c r="D539" s="78"/>
      <c r="E539" s="78"/>
      <c r="F539" s="78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2" customHeight="1">
      <c r="A540" s="75"/>
      <c r="B540" s="75"/>
      <c r="C540" s="75"/>
      <c r="D540" s="78"/>
      <c r="E540" s="78"/>
      <c r="F540" s="78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2" customHeight="1">
      <c r="A541" s="75"/>
      <c r="B541" s="75"/>
      <c r="C541" s="75"/>
      <c r="D541" s="78"/>
      <c r="E541" s="78"/>
      <c r="F541" s="78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2" customHeight="1">
      <c r="A542" s="75"/>
      <c r="B542" s="75"/>
      <c r="C542" s="75"/>
      <c r="D542" s="78"/>
      <c r="E542" s="78"/>
      <c r="F542" s="78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2" customHeight="1">
      <c r="A543" s="75"/>
      <c r="B543" s="75"/>
      <c r="C543" s="75"/>
      <c r="D543" s="78"/>
      <c r="E543" s="78"/>
      <c r="F543" s="78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2" customHeight="1">
      <c r="A544" s="75"/>
      <c r="B544" s="75"/>
      <c r="C544" s="75"/>
      <c r="D544" s="78"/>
      <c r="E544" s="78"/>
      <c r="F544" s="78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2" customHeight="1">
      <c r="A545" s="75"/>
      <c r="B545" s="75"/>
      <c r="C545" s="75"/>
      <c r="D545" s="78"/>
      <c r="E545" s="78"/>
      <c r="F545" s="78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2" customHeight="1">
      <c r="A546" s="75"/>
      <c r="B546" s="75"/>
      <c r="C546" s="75"/>
      <c r="D546" s="78"/>
      <c r="E546" s="78"/>
      <c r="F546" s="78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2" customHeight="1">
      <c r="A547" s="75"/>
      <c r="B547" s="75"/>
      <c r="C547" s="75"/>
      <c r="D547" s="78"/>
      <c r="E547" s="78"/>
      <c r="F547" s="78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2" customHeight="1">
      <c r="A548" s="75"/>
      <c r="B548" s="75"/>
      <c r="C548" s="75"/>
      <c r="D548" s="78"/>
      <c r="E548" s="78"/>
      <c r="F548" s="78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2" customHeight="1">
      <c r="A549" s="75"/>
      <c r="B549" s="75"/>
      <c r="C549" s="75"/>
      <c r="D549" s="78"/>
      <c r="E549" s="78"/>
      <c r="F549" s="78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2" customHeight="1">
      <c r="A550" s="75"/>
      <c r="B550" s="75"/>
      <c r="C550" s="75"/>
      <c r="D550" s="78"/>
      <c r="E550" s="78"/>
      <c r="F550" s="78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2" customHeight="1">
      <c r="A551" s="75"/>
      <c r="B551" s="75"/>
      <c r="C551" s="75"/>
      <c r="D551" s="78"/>
      <c r="E551" s="78"/>
      <c r="F551" s="78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2" customHeight="1">
      <c r="A552" s="75"/>
      <c r="B552" s="75"/>
      <c r="C552" s="75"/>
      <c r="D552" s="78"/>
      <c r="E552" s="78"/>
      <c r="F552" s="78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2" customHeight="1">
      <c r="A553" s="75"/>
      <c r="B553" s="75"/>
      <c r="C553" s="75"/>
      <c r="D553" s="78"/>
      <c r="E553" s="78"/>
      <c r="F553" s="78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2" customHeight="1">
      <c r="A554" s="75"/>
      <c r="B554" s="75"/>
      <c r="C554" s="75"/>
      <c r="D554" s="78"/>
      <c r="E554" s="78"/>
      <c r="F554" s="78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2" customHeight="1">
      <c r="A555" s="75"/>
      <c r="B555" s="75"/>
      <c r="C555" s="75"/>
      <c r="D555" s="78"/>
      <c r="E555" s="78"/>
      <c r="F555" s="78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2" customHeight="1">
      <c r="A556" s="75"/>
      <c r="B556" s="75"/>
      <c r="C556" s="75"/>
      <c r="D556" s="78"/>
      <c r="E556" s="78"/>
      <c r="F556" s="78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2" customHeight="1">
      <c r="A557" s="75"/>
      <c r="B557" s="75"/>
      <c r="C557" s="75"/>
      <c r="D557" s="78"/>
      <c r="E557" s="78"/>
      <c r="F557" s="78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2" customHeight="1">
      <c r="A558" s="75"/>
      <c r="B558" s="75"/>
      <c r="C558" s="75"/>
      <c r="D558" s="78"/>
      <c r="E558" s="78"/>
      <c r="F558" s="78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2" customHeight="1">
      <c r="A559" s="75"/>
      <c r="B559" s="75"/>
      <c r="C559" s="75"/>
      <c r="D559" s="78"/>
      <c r="E559" s="78"/>
      <c r="F559" s="78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2" customHeight="1">
      <c r="A560" s="75"/>
      <c r="B560" s="75"/>
      <c r="C560" s="75"/>
      <c r="D560" s="78"/>
      <c r="E560" s="78"/>
      <c r="F560" s="78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2" customHeight="1">
      <c r="A561" s="75"/>
      <c r="B561" s="75"/>
      <c r="C561" s="75"/>
      <c r="D561" s="78"/>
      <c r="E561" s="78"/>
      <c r="F561" s="78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2" customHeight="1">
      <c r="A562" s="75"/>
      <c r="B562" s="75"/>
      <c r="C562" s="75"/>
      <c r="D562" s="78"/>
      <c r="E562" s="78"/>
      <c r="F562" s="78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2" customHeight="1">
      <c r="A563" s="75"/>
      <c r="B563" s="75"/>
      <c r="C563" s="75"/>
      <c r="D563" s="78"/>
      <c r="E563" s="78"/>
      <c r="F563" s="78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2" customHeight="1">
      <c r="A564" s="75"/>
      <c r="B564" s="75"/>
      <c r="C564" s="75"/>
      <c r="D564" s="78"/>
      <c r="E564" s="78"/>
      <c r="F564" s="78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2" customHeight="1">
      <c r="A565" s="75"/>
      <c r="B565" s="75"/>
      <c r="C565" s="75"/>
      <c r="D565" s="78"/>
      <c r="E565" s="78"/>
      <c r="F565" s="78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2" customHeight="1">
      <c r="A566" s="75"/>
      <c r="B566" s="75"/>
      <c r="C566" s="75"/>
      <c r="D566" s="78"/>
      <c r="E566" s="78"/>
      <c r="F566" s="78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2" customHeight="1">
      <c r="A567" s="75"/>
      <c r="B567" s="75"/>
      <c r="C567" s="75"/>
      <c r="D567" s="78"/>
      <c r="E567" s="78"/>
      <c r="F567" s="78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2" customHeight="1">
      <c r="A568" s="75"/>
      <c r="B568" s="75"/>
      <c r="C568" s="75"/>
      <c r="D568" s="78"/>
      <c r="E568" s="78"/>
      <c r="F568" s="78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2" customHeight="1">
      <c r="A569" s="75"/>
      <c r="B569" s="75"/>
      <c r="C569" s="75"/>
      <c r="D569" s="78"/>
      <c r="E569" s="78"/>
      <c r="F569" s="78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2" customHeight="1">
      <c r="A570" s="75"/>
      <c r="B570" s="75"/>
      <c r="C570" s="75"/>
      <c r="D570" s="78"/>
      <c r="E570" s="78"/>
      <c r="F570" s="78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2" customHeight="1">
      <c r="A571" s="75"/>
      <c r="B571" s="75"/>
      <c r="C571" s="75"/>
      <c r="D571" s="78"/>
      <c r="E571" s="78"/>
      <c r="F571" s="78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2" customHeight="1">
      <c r="A572" s="75"/>
      <c r="B572" s="75"/>
      <c r="C572" s="75"/>
      <c r="D572" s="78"/>
      <c r="E572" s="78"/>
      <c r="F572" s="78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2" customHeight="1">
      <c r="A573" s="75"/>
      <c r="B573" s="75"/>
      <c r="C573" s="75"/>
      <c r="D573" s="78"/>
      <c r="E573" s="78"/>
      <c r="F573" s="78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2" customHeight="1">
      <c r="A574" s="75"/>
      <c r="B574" s="75"/>
      <c r="C574" s="75"/>
      <c r="D574" s="78"/>
      <c r="E574" s="78"/>
      <c r="F574" s="78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2" customHeight="1">
      <c r="A575" s="75"/>
      <c r="B575" s="75"/>
      <c r="C575" s="75"/>
      <c r="D575" s="78"/>
      <c r="E575" s="78"/>
      <c r="F575" s="78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2" customHeight="1">
      <c r="A576" s="75"/>
      <c r="B576" s="75"/>
      <c r="C576" s="75"/>
      <c r="D576" s="78"/>
      <c r="E576" s="78"/>
      <c r="F576" s="78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2" customHeight="1">
      <c r="A577" s="75"/>
      <c r="B577" s="75"/>
      <c r="C577" s="75"/>
      <c r="D577" s="78"/>
      <c r="E577" s="78"/>
      <c r="F577" s="78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2" customHeight="1">
      <c r="A578" s="75"/>
      <c r="B578" s="75"/>
      <c r="C578" s="75"/>
      <c r="D578" s="78"/>
      <c r="E578" s="78"/>
      <c r="F578" s="78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2" customHeight="1">
      <c r="A579" s="75"/>
      <c r="B579" s="75"/>
      <c r="C579" s="75"/>
      <c r="D579" s="78"/>
      <c r="E579" s="78"/>
      <c r="F579" s="78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2" customHeight="1">
      <c r="A580" s="75"/>
      <c r="B580" s="75"/>
      <c r="C580" s="75"/>
      <c r="D580" s="78"/>
      <c r="E580" s="78"/>
      <c r="F580" s="78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2" customHeight="1">
      <c r="A581" s="75"/>
      <c r="B581" s="75"/>
      <c r="C581" s="75"/>
      <c r="D581" s="78"/>
      <c r="E581" s="78"/>
      <c r="F581" s="78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2" customHeight="1">
      <c r="A582" s="75"/>
      <c r="B582" s="75"/>
      <c r="C582" s="75"/>
      <c r="D582" s="78"/>
      <c r="E582" s="78"/>
      <c r="F582" s="78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2" customHeight="1">
      <c r="A583" s="75"/>
      <c r="B583" s="75"/>
      <c r="C583" s="75"/>
      <c r="D583" s="78"/>
      <c r="E583" s="78"/>
      <c r="F583" s="78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2" customHeight="1">
      <c r="A584" s="75"/>
      <c r="B584" s="75"/>
      <c r="C584" s="75"/>
      <c r="D584" s="78"/>
      <c r="E584" s="78"/>
      <c r="F584" s="78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2" customHeight="1">
      <c r="A585" s="75"/>
      <c r="B585" s="75"/>
      <c r="C585" s="75"/>
      <c r="D585" s="78"/>
      <c r="E585" s="78"/>
      <c r="F585" s="78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2" customHeight="1">
      <c r="A586" s="75"/>
      <c r="B586" s="75"/>
      <c r="C586" s="75"/>
      <c r="D586" s="78"/>
      <c r="E586" s="78"/>
      <c r="F586" s="78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2" customHeight="1">
      <c r="A587" s="75"/>
      <c r="B587" s="75"/>
      <c r="C587" s="75"/>
      <c r="D587" s="78"/>
      <c r="E587" s="78"/>
      <c r="F587" s="78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2" customHeight="1">
      <c r="A588" s="75"/>
      <c r="B588" s="75"/>
      <c r="C588" s="75"/>
      <c r="D588" s="78"/>
      <c r="E588" s="78"/>
      <c r="F588" s="78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2" customHeight="1">
      <c r="A589" s="75"/>
      <c r="B589" s="75"/>
      <c r="C589" s="75"/>
      <c r="D589" s="78"/>
      <c r="E589" s="78"/>
      <c r="F589" s="78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2" customHeight="1">
      <c r="A590" s="75"/>
      <c r="B590" s="75"/>
      <c r="C590" s="75"/>
      <c r="D590" s="78"/>
      <c r="E590" s="78"/>
      <c r="F590" s="78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2" customHeight="1">
      <c r="A591" s="75"/>
      <c r="B591" s="75"/>
      <c r="C591" s="75"/>
      <c r="D591" s="78"/>
      <c r="E591" s="78"/>
      <c r="F591" s="78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2" customHeight="1">
      <c r="A592" s="75"/>
      <c r="B592" s="75"/>
      <c r="C592" s="75"/>
      <c r="D592" s="78"/>
      <c r="E592" s="78"/>
      <c r="F592" s="78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2" customHeight="1">
      <c r="A593" s="75"/>
      <c r="B593" s="75"/>
      <c r="C593" s="75"/>
      <c r="D593" s="78"/>
      <c r="E593" s="78"/>
      <c r="F593" s="78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2" customHeight="1">
      <c r="A594" s="75"/>
      <c r="B594" s="75"/>
      <c r="C594" s="75"/>
      <c r="D594" s="78"/>
      <c r="E594" s="78"/>
      <c r="F594" s="78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2" customHeight="1">
      <c r="A595" s="75"/>
      <c r="B595" s="75"/>
      <c r="C595" s="75"/>
      <c r="D595" s="78"/>
      <c r="E595" s="78"/>
      <c r="F595" s="78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2" customHeight="1">
      <c r="A596" s="75"/>
      <c r="B596" s="75"/>
      <c r="C596" s="75"/>
      <c r="D596" s="78"/>
      <c r="E596" s="78"/>
      <c r="F596" s="78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2" customHeight="1">
      <c r="A597" s="75"/>
      <c r="B597" s="75"/>
      <c r="C597" s="75"/>
      <c r="D597" s="78"/>
      <c r="E597" s="78"/>
      <c r="F597" s="78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2" customHeight="1">
      <c r="A598" s="75"/>
      <c r="B598" s="75"/>
      <c r="C598" s="75"/>
      <c r="D598" s="78"/>
      <c r="E598" s="78"/>
      <c r="F598" s="78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2" customHeight="1">
      <c r="A599" s="75"/>
      <c r="B599" s="75"/>
      <c r="C599" s="75"/>
      <c r="D599" s="78"/>
      <c r="E599" s="78"/>
      <c r="F599" s="78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2" customHeight="1">
      <c r="A600" s="75"/>
      <c r="B600" s="75"/>
      <c r="C600" s="75"/>
      <c r="D600" s="78"/>
      <c r="E600" s="78"/>
      <c r="F600" s="78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2" customHeight="1">
      <c r="A601" s="75"/>
      <c r="B601" s="75"/>
      <c r="C601" s="75"/>
      <c r="D601" s="78"/>
      <c r="E601" s="78"/>
      <c r="F601" s="78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2" customHeight="1">
      <c r="A602" s="75"/>
      <c r="B602" s="75"/>
      <c r="C602" s="75"/>
      <c r="D602" s="78"/>
      <c r="E602" s="78"/>
      <c r="F602" s="78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2" customHeight="1">
      <c r="A603" s="75"/>
      <c r="B603" s="75"/>
      <c r="C603" s="75"/>
      <c r="D603" s="78"/>
      <c r="E603" s="78"/>
      <c r="F603" s="78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2" customHeight="1">
      <c r="A604" s="75"/>
      <c r="B604" s="75"/>
      <c r="C604" s="75"/>
      <c r="D604" s="78"/>
      <c r="E604" s="78"/>
      <c r="F604" s="78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2" customHeight="1">
      <c r="A605" s="75"/>
      <c r="B605" s="75"/>
      <c r="C605" s="75"/>
      <c r="D605" s="78"/>
      <c r="E605" s="78"/>
      <c r="F605" s="78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2" customHeight="1">
      <c r="A606" s="75"/>
      <c r="B606" s="75"/>
      <c r="C606" s="75"/>
      <c r="D606" s="78"/>
      <c r="E606" s="78"/>
      <c r="F606" s="78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2" customHeight="1">
      <c r="A607" s="75"/>
      <c r="B607" s="75"/>
      <c r="C607" s="75"/>
      <c r="D607" s="78"/>
      <c r="E607" s="78"/>
      <c r="F607" s="78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2" customHeight="1">
      <c r="A608" s="75"/>
      <c r="B608" s="75"/>
      <c r="C608" s="75"/>
      <c r="D608" s="78"/>
      <c r="E608" s="78"/>
      <c r="F608" s="78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2" customHeight="1">
      <c r="A609" s="75"/>
      <c r="B609" s="75"/>
      <c r="C609" s="75"/>
      <c r="D609" s="78"/>
      <c r="E609" s="78"/>
      <c r="F609" s="78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2" customHeight="1">
      <c r="A610" s="75"/>
      <c r="B610" s="75"/>
      <c r="C610" s="75"/>
      <c r="D610" s="78"/>
      <c r="E610" s="78"/>
      <c r="F610" s="78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2" customHeight="1">
      <c r="A611" s="75"/>
      <c r="B611" s="75"/>
      <c r="C611" s="75"/>
      <c r="D611" s="78"/>
      <c r="E611" s="78"/>
      <c r="F611" s="78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2" customHeight="1">
      <c r="A612" s="75"/>
      <c r="B612" s="75"/>
      <c r="C612" s="75"/>
      <c r="D612" s="78"/>
      <c r="E612" s="78"/>
      <c r="F612" s="78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2" customHeight="1">
      <c r="A613" s="75"/>
      <c r="B613" s="75"/>
      <c r="C613" s="75"/>
      <c r="D613" s="78"/>
      <c r="E613" s="78"/>
      <c r="F613" s="78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2" customHeight="1">
      <c r="A614" s="75"/>
      <c r="B614" s="75"/>
      <c r="C614" s="75"/>
      <c r="D614" s="78"/>
      <c r="E614" s="78"/>
      <c r="F614" s="78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2" customHeight="1">
      <c r="A615" s="75"/>
      <c r="B615" s="75"/>
      <c r="C615" s="75"/>
      <c r="D615" s="78"/>
      <c r="E615" s="78"/>
      <c r="F615" s="78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2" customHeight="1">
      <c r="A616" s="75"/>
      <c r="B616" s="75"/>
      <c r="C616" s="75"/>
      <c r="D616" s="78"/>
      <c r="E616" s="78"/>
      <c r="F616" s="78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2" customHeight="1">
      <c r="A617" s="75"/>
      <c r="B617" s="75"/>
      <c r="C617" s="75"/>
      <c r="D617" s="78"/>
      <c r="E617" s="78"/>
      <c r="F617" s="78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2" customHeight="1">
      <c r="A618" s="75"/>
      <c r="B618" s="75"/>
      <c r="C618" s="75"/>
      <c r="D618" s="78"/>
      <c r="E618" s="78"/>
      <c r="F618" s="78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2" customHeight="1">
      <c r="A619" s="75"/>
      <c r="B619" s="75"/>
      <c r="C619" s="75"/>
      <c r="D619" s="78"/>
      <c r="E619" s="78"/>
      <c r="F619" s="78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2" customHeight="1">
      <c r="A620" s="75"/>
      <c r="B620" s="75"/>
      <c r="C620" s="75"/>
      <c r="D620" s="78"/>
      <c r="E620" s="78"/>
      <c r="F620" s="78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2" customHeight="1">
      <c r="A621" s="75"/>
      <c r="B621" s="75"/>
      <c r="C621" s="75"/>
      <c r="D621" s="78"/>
      <c r="E621" s="78"/>
      <c r="F621" s="78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2" customHeight="1">
      <c r="A622" s="75"/>
      <c r="B622" s="75"/>
      <c r="C622" s="75"/>
      <c r="D622" s="78"/>
      <c r="E622" s="78"/>
      <c r="F622" s="78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2" customHeight="1">
      <c r="A623" s="75"/>
      <c r="B623" s="75"/>
      <c r="C623" s="75"/>
      <c r="D623" s="78"/>
      <c r="E623" s="78"/>
      <c r="F623" s="78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2" customHeight="1">
      <c r="A624" s="75"/>
      <c r="B624" s="75"/>
      <c r="C624" s="75"/>
      <c r="D624" s="78"/>
      <c r="E624" s="78"/>
      <c r="F624" s="78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2" customHeight="1">
      <c r="A625" s="75"/>
      <c r="B625" s="75"/>
      <c r="C625" s="75"/>
      <c r="D625" s="78"/>
      <c r="E625" s="78"/>
      <c r="F625" s="78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2" customHeight="1">
      <c r="A626" s="75"/>
      <c r="B626" s="75"/>
      <c r="C626" s="75"/>
      <c r="D626" s="78"/>
      <c r="E626" s="78"/>
      <c r="F626" s="78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2" customHeight="1">
      <c r="A627" s="75"/>
      <c r="B627" s="75"/>
      <c r="C627" s="75"/>
      <c r="D627" s="78"/>
      <c r="E627" s="78"/>
      <c r="F627" s="78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2" customHeight="1">
      <c r="A628" s="75"/>
      <c r="B628" s="75"/>
      <c r="C628" s="75"/>
      <c r="D628" s="78"/>
      <c r="E628" s="78"/>
      <c r="F628" s="78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2" customHeight="1">
      <c r="A629" s="75"/>
      <c r="B629" s="75"/>
      <c r="C629" s="75"/>
      <c r="D629" s="78"/>
      <c r="E629" s="78"/>
      <c r="F629" s="78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2" customHeight="1">
      <c r="A630" s="75"/>
      <c r="B630" s="75"/>
      <c r="C630" s="75"/>
      <c r="D630" s="78"/>
      <c r="E630" s="78"/>
      <c r="F630" s="78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2" customHeight="1">
      <c r="A631" s="75"/>
      <c r="B631" s="75"/>
      <c r="C631" s="75"/>
      <c r="D631" s="78"/>
      <c r="E631" s="78"/>
      <c r="F631" s="78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2" customHeight="1">
      <c r="A632" s="75"/>
      <c r="B632" s="75"/>
      <c r="C632" s="75"/>
      <c r="D632" s="78"/>
      <c r="E632" s="78"/>
      <c r="F632" s="78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2" customHeight="1">
      <c r="A633" s="75"/>
      <c r="B633" s="75"/>
      <c r="C633" s="75"/>
      <c r="D633" s="78"/>
      <c r="E633" s="78"/>
      <c r="F633" s="78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2" customHeight="1">
      <c r="A634" s="75"/>
      <c r="B634" s="75"/>
      <c r="C634" s="75"/>
      <c r="D634" s="78"/>
      <c r="E634" s="78"/>
      <c r="F634" s="78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2" customHeight="1">
      <c r="A635" s="75"/>
      <c r="B635" s="75"/>
      <c r="C635" s="75"/>
      <c r="D635" s="78"/>
      <c r="E635" s="78"/>
      <c r="F635" s="78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2" customHeight="1">
      <c r="A636" s="75"/>
      <c r="B636" s="75"/>
      <c r="C636" s="75"/>
      <c r="D636" s="78"/>
      <c r="E636" s="78"/>
      <c r="F636" s="78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2" customHeight="1">
      <c r="A637" s="75"/>
      <c r="B637" s="75"/>
      <c r="C637" s="75"/>
      <c r="D637" s="78"/>
      <c r="E637" s="78"/>
      <c r="F637" s="78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2" customHeight="1">
      <c r="A638" s="75"/>
      <c r="B638" s="75"/>
      <c r="C638" s="75"/>
      <c r="D638" s="78"/>
      <c r="E638" s="78"/>
      <c r="F638" s="78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2" customHeight="1">
      <c r="A639" s="75"/>
      <c r="B639" s="75"/>
      <c r="C639" s="75"/>
      <c r="D639" s="78"/>
      <c r="E639" s="78"/>
      <c r="F639" s="78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2" customHeight="1">
      <c r="A640" s="75"/>
      <c r="B640" s="75"/>
      <c r="C640" s="75"/>
      <c r="D640" s="78"/>
      <c r="E640" s="78"/>
      <c r="F640" s="78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2" customHeight="1">
      <c r="A641" s="75"/>
      <c r="B641" s="75"/>
      <c r="C641" s="75"/>
      <c r="D641" s="78"/>
      <c r="E641" s="78"/>
      <c r="F641" s="78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2" customHeight="1">
      <c r="A642" s="75"/>
      <c r="B642" s="75"/>
      <c r="C642" s="75"/>
      <c r="D642" s="78"/>
      <c r="E642" s="78"/>
      <c r="F642" s="78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2" customHeight="1">
      <c r="A643" s="75"/>
      <c r="B643" s="75"/>
      <c r="C643" s="75"/>
      <c r="D643" s="78"/>
      <c r="E643" s="78"/>
      <c r="F643" s="78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2" customHeight="1">
      <c r="A644" s="75"/>
      <c r="B644" s="75"/>
      <c r="C644" s="75"/>
      <c r="D644" s="78"/>
      <c r="E644" s="78"/>
      <c r="F644" s="78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2" customHeight="1">
      <c r="A645" s="75"/>
      <c r="B645" s="75"/>
      <c r="C645" s="75"/>
      <c r="D645" s="78"/>
      <c r="E645" s="78"/>
      <c r="F645" s="78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2" customHeight="1">
      <c r="A646" s="75"/>
      <c r="B646" s="75"/>
      <c r="C646" s="75"/>
      <c r="D646" s="78"/>
      <c r="E646" s="78"/>
      <c r="F646" s="78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2" customHeight="1">
      <c r="A647" s="75"/>
      <c r="B647" s="75"/>
      <c r="C647" s="75"/>
      <c r="D647" s="78"/>
      <c r="E647" s="78"/>
      <c r="F647" s="78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2" customHeight="1">
      <c r="A648" s="75"/>
      <c r="B648" s="75"/>
      <c r="C648" s="75"/>
      <c r="D648" s="78"/>
      <c r="E648" s="78"/>
      <c r="F648" s="78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2" customHeight="1">
      <c r="A649" s="75"/>
      <c r="B649" s="75"/>
      <c r="C649" s="75"/>
      <c r="D649" s="78"/>
      <c r="E649" s="78"/>
      <c r="F649" s="78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2" customHeight="1">
      <c r="A650" s="75"/>
      <c r="B650" s="75"/>
      <c r="C650" s="75"/>
      <c r="D650" s="78"/>
      <c r="E650" s="78"/>
      <c r="F650" s="78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2" customHeight="1">
      <c r="A651" s="75"/>
      <c r="B651" s="75"/>
      <c r="C651" s="75"/>
      <c r="D651" s="78"/>
      <c r="E651" s="78"/>
      <c r="F651" s="78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2" customHeight="1">
      <c r="A652" s="75"/>
      <c r="B652" s="75"/>
      <c r="C652" s="75"/>
      <c r="D652" s="78"/>
      <c r="E652" s="78"/>
      <c r="F652" s="78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2" customHeight="1">
      <c r="A653" s="75"/>
      <c r="B653" s="75"/>
      <c r="C653" s="75"/>
      <c r="D653" s="78"/>
      <c r="E653" s="78"/>
      <c r="F653" s="78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2" customHeight="1">
      <c r="A654" s="75"/>
      <c r="B654" s="75"/>
      <c r="C654" s="75"/>
      <c r="D654" s="78"/>
      <c r="E654" s="78"/>
      <c r="F654" s="78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2" customHeight="1">
      <c r="A655" s="75"/>
      <c r="B655" s="75"/>
      <c r="C655" s="75"/>
      <c r="D655" s="78"/>
      <c r="E655" s="78"/>
      <c r="F655" s="78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2" customHeight="1">
      <c r="A656" s="75"/>
      <c r="B656" s="75"/>
      <c r="C656" s="75"/>
      <c r="D656" s="78"/>
      <c r="E656" s="78"/>
      <c r="F656" s="78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2" customHeight="1">
      <c r="A657" s="75"/>
      <c r="B657" s="75"/>
      <c r="C657" s="75"/>
      <c r="D657" s="78"/>
      <c r="E657" s="78"/>
      <c r="F657" s="78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2" customHeight="1">
      <c r="A658" s="75"/>
      <c r="B658" s="75"/>
      <c r="C658" s="75"/>
      <c r="D658" s="78"/>
      <c r="E658" s="78"/>
      <c r="F658" s="78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2" customHeight="1">
      <c r="A659" s="75"/>
      <c r="B659" s="75"/>
      <c r="C659" s="75"/>
      <c r="D659" s="78"/>
      <c r="E659" s="78"/>
      <c r="F659" s="78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2" customHeight="1">
      <c r="A660" s="75"/>
      <c r="B660" s="75"/>
      <c r="C660" s="75"/>
      <c r="D660" s="78"/>
      <c r="E660" s="78"/>
      <c r="F660" s="78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2" customHeight="1">
      <c r="A661" s="75"/>
      <c r="B661" s="75"/>
      <c r="C661" s="75"/>
      <c r="D661" s="78"/>
      <c r="E661" s="78"/>
      <c r="F661" s="78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2" customHeight="1">
      <c r="A662" s="75"/>
      <c r="B662" s="75"/>
      <c r="C662" s="75"/>
      <c r="D662" s="78"/>
      <c r="E662" s="78"/>
      <c r="F662" s="78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2" customHeight="1">
      <c r="A663" s="75"/>
      <c r="B663" s="75"/>
      <c r="C663" s="75"/>
      <c r="D663" s="78"/>
      <c r="E663" s="78"/>
      <c r="F663" s="78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2" customHeight="1">
      <c r="A664" s="75"/>
      <c r="B664" s="75"/>
      <c r="C664" s="75"/>
      <c r="D664" s="78"/>
      <c r="E664" s="78"/>
      <c r="F664" s="78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2" customHeight="1">
      <c r="A665" s="75"/>
      <c r="B665" s="75"/>
      <c r="C665" s="75"/>
      <c r="D665" s="78"/>
      <c r="E665" s="78"/>
      <c r="F665" s="78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2" customHeight="1">
      <c r="A666" s="75"/>
      <c r="B666" s="75"/>
      <c r="C666" s="75"/>
      <c r="D666" s="78"/>
      <c r="E666" s="78"/>
      <c r="F666" s="78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2" customHeight="1">
      <c r="A667" s="75"/>
      <c r="B667" s="75"/>
      <c r="C667" s="75"/>
      <c r="D667" s="78"/>
      <c r="E667" s="78"/>
      <c r="F667" s="78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2" customHeight="1">
      <c r="A668" s="75"/>
      <c r="B668" s="75"/>
      <c r="C668" s="75"/>
      <c r="D668" s="78"/>
      <c r="E668" s="78"/>
      <c r="F668" s="78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2" customHeight="1">
      <c r="A669" s="75"/>
      <c r="B669" s="75"/>
      <c r="C669" s="75"/>
      <c r="D669" s="78"/>
      <c r="E669" s="78"/>
      <c r="F669" s="78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2" customHeight="1">
      <c r="A670" s="75"/>
      <c r="B670" s="75"/>
      <c r="C670" s="75"/>
      <c r="D670" s="78"/>
      <c r="E670" s="78"/>
      <c r="F670" s="78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2" customHeight="1">
      <c r="A671" s="75"/>
      <c r="B671" s="75"/>
      <c r="C671" s="75"/>
      <c r="D671" s="78"/>
      <c r="E671" s="78"/>
      <c r="F671" s="78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2" customHeight="1">
      <c r="A672" s="75"/>
      <c r="B672" s="75"/>
      <c r="C672" s="75"/>
      <c r="D672" s="78"/>
      <c r="E672" s="78"/>
      <c r="F672" s="78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2" customHeight="1">
      <c r="A673" s="75"/>
      <c r="B673" s="75"/>
      <c r="C673" s="75"/>
      <c r="D673" s="78"/>
      <c r="E673" s="78"/>
      <c r="F673" s="78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2" customHeight="1">
      <c r="A674" s="75"/>
      <c r="B674" s="75"/>
      <c r="C674" s="75"/>
      <c r="D674" s="78"/>
      <c r="E674" s="78"/>
      <c r="F674" s="78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2" customHeight="1">
      <c r="A675" s="75"/>
      <c r="B675" s="75"/>
      <c r="C675" s="75"/>
      <c r="D675" s="78"/>
      <c r="E675" s="78"/>
      <c r="F675" s="78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2" customHeight="1">
      <c r="A676" s="75"/>
      <c r="B676" s="75"/>
      <c r="C676" s="75"/>
      <c r="D676" s="78"/>
      <c r="E676" s="78"/>
      <c r="F676" s="78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2" customHeight="1">
      <c r="A677" s="75"/>
      <c r="B677" s="75"/>
      <c r="C677" s="75"/>
      <c r="D677" s="78"/>
      <c r="E677" s="78"/>
      <c r="F677" s="78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2" customHeight="1">
      <c r="A678" s="75"/>
      <c r="B678" s="75"/>
      <c r="C678" s="75"/>
      <c r="D678" s="78"/>
      <c r="E678" s="78"/>
      <c r="F678" s="78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2" customHeight="1">
      <c r="A679" s="75"/>
      <c r="B679" s="75"/>
      <c r="C679" s="75"/>
      <c r="D679" s="78"/>
      <c r="E679" s="78"/>
      <c r="F679" s="78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2" customHeight="1">
      <c r="A680" s="75"/>
      <c r="B680" s="75"/>
      <c r="C680" s="75"/>
      <c r="D680" s="78"/>
      <c r="E680" s="78"/>
      <c r="F680" s="78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2" customHeight="1">
      <c r="A681" s="75"/>
      <c r="B681" s="75"/>
      <c r="C681" s="75"/>
      <c r="D681" s="78"/>
      <c r="E681" s="78"/>
      <c r="F681" s="78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2" customHeight="1">
      <c r="A682" s="75"/>
      <c r="B682" s="75"/>
      <c r="C682" s="75"/>
      <c r="D682" s="78"/>
      <c r="E682" s="78"/>
      <c r="F682" s="78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2" customHeight="1">
      <c r="A683" s="75"/>
      <c r="B683" s="75"/>
      <c r="C683" s="75"/>
      <c r="D683" s="78"/>
      <c r="E683" s="78"/>
      <c r="F683" s="78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2" customHeight="1">
      <c r="A684" s="75"/>
      <c r="B684" s="75"/>
      <c r="C684" s="75"/>
      <c r="D684" s="78"/>
      <c r="E684" s="78"/>
      <c r="F684" s="78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2" customHeight="1">
      <c r="A685" s="75"/>
      <c r="B685" s="75"/>
      <c r="C685" s="75"/>
      <c r="D685" s="78"/>
      <c r="E685" s="78"/>
      <c r="F685" s="78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2" customHeight="1">
      <c r="A686" s="75"/>
      <c r="B686" s="75"/>
      <c r="C686" s="75"/>
      <c r="D686" s="78"/>
      <c r="E686" s="78"/>
      <c r="F686" s="78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2" customHeight="1">
      <c r="A687" s="75"/>
      <c r="B687" s="75"/>
      <c r="C687" s="75"/>
      <c r="D687" s="78"/>
      <c r="E687" s="78"/>
      <c r="F687" s="78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2" customHeight="1">
      <c r="A688" s="75"/>
      <c r="B688" s="75"/>
      <c r="C688" s="75"/>
      <c r="D688" s="78"/>
      <c r="E688" s="78"/>
      <c r="F688" s="78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2" customHeight="1">
      <c r="A689" s="75"/>
      <c r="B689" s="75"/>
      <c r="C689" s="75"/>
      <c r="D689" s="78"/>
      <c r="E689" s="78"/>
      <c r="F689" s="78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2" customHeight="1">
      <c r="A690" s="75"/>
      <c r="B690" s="75"/>
      <c r="C690" s="75"/>
      <c r="D690" s="78"/>
      <c r="E690" s="78"/>
      <c r="F690" s="78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2" customHeight="1">
      <c r="A691" s="75"/>
      <c r="B691" s="75"/>
      <c r="C691" s="75"/>
      <c r="D691" s="78"/>
      <c r="E691" s="78"/>
      <c r="F691" s="78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2" customHeight="1">
      <c r="A692" s="75"/>
      <c r="B692" s="75"/>
      <c r="C692" s="75"/>
      <c r="D692" s="78"/>
      <c r="E692" s="78"/>
      <c r="F692" s="78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2" customHeight="1">
      <c r="A693" s="75"/>
      <c r="B693" s="75"/>
      <c r="C693" s="75"/>
      <c r="D693" s="78"/>
      <c r="E693" s="78"/>
      <c r="F693" s="78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2" customHeight="1">
      <c r="A694" s="75"/>
      <c r="B694" s="75"/>
      <c r="C694" s="75"/>
      <c r="D694" s="78"/>
      <c r="E694" s="78"/>
      <c r="F694" s="78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2" customHeight="1">
      <c r="A695" s="75"/>
      <c r="B695" s="75"/>
      <c r="C695" s="75"/>
      <c r="D695" s="78"/>
      <c r="E695" s="78"/>
      <c r="F695" s="78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2" customHeight="1">
      <c r="A696" s="75"/>
      <c r="B696" s="75"/>
      <c r="C696" s="75"/>
      <c r="D696" s="78"/>
      <c r="E696" s="78"/>
      <c r="F696" s="78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2" customHeight="1">
      <c r="A697" s="75"/>
      <c r="B697" s="75"/>
      <c r="C697" s="75"/>
      <c r="D697" s="78"/>
      <c r="E697" s="78"/>
      <c r="F697" s="78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2" customHeight="1">
      <c r="A698" s="75"/>
      <c r="B698" s="75"/>
      <c r="C698" s="75"/>
      <c r="D698" s="78"/>
      <c r="E698" s="78"/>
      <c r="F698" s="78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2" customHeight="1">
      <c r="A699" s="75"/>
      <c r="B699" s="75"/>
      <c r="C699" s="75"/>
      <c r="D699" s="78"/>
      <c r="E699" s="78"/>
      <c r="F699" s="78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2" customHeight="1">
      <c r="A700" s="75"/>
      <c r="B700" s="75"/>
      <c r="C700" s="75"/>
      <c r="D700" s="78"/>
      <c r="E700" s="78"/>
      <c r="F700" s="78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2" customHeight="1">
      <c r="A701" s="75"/>
      <c r="B701" s="75"/>
      <c r="C701" s="75"/>
      <c r="D701" s="78"/>
      <c r="E701" s="78"/>
      <c r="F701" s="78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2" customHeight="1">
      <c r="A702" s="75"/>
      <c r="B702" s="75"/>
      <c r="C702" s="75"/>
      <c r="D702" s="78"/>
      <c r="E702" s="78"/>
      <c r="F702" s="78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2" customHeight="1">
      <c r="A703" s="75"/>
      <c r="B703" s="75"/>
      <c r="C703" s="75"/>
      <c r="D703" s="78"/>
      <c r="E703" s="78"/>
      <c r="F703" s="78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2" customHeight="1">
      <c r="A704" s="75"/>
      <c r="B704" s="75"/>
      <c r="C704" s="75"/>
      <c r="D704" s="78"/>
      <c r="E704" s="78"/>
      <c r="F704" s="78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2" customHeight="1">
      <c r="A705" s="75"/>
      <c r="B705" s="75"/>
      <c r="C705" s="75"/>
      <c r="D705" s="78"/>
      <c r="E705" s="78"/>
      <c r="F705" s="78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2" customHeight="1">
      <c r="A706" s="75"/>
      <c r="B706" s="75"/>
      <c r="C706" s="75"/>
      <c r="D706" s="78"/>
      <c r="E706" s="78"/>
      <c r="F706" s="78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2" customHeight="1">
      <c r="A707" s="75"/>
      <c r="B707" s="75"/>
      <c r="C707" s="75"/>
      <c r="D707" s="78"/>
      <c r="E707" s="78"/>
      <c r="F707" s="78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2" customHeight="1">
      <c r="A708" s="75"/>
      <c r="B708" s="75"/>
      <c r="C708" s="75"/>
      <c r="D708" s="78"/>
      <c r="E708" s="78"/>
      <c r="F708" s="78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2" customHeight="1">
      <c r="A709" s="75"/>
      <c r="B709" s="75"/>
      <c r="C709" s="75"/>
      <c r="D709" s="78"/>
      <c r="E709" s="78"/>
      <c r="F709" s="78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2" customHeight="1">
      <c r="A710" s="75"/>
      <c r="B710" s="75"/>
      <c r="C710" s="75"/>
      <c r="D710" s="78"/>
      <c r="E710" s="78"/>
      <c r="F710" s="78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2" customHeight="1">
      <c r="A711" s="75"/>
      <c r="B711" s="75"/>
      <c r="C711" s="75"/>
      <c r="D711" s="78"/>
      <c r="E711" s="78"/>
      <c r="F711" s="78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2" customHeight="1">
      <c r="A712" s="75"/>
      <c r="B712" s="75"/>
      <c r="C712" s="75"/>
      <c r="D712" s="78"/>
      <c r="E712" s="78"/>
      <c r="F712" s="78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2" customHeight="1">
      <c r="A713" s="75"/>
      <c r="B713" s="75"/>
      <c r="C713" s="75"/>
      <c r="D713" s="78"/>
      <c r="E713" s="78"/>
      <c r="F713" s="78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2" customHeight="1">
      <c r="A714" s="75"/>
      <c r="B714" s="75"/>
      <c r="C714" s="75"/>
      <c r="D714" s="78"/>
      <c r="E714" s="78"/>
      <c r="F714" s="78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2" customHeight="1">
      <c r="A715" s="75"/>
      <c r="B715" s="75"/>
      <c r="C715" s="75"/>
      <c r="D715" s="78"/>
      <c r="E715" s="78"/>
      <c r="F715" s="78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2" customHeight="1">
      <c r="A716" s="75"/>
      <c r="B716" s="75"/>
      <c r="C716" s="75"/>
      <c r="D716" s="78"/>
      <c r="E716" s="78"/>
      <c r="F716" s="78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2" customHeight="1">
      <c r="A717" s="75"/>
      <c r="B717" s="75"/>
      <c r="C717" s="75"/>
      <c r="D717" s="78"/>
      <c r="E717" s="78"/>
      <c r="F717" s="78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2" customHeight="1">
      <c r="A718" s="75"/>
      <c r="B718" s="75"/>
      <c r="C718" s="75"/>
      <c r="D718" s="78"/>
      <c r="E718" s="78"/>
      <c r="F718" s="78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2" customHeight="1">
      <c r="A719" s="75"/>
      <c r="B719" s="75"/>
      <c r="C719" s="75"/>
      <c r="D719" s="78"/>
      <c r="E719" s="78"/>
      <c r="F719" s="78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2" customHeight="1">
      <c r="A720" s="75"/>
      <c r="B720" s="75"/>
      <c r="C720" s="75"/>
      <c r="D720" s="78"/>
      <c r="E720" s="78"/>
      <c r="F720" s="78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2" customHeight="1">
      <c r="A721" s="75"/>
      <c r="B721" s="75"/>
      <c r="C721" s="75"/>
      <c r="D721" s="78"/>
      <c r="E721" s="78"/>
      <c r="F721" s="78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2" customHeight="1">
      <c r="A722" s="75"/>
      <c r="B722" s="75"/>
      <c r="C722" s="75"/>
      <c r="D722" s="78"/>
      <c r="E722" s="78"/>
      <c r="F722" s="78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2" customHeight="1">
      <c r="A723" s="75"/>
      <c r="B723" s="75"/>
      <c r="C723" s="75"/>
      <c r="D723" s="78"/>
      <c r="E723" s="78"/>
      <c r="F723" s="78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2" customHeight="1">
      <c r="A724" s="75"/>
      <c r="B724" s="75"/>
      <c r="C724" s="75"/>
      <c r="D724" s="78"/>
      <c r="E724" s="78"/>
      <c r="F724" s="78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2" customHeight="1">
      <c r="A725" s="75"/>
      <c r="B725" s="75"/>
      <c r="C725" s="75"/>
      <c r="D725" s="78"/>
      <c r="E725" s="78"/>
      <c r="F725" s="78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2" customHeight="1">
      <c r="A726" s="75"/>
      <c r="B726" s="75"/>
      <c r="C726" s="75"/>
      <c r="D726" s="78"/>
      <c r="E726" s="78"/>
      <c r="F726" s="78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2" customHeight="1">
      <c r="A727" s="75"/>
      <c r="B727" s="75"/>
      <c r="C727" s="75"/>
      <c r="D727" s="78"/>
      <c r="E727" s="78"/>
      <c r="F727" s="78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2" customHeight="1">
      <c r="A728" s="75"/>
      <c r="B728" s="75"/>
      <c r="C728" s="75"/>
      <c r="D728" s="78"/>
      <c r="E728" s="78"/>
      <c r="F728" s="78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2" customHeight="1">
      <c r="A729" s="75"/>
      <c r="B729" s="75"/>
      <c r="C729" s="75"/>
      <c r="D729" s="78"/>
      <c r="E729" s="78"/>
      <c r="F729" s="78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2" customHeight="1">
      <c r="A730" s="75"/>
      <c r="B730" s="75"/>
      <c r="C730" s="75"/>
      <c r="D730" s="78"/>
      <c r="E730" s="78"/>
      <c r="F730" s="78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2" customHeight="1">
      <c r="A731" s="75"/>
      <c r="B731" s="75"/>
      <c r="C731" s="75"/>
      <c r="D731" s="78"/>
      <c r="E731" s="78"/>
      <c r="F731" s="78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2" customHeight="1">
      <c r="A732" s="75"/>
      <c r="B732" s="75"/>
      <c r="C732" s="75"/>
      <c r="D732" s="78"/>
      <c r="E732" s="78"/>
      <c r="F732" s="78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2" customHeight="1">
      <c r="A733" s="75"/>
      <c r="B733" s="75"/>
      <c r="C733" s="75"/>
      <c r="D733" s="78"/>
      <c r="E733" s="78"/>
      <c r="F733" s="78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2" customHeight="1">
      <c r="A734" s="75"/>
      <c r="B734" s="75"/>
      <c r="C734" s="75"/>
      <c r="D734" s="78"/>
      <c r="E734" s="78"/>
      <c r="F734" s="78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2" customHeight="1">
      <c r="A735" s="75"/>
      <c r="B735" s="75"/>
      <c r="C735" s="75"/>
      <c r="D735" s="78"/>
      <c r="E735" s="78"/>
      <c r="F735" s="78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2" customHeight="1">
      <c r="A736" s="75"/>
      <c r="B736" s="75"/>
      <c r="C736" s="75"/>
      <c r="D736" s="78"/>
      <c r="E736" s="78"/>
      <c r="F736" s="78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2" customHeight="1">
      <c r="A737" s="75"/>
      <c r="B737" s="75"/>
      <c r="C737" s="75"/>
      <c r="D737" s="78"/>
      <c r="E737" s="78"/>
      <c r="F737" s="78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2" customHeight="1">
      <c r="A738" s="75"/>
      <c r="B738" s="75"/>
      <c r="C738" s="75"/>
      <c r="D738" s="78"/>
      <c r="E738" s="78"/>
      <c r="F738" s="78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2" customHeight="1">
      <c r="A739" s="75"/>
      <c r="B739" s="75"/>
      <c r="C739" s="75"/>
      <c r="D739" s="78"/>
      <c r="E739" s="78"/>
      <c r="F739" s="78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2" customHeight="1">
      <c r="A740" s="75"/>
      <c r="B740" s="75"/>
      <c r="C740" s="75"/>
      <c r="D740" s="78"/>
      <c r="E740" s="78"/>
      <c r="F740" s="78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2" customHeight="1">
      <c r="A741" s="75"/>
      <c r="B741" s="75"/>
      <c r="C741" s="75"/>
      <c r="D741" s="78"/>
      <c r="E741" s="78"/>
      <c r="F741" s="78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2" customHeight="1">
      <c r="A742" s="75"/>
      <c r="B742" s="75"/>
      <c r="C742" s="75"/>
      <c r="D742" s="78"/>
      <c r="E742" s="78"/>
      <c r="F742" s="78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2" customHeight="1">
      <c r="A743" s="75"/>
      <c r="B743" s="75"/>
      <c r="C743" s="75"/>
      <c r="D743" s="78"/>
      <c r="E743" s="78"/>
      <c r="F743" s="78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2" customHeight="1">
      <c r="A744" s="75"/>
      <c r="B744" s="75"/>
      <c r="C744" s="75"/>
      <c r="D744" s="78"/>
      <c r="E744" s="78"/>
      <c r="F744" s="78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2" customHeight="1">
      <c r="A745" s="75"/>
      <c r="B745" s="75"/>
      <c r="C745" s="75"/>
      <c r="D745" s="78"/>
      <c r="E745" s="78"/>
      <c r="F745" s="78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2" customHeight="1">
      <c r="A746" s="75"/>
      <c r="B746" s="75"/>
      <c r="C746" s="75"/>
      <c r="D746" s="78"/>
      <c r="E746" s="78"/>
      <c r="F746" s="78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2" customHeight="1">
      <c r="A747" s="75"/>
      <c r="B747" s="75"/>
      <c r="C747" s="75"/>
      <c r="D747" s="78"/>
      <c r="E747" s="78"/>
      <c r="F747" s="78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2" customHeight="1">
      <c r="A748" s="75"/>
      <c r="B748" s="75"/>
      <c r="C748" s="75"/>
      <c r="D748" s="78"/>
      <c r="E748" s="78"/>
      <c r="F748" s="78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2" customHeight="1">
      <c r="A749" s="75"/>
      <c r="B749" s="75"/>
      <c r="C749" s="75"/>
      <c r="D749" s="78"/>
      <c r="E749" s="78"/>
      <c r="F749" s="78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2" customHeight="1">
      <c r="A750" s="75"/>
      <c r="B750" s="75"/>
      <c r="C750" s="75"/>
      <c r="D750" s="78"/>
      <c r="E750" s="78"/>
      <c r="F750" s="78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2" customHeight="1">
      <c r="A751" s="75"/>
      <c r="B751" s="75"/>
      <c r="C751" s="75"/>
      <c r="D751" s="78"/>
      <c r="E751" s="78"/>
      <c r="F751" s="78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2" customHeight="1">
      <c r="A752" s="75"/>
      <c r="B752" s="75"/>
      <c r="C752" s="75"/>
      <c r="D752" s="78"/>
      <c r="E752" s="78"/>
      <c r="F752" s="78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2" customHeight="1">
      <c r="A753" s="75"/>
      <c r="B753" s="75"/>
      <c r="C753" s="75"/>
      <c r="D753" s="78"/>
      <c r="E753" s="78"/>
      <c r="F753" s="78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2" customHeight="1">
      <c r="A754" s="75"/>
      <c r="B754" s="75"/>
      <c r="C754" s="75"/>
      <c r="D754" s="78"/>
      <c r="E754" s="78"/>
      <c r="F754" s="78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2" customHeight="1">
      <c r="A755" s="75"/>
      <c r="B755" s="75"/>
      <c r="C755" s="75"/>
      <c r="D755" s="78"/>
      <c r="E755" s="78"/>
      <c r="F755" s="78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2" customHeight="1">
      <c r="A756" s="75"/>
      <c r="B756" s="75"/>
      <c r="C756" s="75"/>
      <c r="D756" s="78"/>
      <c r="E756" s="78"/>
      <c r="F756" s="78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2" customHeight="1">
      <c r="A757" s="75"/>
      <c r="B757" s="75"/>
      <c r="C757" s="75"/>
      <c r="D757" s="78"/>
      <c r="E757" s="78"/>
      <c r="F757" s="78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2" customHeight="1">
      <c r="A758" s="75"/>
      <c r="B758" s="75"/>
      <c r="C758" s="75"/>
      <c r="D758" s="78"/>
      <c r="E758" s="78"/>
      <c r="F758" s="78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2" customHeight="1">
      <c r="A759" s="75"/>
      <c r="B759" s="75"/>
      <c r="C759" s="75"/>
      <c r="D759" s="78"/>
      <c r="E759" s="78"/>
      <c r="F759" s="78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2" customHeight="1">
      <c r="A760" s="75"/>
      <c r="B760" s="75"/>
      <c r="C760" s="75"/>
      <c r="D760" s="78"/>
      <c r="E760" s="78"/>
      <c r="F760" s="78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2" customHeight="1">
      <c r="A761" s="75"/>
      <c r="B761" s="75"/>
      <c r="C761" s="75"/>
      <c r="D761" s="78"/>
      <c r="E761" s="78"/>
      <c r="F761" s="78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2" customHeight="1">
      <c r="A762" s="75"/>
      <c r="B762" s="75"/>
      <c r="C762" s="75"/>
      <c r="D762" s="78"/>
      <c r="E762" s="78"/>
      <c r="F762" s="78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2" customHeight="1">
      <c r="A763" s="75"/>
      <c r="B763" s="75"/>
      <c r="C763" s="75"/>
      <c r="D763" s="78"/>
      <c r="E763" s="78"/>
      <c r="F763" s="78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2" customHeight="1">
      <c r="A764" s="75"/>
      <c r="B764" s="75"/>
      <c r="C764" s="75"/>
      <c r="D764" s="78"/>
      <c r="E764" s="78"/>
      <c r="F764" s="78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2" customHeight="1">
      <c r="A765" s="75"/>
      <c r="B765" s="75"/>
      <c r="C765" s="75"/>
      <c r="D765" s="78"/>
      <c r="E765" s="78"/>
      <c r="F765" s="78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2" customHeight="1">
      <c r="A766" s="75"/>
      <c r="B766" s="75"/>
      <c r="C766" s="75"/>
      <c r="D766" s="78"/>
      <c r="E766" s="78"/>
      <c r="F766" s="78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2" customHeight="1">
      <c r="A767" s="75"/>
      <c r="B767" s="75"/>
      <c r="C767" s="75"/>
      <c r="D767" s="78"/>
      <c r="E767" s="78"/>
      <c r="F767" s="78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2" customHeight="1">
      <c r="A768" s="75"/>
      <c r="B768" s="75"/>
      <c r="C768" s="75"/>
      <c r="D768" s="78"/>
      <c r="E768" s="78"/>
      <c r="F768" s="78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2" customHeight="1">
      <c r="A769" s="75"/>
      <c r="B769" s="75"/>
      <c r="C769" s="75"/>
      <c r="D769" s="78"/>
      <c r="E769" s="78"/>
      <c r="F769" s="78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2" customHeight="1">
      <c r="A770" s="75"/>
      <c r="B770" s="75"/>
      <c r="C770" s="75"/>
      <c r="D770" s="78"/>
      <c r="E770" s="78"/>
      <c r="F770" s="78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2" customHeight="1">
      <c r="A771" s="75"/>
      <c r="B771" s="75"/>
      <c r="C771" s="75"/>
      <c r="D771" s="78"/>
      <c r="E771" s="78"/>
      <c r="F771" s="78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2" customHeight="1">
      <c r="A772" s="75"/>
      <c r="B772" s="75"/>
      <c r="C772" s="75"/>
      <c r="D772" s="78"/>
      <c r="E772" s="78"/>
      <c r="F772" s="78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2" customHeight="1">
      <c r="A773" s="75"/>
      <c r="B773" s="75"/>
      <c r="C773" s="75"/>
      <c r="D773" s="78"/>
      <c r="E773" s="78"/>
      <c r="F773" s="78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2" customHeight="1">
      <c r="A774" s="75"/>
      <c r="B774" s="75"/>
      <c r="C774" s="75"/>
      <c r="D774" s="78"/>
      <c r="E774" s="78"/>
      <c r="F774" s="78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2" customHeight="1">
      <c r="A775" s="75"/>
      <c r="B775" s="75"/>
      <c r="C775" s="75"/>
      <c r="D775" s="78"/>
      <c r="E775" s="78"/>
      <c r="F775" s="78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2" customHeight="1">
      <c r="A776" s="75"/>
      <c r="B776" s="75"/>
      <c r="C776" s="75"/>
      <c r="D776" s="78"/>
      <c r="E776" s="78"/>
      <c r="F776" s="78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2" customHeight="1">
      <c r="A777" s="75"/>
      <c r="B777" s="75"/>
      <c r="C777" s="75"/>
      <c r="D777" s="78"/>
      <c r="E777" s="78"/>
      <c r="F777" s="78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2" customHeight="1">
      <c r="A778" s="75"/>
      <c r="B778" s="75"/>
      <c r="C778" s="75"/>
      <c r="D778" s="78"/>
      <c r="E778" s="78"/>
      <c r="F778" s="78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2" customHeight="1">
      <c r="A779" s="75"/>
      <c r="B779" s="75"/>
      <c r="C779" s="75"/>
      <c r="D779" s="78"/>
      <c r="E779" s="78"/>
      <c r="F779" s="78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2" customHeight="1">
      <c r="A780" s="75"/>
      <c r="B780" s="75"/>
      <c r="C780" s="75"/>
      <c r="D780" s="78"/>
      <c r="E780" s="78"/>
      <c r="F780" s="78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2" customHeight="1">
      <c r="A781" s="75"/>
      <c r="B781" s="75"/>
      <c r="C781" s="75"/>
      <c r="D781" s="78"/>
      <c r="E781" s="78"/>
      <c r="F781" s="78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2" customHeight="1">
      <c r="A782" s="75"/>
      <c r="B782" s="75"/>
      <c r="C782" s="75"/>
      <c r="D782" s="78"/>
      <c r="E782" s="78"/>
      <c r="F782" s="78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2" customHeight="1">
      <c r="A783" s="75"/>
      <c r="B783" s="75"/>
      <c r="C783" s="75"/>
      <c r="D783" s="78"/>
      <c r="E783" s="78"/>
      <c r="F783" s="78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2" customHeight="1">
      <c r="A784" s="75"/>
      <c r="B784" s="75"/>
      <c r="C784" s="75"/>
      <c r="D784" s="78"/>
      <c r="E784" s="78"/>
      <c r="F784" s="78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2" customHeight="1">
      <c r="A785" s="75"/>
      <c r="B785" s="75"/>
      <c r="C785" s="75"/>
      <c r="D785" s="78"/>
      <c r="E785" s="78"/>
      <c r="F785" s="78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2" customHeight="1">
      <c r="A786" s="75"/>
      <c r="B786" s="75"/>
      <c r="C786" s="75"/>
      <c r="D786" s="78"/>
      <c r="E786" s="78"/>
      <c r="F786" s="78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2" customHeight="1">
      <c r="A787" s="75"/>
      <c r="B787" s="75"/>
      <c r="C787" s="75"/>
      <c r="D787" s="78"/>
      <c r="E787" s="78"/>
      <c r="F787" s="78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2" customHeight="1">
      <c r="A788" s="75"/>
      <c r="B788" s="75"/>
      <c r="C788" s="75"/>
      <c r="D788" s="78"/>
      <c r="E788" s="78"/>
      <c r="F788" s="78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2" customHeight="1">
      <c r="A789" s="75"/>
      <c r="B789" s="75"/>
      <c r="C789" s="75"/>
      <c r="D789" s="78"/>
      <c r="E789" s="78"/>
      <c r="F789" s="78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2" customHeight="1">
      <c r="A790" s="75"/>
      <c r="B790" s="75"/>
      <c r="C790" s="75"/>
      <c r="D790" s="78"/>
      <c r="E790" s="78"/>
      <c r="F790" s="78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2" customHeight="1">
      <c r="A791" s="75"/>
      <c r="B791" s="75"/>
      <c r="C791" s="75"/>
      <c r="D791" s="78"/>
      <c r="E791" s="78"/>
      <c r="F791" s="78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2" customHeight="1">
      <c r="A792" s="75"/>
      <c r="B792" s="75"/>
      <c r="C792" s="75"/>
      <c r="D792" s="78"/>
      <c r="E792" s="78"/>
      <c r="F792" s="78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2" customHeight="1">
      <c r="A793" s="75"/>
      <c r="B793" s="75"/>
      <c r="C793" s="75"/>
      <c r="D793" s="78"/>
      <c r="E793" s="78"/>
      <c r="F793" s="78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2" customHeight="1">
      <c r="A794" s="75"/>
      <c r="B794" s="75"/>
      <c r="C794" s="75"/>
      <c r="D794" s="78"/>
      <c r="E794" s="78"/>
      <c r="F794" s="78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2" customHeight="1">
      <c r="A795" s="75"/>
      <c r="B795" s="75"/>
      <c r="C795" s="75"/>
      <c r="D795" s="78"/>
      <c r="E795" s="78"/>
      <c r="F795" s="78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2" customHeight="1">
      <c r="A796" s="75"/>
      <c r="B796" s="75"/>
      <c r="C796" s="75"/>
      <c r="D796" s="78"/>
      <c r="E796" s="78"/>
      <c r="F796" s="78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2" customHeight="1">
      <c r="A797" s="75"/>
      <c r="B797" s="75"/>
      <c r="C797" s="75"/>
      <c r="D797" s="78"/>
      <c r="E797" s="78"/>
      <c r="F797" s="78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2" customHeight="1">
      <c r="A798" s="75"/>
      <c r="B798" s="75"/>
      <c r="C798" s="75"/>
      <c r="D798" s="78"/>
      <c r="E798" s="78"/>
      <c r="F798" s="78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2" customHeight="1">
      <c r="A799" s="75"/>
      <c r="B799" s="75"/>
      <c r="C799" s="75"/>
      <c r="D799" s="78"/>
      <c r="E799" s="78"/>
      <c r="F799" s="78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2" customHeight="1">
      <c r="A800" s="75"/>
      <c r="B800" s="75"/>
      <c r="C800" s="75"/>
      <c r="D800" s="78"/>
      <c r="E800" s="78"/>
      <c r="F800" s="78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2" customHeight="1">
      <c r="A801" s="75"/>
      <c r="B801" s="75"/>
      <c r="C801" s="75"/>
      <c r="D801" s="78"/>
      <c r="E801" s="78"/>
      <c r="F801" s="78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2" customHeight="1">
      <c r="A802" s="75"/>
      <c r="B802" s="75"/>
      <c r="C802" s="75"/>
      <c r="D802" s="78"/>
      <c r="E802" s="78"/>
      <c r="F802" s="78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2" customHeight="1">
      <c r="A803" s="75"/>
      <c r="B803" s="75"/>
      <c r="C803" s="75"/>
      <c r="D803" s="78"/>
      <c r="E803" s="78"/>
      <c r="F803" s="78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2" customHeight="1">
      <c r="A804" s="75"/>
      <c r="B804" s="75"/>
      <c r="C804" s="75"/>
      <c r="D804" s="78"/>
      <c r="E804" s="78"/>
      <c r="F804" s="78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2" customHeight="1">
      <c r="A805" s="75"/>
      <c r="B805" s="75"/>
      <c r="C805" s="75"/>
      <c r="D805" s="78"/>
      <c r="E805" s="78"/>
      <c r="F805" s="78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2" customHeight="1">
      <c r="A806" s="75"/>
      <c r="B806" s="75"/>
      <c r="C806" s="75"/>
      <c r="D806" s="78"/>
      <c r="E806" s="78"/>
      <c r="F806" s="78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2" customHeight="1">
      <c r="A807" s="75"/>
      <c r="B807" s="75"/>
      <c r="C807" s="75"/>
      <c r="D807" s="78"/>
      <c r="E807" s="78"/>
      <c r="F807" s="78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2" customHeight="1">
      <c r="A808" s="75"/>
      <c r="B808" s="75"/>
      <c r="C808" s="75"/>
      <c r="D808" s="78"/>
      <c r="E808" s="78"/>
      <c r="F808" s="78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2" customHeight="1">
      <c r="A809" s="75"/>
      <c r="B809" s="75"/>
      <c r="C809" s="75"/>
      <c r="D809" s="78"/>
      <c r="E809" s="78"/>
      <c r="F809" s="78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2" customHeight="1">
      <c r="A810" s="75"/>
      <c r="B810" s="75"/>
      <c r="C810" s="75"/>
      <c r="D810" s="78"/>
      <c r="E810" s="78"/>
      <c r="F810" s="78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2" customHeight="1">
      <c r="A811" s="75"/>
      <c r="B811" s="75"/>
      <c r="C811" s="75"/>
      <c r="D811" s="78"/>
      <c r="E811" s="78"/>
      <c r="F811" s="78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2" customHeight="1">
      <c r="A812" s="75"/>
      <c r="B812" s="75"/>
      <c r="C812" s="75"/>
      <c r="D812" s="78"/>
      <c r="E812" s="78"/>
      <c r="F812" s="78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2" customHeight="1">
      <c r="A813" s="75"/>
      <c r="B813" s="75"/>
      <c r="C813" s="75"/>
      <c r="D813" s="78"/>
      <c r="E813" s="78"/>
      <c r="F813" s="78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2" customHeight="1">
      <c r="A814" s="75"/>
      <c r="B814" s="75"/>
      <c r="C814" s="75"/>
      <c r="D814" s="78"/>
      <c r="E814" s="78"/>
      <c r="F814" s="78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2" customHeight="1">
      <c r="A815" s="75"/>
      <c r="B815" s="75"/>
      <c r="C815" s="75"/>
      <c r="D815" s="78"/>
      <c r="E815" s="78"/>
      <c r="F815" s="78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2" customHeight="1">
      <c r="A816" s="75"/>
      <c r="B816" s="75"/>
      <c r="C816" s="75"/>
      <c r="D816" s="78"/>
      <c r="E816" s="78"/>
      <c r="F816" s="78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2" customHeight="1">
      <c r="A817" s="75"/>
      <c r="B817" s="75"/>
      <c r="C817" s="75"/>
      <c r="D817" s="78"/>
      <c r="E817" s="78"/>
      <c r="F817" s="78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2" customHeight="1">
      <c r="A818" s="75"/>
      <c r="B818" s="75"/>
      <c r="C818" s="75"/>
      <c r="D818" s="78"/>
      <c r="E818" s="78"/>
      <c r="F818" s="78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2" customHeight="1">
      <c r="A819" s="75"/>
      <c r="B819" s="75"/>
      <c r="C819" s="75"/>
      <c r="D819" s="78"/>
      <c r="E819" s="78"/>
      <c r="F819" s="78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2" customHeight="1">
      <c r="A820" s="75"/>
      <c r="B820" s="75"/>
      <c r="C820" s="75"/>
      <c r="D820" s="78"/>
      <c r="E820" s="78"/>
      <c r="F820" s="78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2" customHeight="1">
      <c r="A821" s="75"/>
      <c r="B821" s="75"/>
      <c r="C821" s="75"/>
      <c r="D821" s="78"/>
      <c r="E821" s="78"/>
      <c r="F821" s="78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2" customHeight="1">
      <c r="A822" s="75"/>
      <c r="B822" s="75"/>
      <c r="C822" s="75"/>
      <c r="D822" s="78"/>
      <c r="E822" s="78"/>
      <c r="F822" s="78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2" customHeight="1">
      <c r="A823" s="75"/>
      <c r="B823" s="75"/>
      <c r="C823" s="75"/>
      <c r="D823" s="78"/>
      <c r="E823" s="78"/>
      <c r="F823" s="78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2" customHeight="1">
      <c r="A824" s="75"/>
      <c r="B824" s="75"/>
      <c r="C824" s="75"/>
      <c r="D824" s="78"/>
      <c r="E824" s="78"/>
      <c r="F824" s="78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2" customHeight="1">
      <c r="A825" s="75"/>
      <c r="B825" s="75"/>
      <c r="C825" s="75"/>
      <c r="D825" s="78"/>
      <c r="E825" s="78"/>
      <c r="F825" s="78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2" customHeight="1">
      <c r="A826" s="75"/>
      <c r="B826" s="75"/>
      <c r="C826" s="75"/>
      <c r="D826" s="78"/>
      <c r="E826" s="78"/>
      <c r="F826" s="78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2" customHeight="1">
      <c r="A827" s="75"/>
      <c r="B827" s="75"/>
      <c r="C827" s="75"/>
      <c r="D827" s="78"/>
      <c r="E827" s="78"/>
      <c r="F827" s="78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2" customHeight="1">
      <c r="A828" s="75"/>
      <c r="B828" s="75"/>
      <c r="C828" s="75"/>
      <c r="D828" s="78"/>
      <c r="E828" s="78"/>
      <c r="F828" s="78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2" customHeight="1">
      <c r="A829" s="75"/>
      <c r="B829" s="75"/>
      <c r="C829" s="75"/>
      <c r="D829" s="78"/>
      <c r="E829" s="78"/>
      <c r="F829" s="78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2" customHeight="1">
      <c r="A830" s="75"/>
      <c r="B830" s="75"/>
      <c r="C830" s="75"/>
      <c r="D830" s="78"/>
      <c r="E830" s="78"/>
      <c r="F830" s="78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2" customHeight="1">
      <c r="A831" s="75"/>
      <c r="B831" s="75"/>
      <c r="C831" s="75"/>
      <c r="D831" s="78"/>
      <c r="E831" s="78"/>
      <c r="F831" s="78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2" customHeight="1">
      <c r="A832" s="75"/>
      <c r="B832" s="75"/>
      <c r="C832" s="75"/>
      <c r="D832" s="78"/>
      <c r="E832" s="78"/>
      <c r="F832" s="78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2" customHeight="1">
      <c r="A833" s="75"/>
      <c r="B833" s="75"/>
      <c r="C833" s="75"/>
      <c r="D833" s="78"/>
      <c r="E833" s="78"/>
      <c r="F833" s="78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2" customHeight="1">
      <c r="A834" s="75"/>
      <c r="B834" s="75"/>
      <c r="C834" s="75"/>
      <c r="D834" s="78"/>
      <c r="E834" s="78"/>
      <c r="F834" s="78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2" customHeight="1">
      <c r="A835" s="75"/>
      <c r="B835" s="75"/>
      <c r="C835" s="75"/>
      <c r="D835" s="78"/>
      <c r="E835" s="78"/>
      <c r="F835" s="78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2" customHeight="1">
      <c r="A836" s="75"/>
      <c r="B836" s="75"/>
      <c r="C836" s="75"/>
      <c r="D836" s="78"/>
      <c r="E836" s="78"/>
      <c r="F836" s="78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2" customHeight="1">
      <c r="A837" s="75"/>
      <c r="B837" s="75"/>
      <c r="C837" s="75"/>
      <c r="D837" s="78"/>
      <c r="E837" s="78"/>
      <c r="F837" s="78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2" customHeight="1">
      <c r="A838" s="75"/>
      <c r="B838" s="75"/>
      <c r="C838" s="75"/>
      <c r="D838" s="78"/>
      <c r="E838" s="78"/>
      <c r="F838" s="78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2" customHeight="1">
      <c r="A839" s="75"/>
      <c r="B839" s="75"/>
      <c r="C839" s="75"/>
      <c r="D839" s="78"/>
      <c r="E839" s="78"/>
      <c r="F839" s="78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2" customHeight="1">
      <c r="A840" s="75"/>
      <c r="B840" s="75"/>
      <c r="C840" s="75"/>
      <c r="D840" s="78"/>
      <c r="E840" s="78"/>
      <c r="F840" s="78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2" customHeight="1">
      <c r="A841" s="75"/>
      <c r="B841" s="75"/>
      <c r="C841" s="75"/>
      <c r="D841" s="78"/>
      <c r="E841" s="78"/>
      <c r="F841" s="78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2" customHeight="1">
      <c r="A842" s="75"/>
      <c r="B842" s="75"/>
      <c r="C842" s="75"/>
      <c r="D842" s="78"/>
      <c r="E842" s="78"/>
      <c r="F842" s="78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2" customHeight="1">
      <c r="A843" s="75"/>
      <c r="B843" s="75"/>
      <c r="C843" s="75"/>
      <c r="D843" s="78"/>
      <c r="E843" s="78"/>
      <c r="F843" s="78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2" customHeight="1">
      <c r="A844" s="75"/>
      <c r="B844" s="75"/>
      <c r="C844" s="75"/>
      <c r="D844" s="78"/>
      <c r="E844" s="78"/>
      <c r="F844" s="78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2" customHeight="1">
      <c r="A845" s="75"/>
      <c r="B845" s="75"/>
      <c r="C845" s="75"/>
      <c r="D845" s="78"/>
      <c r="E845" s="78"/>
      <c r="F845" s="78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2" customHeight="1">
      <c r="A846" s="75"/>
      <c r="B846" s="75"/>
      <c r="C846" s="75"/>
      <c r="D846" s="78"/>
      <c r="E846" s="78"/>
      <c r="F846" s="78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2" customHeight="1">
      <c r="A847" s="75"/>
      <c r="B847" s="75"/>
      <c r="C847" s="75"/>
      <c r="D847" s="78"/>
      <c r="E847" s="78"/>
      <c r="F847" s="78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2" customHeight="1">
      <c r="A848" s="75"/>
      <c r="B848" s="75"/>
      <c r="C848" s="75"/>
      <c r="D848" s="78"/>
      <c r="E848" s="78"/>
      <c r="F848" s="78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2" customHeight="1">
      <c r="A849" s="75"/>
      <c r="B849" s="75"/>
      <c r="C849" s="75"/>
      <c r="D849" s="78"/>
      <c r="E849" s="78"/>
      <c r="F849" s="78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2" customHeight="1">
      <c r="A850" s="75"/>
      <c r="B850" s="75"/>
      <c r="C850" s="75"/>
      <c r="D850" s="78"/>
      <c r="E850" s="78"/>
      <c r="F850" s="78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2" customHeight="1">
      <c r="A851" s="75"/>
      <c r="B851" s="75"/>
      <c r="C851" s="75"/>
      <c r="D851" s="78"/>
      <c r="E851" s="78"/>
      <c r="F851" s="78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2" customHeight="1">
      <c r="A852" s="75"/>
      <c r="B852" s="75"/>
      <c r="C852" s="75"/>
      <c r="D852" s="78"/>
      <c r="E852" s="78"/>
      <c r="F852" s="78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2" customHeight="1">
      <c r="A853" s="75"/>
      <c r="B853" s="75"/>
      <c r="C853" s="75"/>
      <c r="D853" s="78"/>
      <c r="E853" s="78"/>
      <c r="F853" s="78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2" customHeight="1">
      <c r="A854" s="75"/>
      <c r="B854" s="75"/>
      <c r="C854" s="75"/>
      <c r="D854" s="78"/>
      <c r="E854" s="78"/>
      <c r="F854" s="78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2" customHeight="1">
      <c r="A855" s="75"/>
      <c r="B855" s="75"/>
      <c r="C855" s="75"/>
      <c r="D855" s="78"/>
      <c r="E855" s="78"/>
      <c r="F855" s="78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2" customHeight="1">
      <c r="A856" s="75"/>
      <c r="B856" s="75"/>
      <c r="C856" s="75"/>
      <c r="D856" s="78"/>
      <c r="E856" s="78"/>
      <c r="F856" s="78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2" customHeight="1">
      <c r="A857" s="75"/>
      <c r="B857" s="75"/>
      <c r="C857" s="75"/>
      <c r="D857" s="78"/>
      <c r="E857" s="78"/>
      <c r="F857" s="78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2" customHeight="1">
      <c r="A858" s="75"/>
      <c r="B858" s="75"/>
      <c r="C858" s="75"/>
      <c r="D858" s="78"/>
      <c r="E858" s="78"/>
      <c r="F858" s="78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2" customHeight="1">
      <c r="A859" s="75"/>
      <c r="B859" s="75"/>
      <c r="C859" s="75"/>
      <c r="D859" s="78"/>
      <c r="E859" s="78"/>
      <c r="F859" s="78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2" customHeight="1">
      <c r="A860" s="75"/>
      <c r="B860" s="75"/>
      <c r="C860" s="75"/>
      <c r="D860" s="78"/>
      <c r="E860" s="78"/>
      <c r="F860" s="78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2" customHeight="1">
      <c r="A861" s="75"/>
      <c r="B861" s="75"/>
      <c r="C861" s="75"/>
      <c r="D861" s="78"/>
      <c r="E861" s="78"/>
      <c r="F861" s="78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2" customHeight="1">
      <c r="A862" s="75"/>
      <c r="B862" s="75"/>
      <c r="C862" s="75"/>
      <c r="D862" s="78"/>
      <c r="E862" s="78"/>
      <c r="F862" s="78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2" customHeight="1">
      <c r="A863" s="75"/>
      <c r="B863" s="75"/>
      <c r="C863" s="75"/>
      <c r="D863" s="78"/>
      <c r="E863" s="78"/>
      <c r="F863" s="78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2" customHeight="1">
      <c r="A864" s="75"/>
      <c r="B864" s="75"/>
      <c r="C864" s="75"/>
      <c r="D864" s="78"/>
      <c r="E864" s="78"/>
      <c r="F864" s="78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2" customHeight="1">
      <c r="A865" s="75"/>
      <c r="B865" s="75"/>
      <c r="C865" s="75"/>
      <c r="D865" s="78"/>
      <c r="E865" s="78"/>
      <c r="F865" s="78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2" customHeight="1">
      <c r="A866" s="75"/>
      <c r="B866" s="75"/>
      <c r="C866" s="75"/>
      <c r="D866" s="78"/>
      <c r="E866" s="78"/>
      <c r="F866" s="78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2" customHeight="1">
      <c r="A867" s="75"/>
      <c r="B867" s="75"/>
      <c r="C867" s="75"/>
      <c r="D867" s="78"/>
      <c r="E867" s="78"/>
      <c r="F867" s="78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2" customHeight="1">
      <c r="A868" s="75"/>
      <c r="B868" s="75"/>
      <c r="C868" s="75"/>
      <c r="D868" s="78"/>
      <c r="E868" s="78"/>
      <c r="F868" s="78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2" customHeight="1">
      <c r="A869" s="75"/>
      <c r="B869" s="75"/>
      <c r="C869" s="75"/>
      <c r="D869" s="78"/>
      <c r="E869" s="78"/>
      <c r="F869" s="78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2" customHeight="1">
      <c r="A870" s="75"/>
      <c r="B870" s="75"/>
      <c r="C870" s="75"/>
      <c r="D870" s="78"/>
      <c r="E870" s="78"/>
      <c r="F870" s="78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2" customHeight="1">
      <c r="A871" s="75"/>
      <c r="B871" s="75"/>
      <c r="C871" s="75"/>
      <c r="D871" s="78"/>
      <c r="E871" s="78"/>
      <c r="F871" s="78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2" customHeight="1">
      <c r="A872" s="75"/>
      <c r="B872" s="75"/>
      <c r="C872" s="75"/>
      <c r="D872" s="78"/>
      <c r="E872" s="78"/>
      <c r="F872" s="78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2" customHeight="1">
      <c r="A873" s="75"/>
      <c r="B873" s="75"/>
      <c r="C873" s="75"/>
      <c r="D873" s="78"/>
      <c r="E873" s="78"/>
      <c r="F873" s="78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2" customHeight="1">
      <c r="A874" s="75"/>
      <c r="B874" s="75"/>
      <c r="C874" s="75"/>
      <c r="D874" s="78"/>
      <c r="E874" s="78"/>
      <c r="F874" s="78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2" customHeight="1">
      <c r="A875" s="75"/>
      <c r="B875" s="75"/>
      <c r="C875" s="75"/>
      <c r="D875" s="78"/>
      <c r="E875" s="78"/>
      <c r="F875" s="78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2" customHeight="1">
      <c r="A876" s="75"/>
      <c r="B876" s="75"/>
      <c r="C876" s="75"/>
      <c r="D876" s="78"/>
      <c r="E876" s="78"/>
      <c r="F876" s="78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2" customHeight="1">
      <c r="A877" s="75"/>
      <c r="B877" s="75"/>
      <c r="C877" s="75"/>
      <c r="D877" s="78"/>
      <c r="E877" s="78"/>
      <c r="F877" s="78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2" customHeight="1">
      <c r="A878" s="75"/>
      <c r="B878" s="75"/>
      <c r="C878" s="75"/>
      <c r="D878" s="78"/>
      <c r="E878" s="78"/>
      <c r="F878" s="78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2" customHeight="1">
      <c r="A879" s="75"/>
      <c r="B879" s="75"/>
      <c r="C879" s="75"/>
      <c r="D879" s="78"/>
      <c r="E879" s="78"/>
      <c r="F879" s="78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2" customHeight="1">
      <c r="A880" s="75"/>
      <c r="B880" s="75"/>
      <c r="C880" s="75"/>
      <c r="D880" s="78"/>
      <c r="E880" s="78"/>
      <c r="F880" s="78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2" customHeight="1">
      <c r="A881" s="75"/>
      <c r="B881" s="75"/>
      <c r="C881" s="75"/>
      <c r="D881" s="78"/>
      <c r="E881" s="78"/>
      <c r="F881" s="78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2" customHeight="1">
      <c r="A882" s="75"/>
      <c r="B882" s="75"/>
      <c r="C882" s="75"/>
      <c r="D882" s="78"/>
      <c r="E882" s="78"/>
      <c r="F882" s="78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2" customHeight="1">
      <c r="A883" s="75"/>
      <c r="B883" s="75"/>
      <c r="C883" s="75"/>
      <c r="D883" s="78"/>
      <c r="E883" s="78"/>
      <c r="F883" s="78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2" customHeight="1">
      <c r="A884" s="75"/>
      <c r="B884" s="75"/>
      <c r="C884" s="75"/>
      <c r="D884" s="78"/>
      <c r="E884" s="78"/>
      <c r="F884" s="78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2" customHeight="1">
      <c r="A885" s="75"/>
      <c r="B885" s="75"/>
      <c r="C885" s="75"/>
      <c r="D885" s="78"/>
      <c r="E885" s="78"/>
      <c r="F885" s="78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2" customHeight="1">
      <c r="A886" s="75"/>
      <c r="B886" s="75"/>
      <c r="C886" s="75"/>
      <c r="D886" s="78"/>
      <c r="E886" s="78"/>
      <c r="F886" s="78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2" customHeight="1">
      <c r="A887" s="75"/>
      <c r="B887" s="75"/>
      <c r="C887" s="75"/>
      <c r="D887" s="78"/>
      <c r="E887" s="78"/>
      <c r="F887" s="78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2" customHeight="1">
      <c r="A888" s="75"/>
      <c r="B888" s="75"/>
      <c r="C888" s="75"/>
      <c r="D888" s="78"/>
      <c r="E888" s="78"/>
      <c r="F888" s="78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2" customHeight="1">
      <c r="A889" s="75"/>
      <c r="B889" s="75"/>
      <c r="C889" s="75"/>
      <c r="D889" s="78"/>
      <c r="E889" s="78"/>
      <c r="F889" s="78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2" customHeight="1">
      <c r="A890" s="75"/>
      <c r="B890" s="75"/>
      <c r="C890" s="75"/>
      <c r="D890" s="78"/>
      <c r="E890" s="78"/>
      <c r="F890" s="78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2" customHeight="1">
      <c r="A891" s="75"/>
      <c r="B891" s="75"/>
      <c r="C891" s="75"/>
      <c r="D891" s="78"/>
      <c r="E891" s="78"/>
      <c r="F891" s="78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2" customHeight="1">
      <c r="A892" s="75"/>
      <c r="B892" s="75"/>
      <c r="C892" s="75"/>
      <c r="D892" s="78"/>
      <c r="E892" s="78"/>
      <c r="F892" s="78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2" customHeight="1">
      <c r="A893" s="75"/>
      <c r="B893" s="75"/>
      <c r="C893" s="75"/>
      <c r="D893" s="78"/>
      <c r="E893" s="78"/>
      <c r="F893" s="78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2" customHeight="1">
      <c r="A894" s="75"/>
      <c r="B894" s="75"/>
      <c r="C894" s="75"/>
      <c r="D894" s="78"/>
      <c r="E894" s="78"/>
      <c r="F894" s="78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2" customHeight="1">
      <c r="A895" s="75"/>
      <c r="B895" s="75"/>
      <c r="C895" s="75"/>
      <c r="D895" s="78"/>
      <c r="E895" s="78"/>
      <c r="F895" s="78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2" customHeight="1">
      <c r="A896" s="75"/>
      <c r="B896" s="75"/>
      <c r="C896" s="75"/>
      <c r="D896" s="78"/>
      <c r="E896" s="78"/>
      <c r="F896" s="78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2" customHeight="1">
      <c r="A897" s="75"/>
      <c r="B897" s="75"/>
      <c r="C897" s="75"/>
      <c r="D897" s="78"/>
      <c r="E897" s="78"/>
      <c r="F897" s="78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2" customHeight="1">
      <c r="A898" s="75"/>
      <c r="B898" s="75"/>
      <c r="C898" s="75"/>
      <c r="D898" s="78"/>
      <c r="E898" s="78"/>
      <c r="F898" s="78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2" customHeight="1">
      <c r="A899" s="75"/>
      <c r="B899" s="75"/>
      <c r="C899" s="75"/>
      <c r="D899" s="78"/>
      <c r="E899" s="78"/>
      <c r="F899" s="78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2" customHeight="1">
      <c r="A900" s="75"/>
      <c r="B900" s="75"/>
      <c r="C900" s="75"/>
      <c r="D900" s="78"/>
      <c r="E900" s="78"/>
      <c r="F900" s="78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2" customHeight="1">
      <c r="A901" s="75"/>
      <c r="B901" s="75"/>
      <c r="C901" s="75"/>
      <c r="D901" s="78"/>
      <c r="E901" s="78"/>
      <c r="F901" s="78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2" customHeight="1">
      <c r="A902" s="75"/>
      <c r="B902" s="75"/>
      <c r="C902" s="75"/>
      <c r="D902" s="78"/>
      <c r="E902" s="78"/>
      <c r="F902" s="78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2" customHeight="1">
      <c r="A903" s="75"/>
      <c r="B903" s="75"/>
      <c r="C903" s="75"/>
      <c r="D903" s="78"/>
      <c r="E903" s="78"/>
      <c r="F903" s="78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2" customHeight="1">
      <c r="A904" s="75"/>
      <c r="B904" s="75"/>
      <c r="C904" s="75"/>
      <c r="D904" s="78"/>
      <c r="E904" s="78"/>
      <c r="F904" s="78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2" customHeight="1">
      <c r="A905" s="75"/>
      <c r="B905" s="75"/>
      <c r="C905" s="75"/>
      <c r="D905" s="78"/>
      <c r="E905" s="78"/>
      <c r="F905" s="78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2" customHeight="1">
      <c r="A906" s="75"/>
      <c r="B906" s="75"/>
      <c r="C906" s="75"/>
      <c r="D906" s="78"/>
      <c r="E906" s="78"/>
      <c r="F906" s="78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2" customHeight="1">
      <c r="A907" s="75"/>
      <c r="B907" s="75"/>
      <c r="C907" s="75"/>
      <c r="D907" s="78"/>
      <c r="E907" s="78"/>
      <c r="F907" s="78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2" customHeight="1">
      <c r="A908" s="75"/>
      <c r="B908" s="75"/>
      <c r="C908" s="75"/>
      <c r="D908" s="78"/>
      <c r="E908" s="78"/>
      <c r="F908" s="78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2" customHeight="1">
      <c r="A909" s="75"/>
      <c r="B909" s="75"/>
      <c r="C909" s="75"/>
      <c r="D909" s="78"/>
      <c r="E909" s="78"/>
      <c r="F909" s="78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2" customHeight="1">
      <c r="A910" s="75"/>
      <c r="B910" s="75"/>
      <c r="C910" s="75"/>
      <c r="D910" s="78"/>
      <c r="E910" s="78"/>
      <c r="F910" s="78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2" customHeight="1">
      <c r="A911" s="75"/>
      <c r="B911" s="75"/>
      <c r="C911" s="75"/>
      <c r="D911" s="78"/>
      <c r="E911" s="78"/>
      <c r="F911" s="78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2" customHeight="1">
      <c r="A912" s="75"/>
      <c r="B912" s="75"/>
      <c r="C912" s="75"/>
      <c r="D912" s="78"/>
      <c r="E912" s="78"/>
      <c r="F912" s="78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2" customHeight="1">
      <c r="A913" s="75"/>
      <c r="B913" s="75"/>
      <c r="C913" s="75"/>
      <c r="D913" s="78"/>
      <c r="E913" s="78"/>
      <c r="F913" s="78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2" customHeight="1">
      <c r="A914" s="75"/>
      <c r="B914" s="75"/>
      <c r="C914" s="75"/>
      <c r="D914" s="78"/>
      <c r="E914" s="78"/>
      <c r="F914" s="78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2" customHeight="1">
      <c r="A915" s="75"/>
      <c r="B915" s="75"/>
      <c r="C915" s="75"/>
      <c r="D915" s="78"/>
      <c r="E915" s="78"/>
      <c r="F915" s="78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2" customHeight="1">
      <c r="A916" s="75"/>
      <c r="B916" s="75"/>
      <c r="C916" s="75"/>
      <c r="D916" s="78"/>
      <c r="E916" s="78"/>
      <c r="F916" s="78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2" customHeight="1">
      <c r="A917" s="75"/>
      <c r="B917" s="75"/>
      <c r="C917" s="75"/>
      <c r="D917" s="78"/>
      <c r="E917" s="78"/>
      <c r="F917" s="78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2" customHeight="1">
      <c r="A918" s="75"/>
      <c r="B918" s="75"/>
      <c r="C918" s="75"/>
      <c r="D918" s="78"/>
      <c r="E918" s="78"/>
      <c r="F918" s="78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2" customHeight="1">
      <c r="A919" s="75"/>
      <c r="B919" s="75"/>
      <c r="C919" s="75"/>
      <c r="D919" s="78"/>
      <c r="E919" s="78"/>
      <c r="F919" s="78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2" customHeight="1">
      <c r="A920" s="75"/>
      <c r="B920" s="75"/>
      <c r="C920" s="75"/>
      <c r="D920" s="78"/>
      <c r="E920" s="78"/>
      <c r="F920" s="78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2" customHeight="1">
      <c r="A921" s="75"/>
      <c r="B921" s="75"/>
      <c r="C921" s="75"/>
      <c r="D921" s="78"/>
      <c r="E921" s="78"/>
      <c r="F921" s="78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2" customHeight="1">
      <c r="A922" s="75"/>
      <c r="B922" s="75"/>
      <c r="C922" s="75"/>
      <c r="D922" s="78"/>
      <c r="E922" s="78"/>
      <c r="F922" s="78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2" customHeight="1">
      <c r="A923" s="75"/>
      <c r="B923" s="75"/>
      <c r="C923" s="75"/>
      <c r="D923" s="78"/>
      <c r="E923" s="78"/>
      <c r="F923" s="78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2" customHeight="1">
      <c r="A924" s="75"/>
      <c r="B924" s="75"/>
      <c r="C924" s="75"/>
      <c r="D924" s="78"/>
      <c r="E924" s="78"/>
      <c r="F924" s="78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2" customHeight="1">
      <c r="A925" s="75"/>
      <c r="B925" s="75"/>
      <c r="C925" s="75"/>
      <c r="D925" s="78"/>
      <c r="E925" s="78"/>
      <c r="F925" s="78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2" customHeight="1">
      <c r="A926" s="75"/>
      <c r="B926" s="75"/>
      <c r="C926" s="75"/>
      <c r="D926" s="78"/>
      <c r="E926" s="78"/>
      <c r="F926" s="78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2" customHeight="1">
      <c r="A927" s="75"/>
      <c r="B927" s="75"/>
      <c r="C927" s="75"/>
      <c r="D927" s="78"/>
      <c r="E927" s="78"/>
      <c r="F927" s="78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2" customHeight="1">
      <c r="A928" s="75"/>
      <c r="B928" s="75"/>
      <c r="C928" s="75"/>
      <c r="D928" s="78"/>
      <c r="E928" s="78"/>
      <c r="F928" s="78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2" customHeight="1">
      <c r="A929" s="75"/>
      <c r="B929" s="75"/>
      <c r="C929" s="75"/>
      <c r="D929" s="78"/>
      <c r="E929" s="78"/>
      <c r="F929" s="78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2" customHeight="1">
      <c r="A930" s="75"/>
      <c r="B930" s="75"/>
      <c r="C930" s="75"/>
      <c r="D930" s="78"/>
      <c r="E930" s="78"/>
      <c r="F930" s="78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2" customHeight="1">
      <c r="A931" s="75"/>
      <c r="B931" s="75"/>
      <c r="C931" s="75"/>
      <c r="D931" s="78"/>
      <c r="E931" s="78"/>
      <c r="F931" s="78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2" customHeight="1">
      <c r="A932" s="75"/>
      <c r="B932" s="75"/>
      <c r="C932" s="75"/>
      <c r="D932" s="78"/>
      <c r="E932" s="78"/>
      <c r="F932" s="78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2" customHeight="1">
      <c r="A933" s="75"/>
      <c r="B933" s="75"/>
      <c r="C933" s="75"/>
      <c r="D933" s="78"/>
      <c r="E933" s="78"/>
      <c r="F933" s="78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2" customHeight="1">
      <c r="A934" s="75"/>
      <c r="B934" s="75"/>
      <c r="C934" s="75"/>
      <c r="D934" s="78"/>
      <c r="E934" s="78"/>
      <c r="F934" s="78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2" customHeight="1">
      <c r="A935" s="75"/>
      <c r="B935" s="75"/>
      <c r="C935" s="75"/>
      <c r="D935" s="78"/>
      <c r="E935" s="78"/>
      <c r="F935" s="78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2" customHeight="1">
      <c r="A936" s="75"/>
      <c r="B936" s="75"/>
      <c r="C936" s="75"/>
      <c r="D936" s="78"/>
      <c r="E936" s="78"/>
      <c r="F936" s="78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2" customHeight="1">
      <c r="A937" s="75"/>
      <c r="B937" s="75"/>
      <c r="C937" s="75"/>
      <c r="D937" s="78"/>
      <c r="E937" s="78"/>
      <c r="F937" s="78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2" customHeight="1">
      <c r="A938" s="75"/>
      <c r="B938" s="75"/>
      <c r="C938" s="75"/>
      <c r="D938" s="78"/>
      <c r="E938" s="78"/>
      <c r="F938" s="78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2" customHeight="1">
      <c r="A939" s="75"/>
      <c r="B939" s="75"/>
      <c r="C939" s="75"/>
      <c r="D939" s="78"/>
      <c r="E939" s="78"/>
      <c r="F939" s="78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2" customHeight="1">
      <c r="A940" s="75"/>
      <c r="B940" s="75"/>
      <c r="C940" s="75"/>
      <c r="D940" s="78"/>
      <c r="E940" s="78"/>
      <c r="F940" s="78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2" customHeight="1">
      <c r="A941" s="75"/>
      <c r="B941" s="75"/>
      <c r="C941" s="75"/>
      <c r="D941" s="78"/>
      <c r="E941" s="78"/>
      <c r="F941" s="78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2" customHeight="1">
      <c r="A942" s="75"/>
      <c r="B942" s="75"/>
      <c r="C942" s="75"/>
      <c r="D942" s="78"/>
      <c r="E942" s="78"/>
      <c r="F942" s="78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2" customHeight="1">
      <c r="A943" s="75"/>
      <c r="B943" s="75"/>
      <c r="C943" s="75"/>
      <c r="D943" s="78"/>
      <c r="E943" s="78"/>
      <c r="F943" s="78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2" customHeight="1">
      <c r="A944" s="75"/>
      <c r="B944" s="75"/>
      <c r="C944" s="75"/>
      <c r="D944" s="78"/>
      <c r="E944" s="78"/>
      <c r="F944" s="78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2" customHeight="1">
      <c r="A945" s="75"/>
      <c r="B945" s="75"/>
      <c r="C945" s="75"/>
      <c r="D945" s="78"/>
      <c r="E945" s="78"/>
      <c r="F945" s="78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2" customHeight="1">
      <c r="A946" s="75"/>
      <c r="B946" s="75"/>
      <c r="C946" s="75"/>
      <c r="D946" s="78"/>
      <c r="E946" s="78"/>
      <c r="F946" s="78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2" customHeight="1">
      <c r="A947" s="75"/>
      <c r="B947" s="75"/>
      <c r="C947" s="75"/>
      <c r="D947" s="78"/>
      <c r="E947" s="78"/>
      <c r="F947" s="78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2" customHeight="1">
      <c r="A948" s="75"/>
      <c r="B948" s="75"/>
      <c r="C948" s="75"/>
      <c r="D948" s="78"/>
      <c r="E948" s="78"/>
      <c r="F948" s="78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2" customHeight="1">
      <c r="A949" s="75"/>
      <c r="B949" s="75"/>
      <c r="C949" s="75"/>
      <c r="D949" s="78"/>
      <c r="E949" s="78"/>
      <c r="F949" s="78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2" customHeight="1">
      <c r="A950" s="75"/>
      <c r="B950" s="75"/>
      <c r="C950" s="75"/>
      <c r="D950" s="78"/>
      <c r="E950" s="78"/>
      <c r="F950" s="78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2" customHeight="1">
      <c r="A951" s="75"/>
      <c r="B951" s="75"/>
      <c r="C951" s="75"/>
      <c r="D951" s="78"/>
      <c r="E951" s="78"/>
      <c r="F951" s="78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2" customHeight="1">
      <c r="A952" s="75"/>
      <c r="B952" s="75"/>
      <c r="C952" s="75"/>
      <c r="D952" s="78"/>
      <c r="E952" s="78"/>
      <c r="F952" s="78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2" customHeight="1">
      <c r="A953" s="75"/>
      <c r="B953" s="75"/>
      <c r="C953" s="75"/>
      <c r="D953" s="78"/>
      <c r="E953" s="78"/>
      <c r="F953" s="78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2" customHeight="1">
      <c r="A954" s="75"/>
      <c r="B954" s="75"/>
      <c r="C954" s="75"/>
      <c r="D954" s="78"/>
      <c r="E954" s="78"/>
      <c r="F954" s="78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2" customHeight="1">
      <c r="A955" s="75"/>
      <c r="B955" s="75"/>
      <c r="C955" s="75"/>
      <c r="D955" s="78"/>
      <c r="E955" s="78"/>
      <c r="F955" s="78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2" customHeight="1">
      <c r="A956" s="75"/>
      <c r="B956" s="75"/>
      <c r="C956" s="75"/>
      <c r="D956" s="78"/>
      <c r="E956" s="78"/>
      <c r="F956" s="78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2" customHeight="1">
      <c r="A957" s="75"/>
      <c r="B957" s="75"/>
      <c r="C957" s="75"/>
      <c r="D957" s="78"/>
      <c r="E957" s="78"/>
      <c r="F957" s="78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2" customHeight="1">
      <c r="A958" s="75"/>
      <c r="B958" s="75"/>
      <c r="C958" s="75"/>
      <c r="D958" s="78"/>
      <c r="E958" s="78"/>
      <c r="F958" s="78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2" customHeight="1">
      <c r="A959" s="75"/>
      <c r="B959" s="75"/>
      <c r="C959" s="75"/>
      <c r="D959" s="78"/>
      <c r="E959" s="78"/>
      <c r="F959" s="78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2" customHeight="1">
      <c r="A960" s="75"/>
      <c r="B960" s="75"/>
      <c r="C960" s="75"/>
      <c r="D960" s="78"/>
      <c r="E960" s="78"/>
      <c r="F960" s="78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2" customHeight="1">
      <c r="A961" s="75"/>
      <c r="B961" s="75"/>
      <c r="C961" s="75"/>
      <c r="D961" s="78"/>
      <c r="E961" s="78"/>
      <c r="F961" s="78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2" customHeight="1">
      <c r="A962" s="75"/>
      <c r="B962" s="75"/>
      <c r="C962" s="75"/>
      <c r="D962" s="78"/>
      <c r="E962" s="78"/>
      <c r="F962" s="78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2" customHeight="1">
      <c r="A963" s="75"/>
      <c r="B963" s="75"/>
      <c r="C963" s="75"/>
      <c r="D963" s="78"/>
      <c r="E963" s="78"/>
      <c r="F963" s="78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2" customHeight="1">
      <c r="A964" s="75"/>
      <c r="B964" s="75"/>
      <c r="C964" s="75"/>
      <c r="D964" s="78"/>
      <c r="E964" s="78"/>
      <c r="F964" s="78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2" customHeight="1">
      <c r="A965" s="75"/>
      <c r="B965" s="75"/>
      <c r="C965" s="75"/>
      <c r="D965" s="78"/>
      <c r="E965" s="78"/>
      <c r="F965" s="78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2" customHeight="1">
      <c r="A966" s="75"/>
      <c r="B966" s="75"/>
      <c r="C966" s="75"/>
      <c r="D966" s="78"/>
      <c r="E966" s="78"/>
      <c r="F966" s="78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2" customHeight="1">
      <c r="A967" s="75"/>
      <c r="B967" s="75"/>
      <c r="C967" s="75"/>
      <c r="D967" s="78"/>
      <c r="E967" s="78"/>
      <c r="F967" s="78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2" customHeight="1">
      <c r="A968" s="75"/>
      <c r="B968" s="75"/>
      <c r="C968" s="75"/>
      <c r="D968" s="78"/>
      <c r="E968" s="78"/>
      <c r="F968" s="78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2" customHeight="1">
      <c r="A969" s="75"/>
      <c r="B969" s="75"/>
      <c r="C969" s="75"/>
      <c r="D969" s="78"/>
      <c r="E969" s="78"/>
      <c r="F969" s="78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2" customHeight="1">
      <c r="A970" s="75"/>
      <c r="B970" s="75"/>
      <c r="C970" s="75"/>
      <c r="D970" s="78"/>
      <c r="E970" s="78"/>
      <c r="F970" s="78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2" customHeight="1">
      <c r="A971" s="75"/>
      <c r="B971" s="75"/>
      <c r="C971" s="75"/>
      <c r="D971" s="78"/>
      <c r="E971" s="78"/>
      <c r="F971" s="78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2" customHeight="1">
      <c r="A972" s="75"/>
      <c r="B972" s="75"/>
      <c r="C972" s="75"/>
      <c r="D972" s="78"/>
      <c r="E972" s="78"/>
      <c r="F972" s="78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2" customHeight="1">
      <c r="A973" s="75"/>
      <c r="B973" s="75"/>
      <c r="C973" s="75"/>
      <c r="D973" s="78"/>
      <c r="E973" s="78"/>
      <c r="F973" s="78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2" customHeight="1">
      <c r="A974" s="75"/>
      <c r="B974" s="75"/>
      <c r="C974" s="75"/>
      <c r="D974" s="78"/>
      <c r="E974" s="78"/>
      <c r="F974" s="78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2" customHeight="1">
      <c r="A975" s="75"/>
      <c r="B975" s="75"/>
      <c r="C975" s="75"/>
      <c r="D975" s="78"/>
      <c r="E975" s="78"/>
      <c r="F975" s="78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2" customHeight="1">
      <c r="A976" s="75"/>
      <c r="B976" s="75"/>
      <c r="C976" s="75"/>
      <c r="D976" s="78"/>
      <c r="E976" s="78"/>
      <c r="F976" s="78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2" customHeight="1">
      <c r="A977" s="75"/>
      <c r="B977" s="75"/>
      <c r="C977" s="75"/>
      <c r="D977" s="78"/>
      <c r="E977" s="78"/>
      <c r="F977" s="78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2" customHeight="1">
      <c r="A978" s="75"/>
      <c r="B978" s="75"/>
      <c r="C978" s="75"/>
      <c r="D978" s="78"/>
      <c r="E978" s="78"/>
      <c r="F978" s="78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2" customHeight="1">
      <c r="A979" s="75"/>
      <c r="B979" s="75"/>
      <c r="C979" s="75"/>
      <c r="D979" s="78"/>
      <c r="E979" s="78"/>
      <c r="F979" s="78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2" customHeight="1">
      <c r="A980" s="75"/>
      <c r="B980" s="75"/>
      <c r="C980" s="75"/>
      <c r="D980" s="78"/>
      <c r="E980" s="78"/>
      <c r="F980" s="78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2" customHeight="1">
      <c r="A981" s="75"/>
      <c r="B981" s="75"/>
      <c r="C981" s="75"/>
      <c r="D981" s="78"/>
      <c r="E981" s="78"/>
      <c r="F981" s="78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2" customHeight="1">
      <c r="A982" s="75"/>
      <c r="B982" s="75"/>
      <c r="C982" s="75"/>
      <c r="D982" s="78"/>
      <c r="E982" s="78"/>
      <c r="F982" s="78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2" customHeight="1">
      <c r="A983" s="75"/>
      <c r="B983" s="75"/>
      <c r="C983" s="75"/>
      <c r="D983" s="78"/>
      <c r="E983" s="78"/>
      <c r="F983" s="78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2" customHeight="1">
      <c r="A984" s="75"/>
      <c r="B984" s="75"/>
      <c r="C984" s="75"/>
      <c r="D984" s="78"/>
      <c r="E984" s="78"/>
      <c r="F984" s="78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2" customHeight="1">
      <c r="A985" s="75"/>
      <c r="B985" s="75"/>
      <c r="C985" s="75"/>
      <c r="D985" s="78"/>
      <c r="E985" s="78"/>
      <c r="F985" s="78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2" customHeight="1">
      <c r="A986" s="75"/>
      <c r="B986" s="75"/>
      <c r="C986" s="75"/>
      <c r="D986" s="78"/>
      <c r="E986" s="78"/>
      <c r="F986" s="78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2" customHeight="1">
      <c r="A987" s="75"/>
      <c r="B987" s="75"/>
      <c r="C987" s="75"/>
      <c r="D987" s="78"/>
      <c r="E987" s="78"/>
      <c r="F987" s="78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2" customHeight="1">
      <c r="A988" s="75"/>
      <c r="B988" s="75"/>
      <c r="C988" s="75"/>
      <c r="D988" s="78"/>
      <c r="E988" s="78"/>
      <c r="F988" s="78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2" customHeight="1">
      <c r="A989" s="75"/>
      <c r="B989" s="75"/>
      <c r="C989" s="75"/>
      <c r="D989" s="78"/>
      <c r="E989" s="78"/>
      <c r="F989" s="78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2" customHeight="1">
      <c r="A990" s="75"/>
      <c r="B990" s="75"/>
      <c r="C990" s="75"/>
      <c r="D990" s="78"/>
      <c r="E990" s="78"/>
      <c r="F990" s="78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2" customHeight="1">
      <c r="A991" s="75"/>
      <c r="B991" s="75"/>
      <c r="C991" s="75"/>
      <c r="D991" s="78"/>
      <c r="E991" s="78"/>
      <c r="F991" s="78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2" customHeight="1">
      <c r="A992" s="75"/>
      <c r="B992" s="75"/>
      <c r="C992" s="75"/>
      <c r="D992" s="78"/>
      <c r="E992" s="78"/>
      <c r="F992" s="78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2" customHeight="1">
      <c r="A993" s="75"/>
      <c r="B993" s="75"/>
      <c r="C993" s="75"/>
      <c r="D993" s="78"/>
      <c r="E993" s="78"/>
      <c r="F993" s="78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2" customHeight="1">
      <c r="A994" s="75"/>
      <c r="B994" s="75"/>
      <c r="C994" s="75"/>
      <c r="D994" s="78"/>
      <c r="E994" s="78"/>
      <c r="F994" s="78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2" customHeight="1">
      <c r="A995" s="75"/>
      <c r="B995" s="75"/>
      <c r="C995" s="75"/>
      <c r="D995" s="78"/>
      <c r="E995" s="78"/>
      <c r="F995" s="78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2" customHeight="1">
      <c r="A996" s="75"/>
      <c r="B996" s="75"/>
      <c r="C996" s="75"/>
      <c r="D996" s="78"/>
      <c r="E996" s="78"/>
      <c r="F996" s="78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2" customHeight="1">
      <c r="A997" s="75"/>
      <c r="B997" s="75"/>
      <c r="C997" s="75"/>
      <c r="D997" s="78"/>
      <c r="E997" s="78"/>
      <c r="F997" s="78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2" customHeight="1">
      <c r="A998" s="75"/>
      <c r="B998" s="75"/>
      <c r="C998" s="75"/>
      <c r="D998" s="78"/>
      <c r="E998" s="78"/>
      <c r="F998" s="78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2" customHeight="1">
      <c r="A999" s="75"/>
      <c r="B999" s="75"/>
      <c r="C999" s="75"/>
      <c r="D999" s="78"/>
      <c r="E999" s="78"/>
      <c r="F999" s="78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2" customHeight="1">
      <c r="A1000" s="75"/>
      <c r="B1000" s="75"/>
      <c r="C1000" s="75"/>
      <c r="D1000" s="78"/>
      <c r="E1000" s="78"/>
      <c r="F1000" s="78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14">
    <mergeCell ref="D66:F66"/>
    <mergeCell ref="D67:F67"/>
    <mergeCell ref="D5:G5"/>
    <mergeCell ref="D6:G6"/>
    <mergeCell ref="D7:G7"/>
    <mergeCell ref="D8:G8"/>
    <mergeCell ref="C11:F11"/>
    <mergeCell ref="C12:F12"/>
    <mergeCell ref="C13:F13"/>
    <mergeCell ref="C14:F14"/>
    <mergeCell ref="D19:F19"/>
    <mergeCell ref="D20:D22"/>
    <mergeCell ref="E20:E22"/>
    <mergeCell ref="F20:F22"/>
  </mergeCells>
  <pageMargins left="0.51181102362204722" right="0.31496062992125984" top="0.35433070866141736" bottom="0.35433070866141736" header="0" footer="0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6"/>
  <dimension ref="A1:Z1000"/>
  <sheetViews>
    <sheetView zoomScaleNormal="100" workbookViewId="0">
      <selection activeCell="A4" sqref="A4"/>
    </sheetView>
  </sheetViews>
  <sheetFormatPr defaultColWidth="12.625" defaultRowHeight="15" customHeight="1"/>
  <cols>
    <col min="1" max="1" width="33.25" customWidth="1"/>
    <col min="2" max="2" width="4.625" customWidth="1"/>
    <col min="3" max="3" width="4.75" hidden="1" customWidth="1"/>
    <col min="4" max="4" width="8" hidden="1" customWidth="1"/>
    <col min="5" max="5" width="12.25" customWidth="1"/>
    <col min="6" max="6" width="10.375" customWidth="1"/>
    <col min="7" max="26" width="7.625" customWidth="1"/>
  </cols>
  <sheetData>
    <row r="1" spans="1:26" ht="29.25" customHeight="1">
      <c r="A1" s="339"/>
    </row>
    <row r="2" spans="1:26" ht="22.5" customHeight="1">
      <c r="A2" s="340" t="str">
        <f>Generator!D2</f>
        <v>Geom. Andrea Bertoni</v>
      </c>
      <c r="F2" s="1175" t="s">
        <v>610</v>
      </c>
      <c r="G2" s="1023"/>
      <c r="H2" s="1023"/>
    </row>
    <row r="3" spans="1:26" ht="17.25" customHeight="1">
      <c r="A3" s="341">
        <f>Generator!D4</f>
        <v>0</v>
      </c>
      <c r="B3" s="1"/>
      <c r="C3" s="1"/>
      <c r="D3" s="1"/>
      <c r="E3" s="1"/>
      <c r="F3" s="1023"/>
      <c r="G3" s="1023"/>
      <c r="H3" s="1023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.75" customHeight="1">
      <c r="A4" s="342">
        <f>Generator!D5</f>
        <v>0</v>
      </c>
      <c r="F4" s="343" t="s">
        <v>919</v>
      </c>
    </row>
    <row r="5" spans="1:26" ht="23.25" customHeight="1">
      <c r="A5" s="343" t="str">
        <f>Generator!D6</f>
        <v>Faenza</v>
      </c>
      <c r="F5" s="343" t="s">
        <v>920</v>
      </c>
    </row>
    <row r="6" spans="1:26" ht="23.25" customHeight="1">
      <c r="A6" s="344">
        <f>Generator!D7</f>
        <v>0</v>
      </c>
      <c r="F6" s="343" t="s">
        <v>921</v>
      </c>
    </row>
    <row r="7" spans="1:26" ht="23.25" customHeight="1">
      <c r="A7" s="343" t="str">
        <f>Generator!D8</f>
        <v>Italia</v>
      </c>
      <c r="F7" s="343" t="s">
        <v>472</v>
      </c>
    </row>
    <row r="8" spans="1:26" ht="29.25" customHeight="1">
      <c r="A8" s="411"/>
      <c r="B8" s="412"/>
      <c r="C8" s="412"/>
      <c r="D8" s="412"/>
      <c r="E8" s="412"/>
      <c r="F8" s="412"/>
      <c r="G8" s="412"/>
      <c r="H8" s="41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9.25" customHeight="1">
      <c r="A9" s="411"/>
      <c r="B9" s="412"/>
      <c r="C9" s="412"/>
      <c r="D9" s="412"/>
      <c r="E9" s="412"/>
      <c r="F9" s="412"/>
      <c r="G9" s="412"/>
      <c r="H9" s="41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9.25" customHeight="1">
      <c r="A10" s="411"/>
      <c r="B10" s="412"/>
      <c r="C10" s="412"/>
      <c r="D10" s="412"/>
      <c r="E10" s="412"/>
      <c r="F10" s="412"/>
      <c r="G10" s="412"/>
      <c r="H10" s="41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>
      <c r="A11" s="413" t="str">
        <f>Generator!D2</f>
        <v>Geom. Andrea Bertoni</v>
      </c>
      <c r="B11" s="412"/>
      <c r="C11" s="412"/>
      <c r="D11" s="412"/>
      <c r="E11" s="412"/>
      <c r="F11" s="1176" t="s">
        <v>610</v>
      </c>
      <c r="G11" s="1177"/>
      <c r="H11" s="117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>
      <c r="A12" s="414">
        <f>Generator!D4</f>
        <v>0</v>
      </c>
      <c r="B12" s="412"/>
      <c r="C12" s="412"/>
      <c r="D12" s="412"/>
      <c r="E12" s="412"/>
      <c r="F12" s="1177"/>
      <c r="G12" s="1177"/>
      <c r="H12" s="1177"/>
    </row>
    <row r="13" spans="1:26" ht="23.25" customHeight="1">
      <c r="A13" s="415">
        <f>Generator!D5</f>
        <v>0</v>
      </c>
      <c r="B13" s="412"/>
      <c r="C13" s="412"/>
      <c r="D13" s="412"/>
      <c r="E13" s="412"/>
      <c r="F13" s="416" t="s">
        <v>919</v>
      </c>
      <c r="G13" s="412"/>
      <c r="H13" s="412"/>
    </row>
    <row r="14" spans="1:26" ht="23.25" customHeight="1">
      <c r="A14" s="416" t="str">
        <f>Generator!D6</f>
        <v>Faenza</v>
      </c>
      <c r="B14" s="412"/>
      <c r="C14" s="412"/>
      <c r="D14" s="412"/>
      <c r="E14" s="412"/>
      <c r="F14" s="416" t="s">
        <v>920</v>
      </c>
      <c r="G14" s="412"/>
      <c r="H14" s="412"/>
    </row>
    <row r="15" spans="1:26" ht="23.25" customHeight="1">
      <c r="A15" s="417">
        <f>Generator!D7</f>
        <v>0</v>
      </c>
      <c r="B15" s="412"/>
      <c r="C15" s="412"/>
      <c r="D15" s="412"/>
      <c r="E15" s="412"/>
      <c r="F15" s="416" t="s">
        <v>921</v>
      </c>
      <c r="G15" s="412"/>
      <c r="H15" s="412"/>
    </row>
    <row r="16" spans="1:26" ht="23.25" customHeight="1">
      <c r="A16" s="416" t="str">
        <f>Generator!D8</f>
        <v>Italia</v>
      </c>
      <c r="B16" s="412"/>
      <c r="C16" s="412"/>
      <c r="D16" s="412"/>
      <c r="E16" s="412"/>
      <c r="F16" s="416" t="s">
        <v>472</v>
      </c>
      <c r="G16" s="412"/>
      <c r="H16" s="412"/>
    </row>
    <row r="17" spans="1:8" ht="23.25" customHeight="1">
      <c r="A17" s="418"/>
      <c r="B17" s="418"/>
      <c r="C17" s="418"/>
      <c r="D17" s="418"/>
      <c r="E17" s="418"/>
      <c r="F17" s="418"/>
      <c r="G17" s="418"/>
      <c r="H17" s="418"/>
    </row>
    <row r="18" spans="1:8" ht="23.25" customHeight="1"/>
    <row r="19" spans="1:8" ht="23.25" customHeight="1"/>
    <row r="20" spans="1:8" ht="23.25" customHeight="1"/>
    <row r="21" spans="1:8" ht="23.25" customHeight="1"/>
    <row r="22" spans="1:8" ht="23.25" customHeight="1"/>
    <row r="23" spans="1:8" ht="23.25" customHeight="1"/>
    <row r="24" spans="1:8" ht="23.25" customHeight="1"/>
    <row r="25" spans="1:8" ht="23.25" customHeight="1"/>
    <row r="26" spans="1:8" ht="23.25" customHeight="1"/>
    <row r="27" spans="1:8" ht="23.25" customHeight="1"/>
    <row r="28" spans="1:8" ht="23.25" customHeight="1"/>
    <row r="29" spans="1:8" ht="23.25" customHeight="1"/>
    <row r="30" spans="1:8" ht="23.25" customHeight="1"/>
    <row r="31" spans="1:8" ht="23.25" customHeight="1"/>
    <row r="32" spans="1:8" ht="23.25" customHeight="1"/>
    <row r="33" ht="23.25" customHeight="1"/>
    <row r="34" ht="23.25" customHeight="1"/>
    <row r="35" ht="23.25" customHeight="1"/>
    <row r="36" ht="23.25" customHeight="1"/>
    <row r="37" ht="23.25" customHeight="1"/>
    <row r="38" ht="23.25" customHeight="1"/>
    <row r="39" ht="23.25" customHeight="1"/>
    <row r="40" ht="23.25" customHeight="1"/>
    <row r="41" ht="23.25" customHeight="1"/>
    <row r="42" ht="23.25" customHeight="1"/>
    <row r="43" ht="23.25" customHeight="1"/>
    <row r="44" ht="23.25" customHeight="1"/>
    <row r="45" ht="23.25" customHeight="1"/>
    <row r="46" ht="23.25" customHeight="1"/>
    <row r="47" ht="23.25" customHeight="1"/>
    <row r="48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  <row r="61" ht="23.25" customHeight="1"/>
    <row r="62" ht="23.25" customHeight="1"/>
    <row r="63" ht="23.25" customHeight="1"/>
    <row r="64" ht="23.25" customHeight="1"/>
    <row r="65" ht="23.25" customHeight="1"/>
    <row r="66" ht="23.25" customHeight="1"/>
    <row r="67" ht="23.25" customHeight="1"/>
    <row r="68" ht="23.25" customHeight="1"/>
    <row r="69" ht="23.25" customHeight="1"/>
    <row r="70" ht="23.25" customHeight="1"/>
    <row r="71" ht="23.25" customHeight="1"/>
    <row r="72" ht="23.25" customHeight="1"/>
    <row r="73" ht="23.25" customHeight="1"/>
    <row r="74" ht="23.25" customHeight="1"/>
    <row r="75" ht="23.25" customHeight="1"/>
    <row r="76" ht="23.25" customHeight="1"/>
    <row r="77" ht="23.25" customHeight="1"/>
    <row r="78" ht="23.25" customHeight="1"/>
    <row r="79" ht="23.25" customHeight="1"/>
    <row r="80" ht="23.25" customHeight="1"/>
    <row r="81" ht="23.25" customHeight="1"/>
    <row r="82" ht="23.25" customHeight="1"/>
    <row r="83" ht="23.25" customHeight="1"/>
    <row r="84" ht="23.25" customHeight="1"/>
    <row r="85" ht="23.25" customHeight="1"/>
    <row r="86" ht="23.25" customHeight="1"/>
    <row r="87" ht="23.25" customHeight="1"/>
    <row r="88" ht="23.25" customHeight="1"/>
    <row r="89" ht="23.25" customHeight="1"/>
    <row r="90" ht="23.25" customHeight="1"/>
    <row r="91" ht="23.25" customHeight="1"/>
    <row r="92" ht="23.25" customHeight="1"/>
    <row r="93" ht="23.25" customHeight="1"/>
    <row r="94" ht="23.25" customHeight="1"/>
    <row r="95" ht="23.25" customHeight="1"/>
    <row r="96" ht="23.25" customHeight="1"/>
    <row r="97" ht="23.25" customHeight="1"/>
    <row r="98" ht="23.25" customHeight="1"/>
    <row r="99" ht="23.25" customHeight="1"/>
    <row r="100" ht="23.25" customHeight="1"/>
    <row r="101" ht="23.25" customHeight="1"/>
    <row r="102" ht="23.25" customHeight="1"/>
    <row r="103" ht="23.25" customHeight="1"/>
    <row r="104" ht="23.25" customHeight="1"/>
    <row r="105" ht="23.25" customHeight="1"/>
    <row r="106" ht="23.25" customHeight="1"/>
    <row r="107" ht="23.25" customHeight="1"/>
    <row r="108" ht="23.25" customHeight="1"/>
    <row r="109" ht="23.25" customHeight="1"/>
    <row r="110" ht="23.25" customHeight="1"/>
    <row r="111" ht="23.25" customHeight="1"/>
    <row r="11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  <row r="141" ht="23.25" customHeight="1"/>
    <row r="142" ht="23.25" customHeight="1"/>
    <row r="143" ht="23.25" customHeight="1"/>
    <row r="144" ht="23.25" customHeight="1"/>
    <row r="145" ht="23.25" customHeight="1"/>
    <row r="146" ht="23.25" customHeight="1"/>
    <row r="147" ht="23.25" customHeight="1"/>
    <row r="148" ht="23.25" customHeight="1"/>
    <row r="149" ht="23.25" customHeight="1"/>
    <row r="150" ht="23.25" customHeight="1"/>
    <row r="151" ht="23.25" customHeight="1"/>
    <row r="152" ht="23.25" customHeight="1"/>
    <row r="153" ht="23.25" customHeight="1"/>
    <row r="154" ht="23.25" customHeight="1"/>
    <row r="155" ht="23.25" customHeight="1"/>
    <row r="156" ht="23.25" customHeight="1"/>
    <row r="157" ht="23.25" customHeight="1"/>
    <row r="158" ht="23.25" customHeight="1"/>
    <row r="159" ht="23.25" customHeight="1"/>
    <row r="160" ht="23.25" customHeight="1"/>
    <row r="161" ht="23.25" customHeight="1"/>
    <row r="162" ht="23.25" customHeight="1"/>
    <row r="163" ht="23.25" customHeight="1"/>
    <row r="164" ht="23.25" customHeight="1"/>
    <row r="165" ht="23.25" customHeight="1"/>
    <row r="166" ht="23.25" customHeight="1"/>
    <row r="167" ht="23.25" customHeight="1"/>
    <row r="168" ht="23.25" customHeight="1"/>
    <row r="169" ht="23.25" customHeight="1"/>
    <row r="170" ht="23.25" customHeight="1"/>
    <row r="171" ht="23.25" customHeight="1"/>
    <row r="172" ht="23.25" customHeight="1"/>
    <row r="173" ht="23.25" customHeight="1"/>
    <row r="174" ht="23.25" customHeight="1"/>
    <row r="175" ht="23.25" customHeight="1"/>
    <row r="176" ht="23.25" customHeight="1"/>
    <row r="177" ht="23.25" customHeight="1"/>
    <row r="178" ht="23.25" customHeight="1"/>
    <row r="179" ht="23.25" customHeight="1"/>
    <row r="180" ht="23.25" customHeight="1"/>
    <row r="181" ht="23.25" customHeight="1"/>
    <row r="182" ht="23.25" customHeight="1"/>
    <row r="183" ht="23.25" customHeight="1"/>
    <row r="184" ht="23.25" customHeight="1"/>
    <row r="185" ht="23.25" customHeight="1"/>
    <row r="186" ht="23.25" customHeight="1"/>
    <row r="187" ht="23.25" customHeight="1"/>
    <row r="188" ht="23.25" customHeight="1"/>
    <row r="189" ht="23.25" customHeight="1"/>
    <row r="190" ht="23.25" customHeight="1"/>
    <row r="191" ht="23.25" customHeight="1"/>
    <row r="192" ht="23.25" customHeight="1"/>
    <row r="193" ht="23.25" customHeight="1"/>
    <row r="194" ht="23.25" customHeight="1"/>
    <row r="195" ht="23.25" customHeight="1"/>
    <row r="196" ht="23.25" customHeight="1"/>
    <row r="197" ht="23.25" customHeight="1"/>
    <row r="198" ht="23.25" customHeight="1"/>
    <row r="199" ht="23.25" customHeight="1"/>
    <row r="200" ht="23.25" customHeight="1"/>
    <row r="201" ht="23.25" customHeight="1"/>
    <row r="202" ht="23.25" customHeight="1"/>
    <row r="203" ht="23.25" customHeight="1"/>
    <row r="204" ht="23.25" customHeight="1"/>
    <row r="205" ht="23.25" customHeight="1"/>
    <row r="206" ht="23.25" customHeight="1"/>
    <row r="207" ht="23.25" customHeight="1"/>
    <row r="208" ht="23.25" customHeight="1"/>
    <row r="209" ht="23.25" customHeight="1"/>
    <row r="210" ht="23.25" customHeight="1"/>
    <row r="211" ht="23.25" customHeight="1"/>
    <row r="212" ht="23.25" customHeight="1"/>
    <row r="213" ht="23.25" customHeight="1"/>
    <row r="214" ht="23.25" customHeight="1"/>
    <row r="215" ht="23.25" customHeight="1"/>
    <row r="216" ht="23.25" customHeight="1"/>
    <row r="217" ht="23.25" customHeight="1"/>
    <row r="218" ht="23.25" customHeight="1"/>
    <row r="219" ht="23.25" customHeight="1"/>
    <row r="220" ht="23.25" customHeight="1"/>
    <row r="221" ht="23.25" customHeight="1"/>
    <row r="222" ht="23.25" customHeight="1"/>
    <row r="223" ht="23.25" customHeight="1"/>
    <row r="224" ht="23.25" customHeight="1"/>
    <row r="225" ht="23.25" customHeight="1"/>
    <row r="226" ht="23.25" customHeight="1"/>
    <row r="227" ht="23.25" customHeight="1"/>
    <row r="228" ht="23.25" customHeight="1"/>
    <row r="229" ht="23.25" customHeight="1"/>
    <row r="230" ht="23.25" customHeight="1"/>
    <row r="231" ht="23.25" customHeight="1"/>
    <row r="232" ht="23.25" customHeight="1"/>
    <row r="233" ht="23.25" customHeight="1"/>
    <row r="234" ht="23.25" customHeight="1"/>
    <row r="235" ht="23.25" customHeight="1"/>
    <row r="236" ht="23.25" customHeight="1"/>
    <row r="237" ht="23.25" customHeight="1"/>
    <row r="238" ht="23.25" customHeight="1"/>
    <row r="239" ht="23.25" customHeight="1"/>
    <row r="240" ht="23.25" customHeight="1"/>
    <row r="241" ht="23.25" customHeight="1"/>
    <row r="242" ht="23.25" customHeight="1"/>
    <row r="243" ht="23.25" customHeight="1"/>
    <row r="244" ht="23.25" customHeight="1"/>
    <row r="245" ht="23.25" customHeight="1"/>
    <row r="246" ht="23.25" customHeight="1"/>
    <row r="247" ht="23.25" customHeight="1"/>
    <row r="248" ht="23.25" customHeight="1"/>
    <row r="249" ht="23.25" customHeight="1"/>
    <row r="250" ht="23.25" customHeight="1"/>
    <row r="251" ht="23.25" customHeight="1"/>
    <row r="252" ht="23.25" customHeight="1"/>
    <row r="253" ht="23.25" customHeight="1"/>
    <row r="254" ht="23.25" customHeight="1"/>
    <row r="255" ht="23.25" customHeight="1"/>
    <row r="256" ht="23.25" customHeight="1"/>
    <row r="257" ht="23.25" customHeight="1"/>
    <row r="258" ht="23.25" customHeight="1"/>
    <row r="259" ht="23.25" customHeight="1"/>
    <row r="260" ht="23.25" customHeight="1"/>
    <row r="261" ht="23.25" customHeight="1"/>
    <row r="262" ht="23.25" customHeight="1"/>
    <row r="263" ht="23.25" customHeight="1"/>
    <row r="264" ht="23.25" customHeight="1"/>
    <row r="265" ht="23.25" customHeight="1"/>
    <row r="266" ht="23.25" customHeight="1"/>
    <row r="267" ht="23.25" customHeight="1"/>
    <row r="268" ht="23.25" customHeight="1"/>
    <row r="269" ht="23.25" customHeight="1"/>
    <row r="270" ht="23.25" customHeight="1"/>
    <row r="271" ht="23.25" customHeight="1"/>
    <row r="272" ht="23.25" customHeight="1"/>
    <row r="273" ht="23.25" customHeight="1"/>
    <row r="274" ht="23.25" customHeight="1"/>
    <row r="275" ht="23.25" customHeight="1"/>
    <row r="276" ht="23.25" customHeight="1"/>
    <row r="277" ht="23.25" customHeight="1"/>
    <row r="278" ht="23.25" customHeight="1"/>
    <row r="279" ht="23.25" customHeight="1"/>
    <row r="280" ht="23.25" customHeight="1"/>
    <row r="281" ht="23.25" customHeight="1"/>
    <row r="282" ht="23.25" customHeight="1"/>
    <row r="283" ht="23.25" customHeight="1"/>
    <row r="284" ht="23.25" customHeight="1"/>
    <row r="285" ht="23.25" customHeight="1"/>
    <row r="286" ht="23.25" customHeight="1"/>
    <row r="287" ht="23.25" customHeight="1"/>
    <row r="288" ht="23.25" customHeight="1"/>
    <row r="289" ht="23.25" customHeight="1"/>
    <row r="290" ht="23.25" customHeight="1"/>
    <row r="291" ht="23.25" customHeight="1"/>
    <row r="292" ht="23.25" customHeight="1"/>
    <row r="293" ht="23.25" customHeight="1"/>
    <row r="294" ht="23.25" customHeight="1"/>
    <row r="295" ht="23.25" customHeight="1"/>
    <row r="296" ht="23.25" customHeight="1"/>
    <row r="297" ht="23.25" customHeight="1"/>
    <row r="298" ht="23.25" customHeight="1"/>
    <row r="299" ht="23.25" customHeight="1"/>
    <row r="300" ht="23.25" customHeight="1"/>
    <row r="301" ht="23.25" customHeight="1"/>
    <row r="302" ht="23.25" customHeight="1"/>
    <row r="303" ht="23.25" customHeight="1"/>
    <row r="304" ht="23.25" customHeight="1"/>
    <row r="305" ht="23.25" customHeight="1"/>
    <row r="306" ht="23.25" customHeight="1"/>
    <row r="307" ht="23.25" customHeight="1"/>
    <row r="308" ht="23.25" customHeight="1"/>
    <row r="309" ht="23.25" customHeight="1"/>
    <row r="310" ht="23.25" customHeight="1"/>
    <row r="311" ht="23.25" customHeight="1"/>
    <row r="312" ht="23.25" customHeight="1"/>
    <row r="313" ht="23.25" customHeight="1"/>
    <row r="314" ht="23.25" customHeight="1"/>
    <row r="315" ht="23.25" customHeight="1"/>
    <row r="316" ht="23.25" customHeight="1"/>
    <row r="317" ht="23.25" customHeight="1"/>
    <row r="318" ht="23.25" customHeight="1"/>
    <row r="319" ht="23.25" customHeight="1"/>
    <row r="320" ht="23.25" customHeight="1"/>
    <row r="321" ht="23.25" customHeight="1"/>
    <row r="322" ht="23.25" customHeight="1"/>
    <row r="323" ht="23.25" customHeight="1"/>
    <row r="324" ht="23.25" customHeight="1"/>
    <row r="325" ht="23.25" customHeight="1"/>
    <row r="326" ht="23.25" customHeight="1"/>
    <row r="327" ht="23.25" customHeight="1"/>
    <row r="328" ht="23.25" customHeight="1"/>
    <row r="329" ht="23.25" customHeight="1"/>
    <row r="330" ht="23.25" customHeight="1"/>
    <row r="331" ht="23.25" customHeight="1"/>
    <row r="332" ht="23.25" customHeight="1"/>
    <row r="333" ht="23.25" customHeight="1"/>
    <row r="334" ht="23.25" customHeight="1"/>
    <row r="335" ht="23.25" customHeight="1"/>
    <row r="336" ht="23.25" customHeight="1"/>
    <row r="337" ht="23.25" customHeight="1"/>
    <row r="338" ht="23.25" customHeight="1"/>
    <row r="339" ht="23.25" customHeight="1"/>
    <row r="340" ht="23.25" customHeight="1"/>
    <row r="341" ht="23.25" customHeight="1"/>
    <row r="342" ht="23.25" customHeight="1"/>
    <row r="343" ht="23.25" customHeight="1"/>
    <row r="344" ht="23.25" customHeight="1"/>
    <row r="345" ht="23.25" customHeight="1"/>
    <row r="346" ht="23.25" customHeight="1"/>
    <row r="347" ht="23.25" customHeight="1"/>
    <row r="348" ht="23.25" customHeight="1"/>
    <row r="349" ht="23.25" customHeight="1"/>
    <row r="350" ht="23.25" customHeight="1"/>
    <row r="351" ht="23.25" customHeight="1"/>
    <row r="352" ht="23.25" customHeight="1"/>
    <row r="353" ht="23.25" customHeight="1"/>
    <row r="354" ht="23.25" customHeight="1"/>
    <row r="355" ht="23.25" customHeight="1"/>
    <row r="356" ht="23.25" customHeight="1"/>
    <row r="357" ht="23.25" customHeight="1"/>
    <row r="358" ht="23.25" customHeight="1"/>
    <row r="359" ht="23.25" customHeight="1"/>
    <row r="360" ht="23.25" customHeight="1"/>
    <row r="361" ht="23.25" customHeight="1"/>
    <row r="362" ht="23.25" customHeight="1"/>
    <row r="363" ht="23.25" customHeight="1"/>
    <row r="364" ht="23.25" customHeight="1"/>
    <row r="365" ht="23.25" customHeight="1"/>
    <row r="366" ht="23.25" customHeight="1"/>
    <row r="367" ht="23.25" customHeight="1"/>
    <row r="368" ht="23.25" customHeight="1"/>
    <row r="369" ht="23.25" customHeight="1"/>
    <row r="370" ht="23.25" customHeight="1"/>
    <row r="371" ht="23.25" customHeight="1"/>
    <row r="372" ht="23.25" customHeight="1"/>
    <row r="373" ht="23.25" customHeight="1"/>
    <row r="374" ht="23.25" customHeight="1"/>
    <row r="375" ht="23.25" customHeight="1"/>
    <row r="376" ht="23.25" customHeight="1"/>
    <row r="377" ht="23.25" customHeight="1"/>
    <row r="378" ht="23.25" customHeight="1"/>
    <row r="379" ht="23.25" customHeight="1"/>
    <row r="380" ht="23.25" customHeight="1"/>
    <row r="381" ht="23.25" customHeight="1"/>
    <row r="382" ht="23.25" customHeight="1"/>
    <row r="383" ht="23.25" customHeight="1"/>
    <row r="384" ht="23.25" customHeight="1"/>
    <row r="385" ht="23.25" customHeight="1"/>
    <row r="386" ht="23.25" customHeight="1"/>
    <row r="387" ht="23.25" customHeight="1"/>
    <row r="388" ht="23.25" customHeight="1"/>
    <row r="389" ht="23.25" customHeight="1"/>
    <row r="390" ht="23.25" customHeight="1"/>
    <row r="391" ht="23.25" customHeight="1"/>
    <row r="392" ht="23.25" customHeight="1"/>
    <row r="393" ht="23.25" customHeight="1"/>
    <row r="394" ht="23.25" customHeight="1"/>
    <row r="395" ht="23.25" customHeight="1"/>
    <row r="396" ht="23.25" customHeight="1"/>
    <row r="397" ht="23.25" customHeight="1"/>
    <row r="398" ht="23.25" customHeight="1"/>
    <row r="399" ht="23.25" customHeight="1"/>
    <row r="400" ht="23.25" customHeight="1"/>
    <row r="401" ht="23.25" customHeight="1"/>
    <row r="402" ht="23.25" customHeight="1"/>
    <row r="403" ht="23.25" customHeight="1"/>
    <row r="404" ht="23.25" customHeight="1"/>
    <row r="405" ht="23.25" customHeight="1"/>
    <row r="406" ht="23.25" customHeight="1"/>
    <row r="407" ht="23.25" customHeight="1"/>
    <row r="408" ht="23.25" customHeight="1"/>
    <row r="409" ht="23.25" customHeight="1"/>
    <row r="410" ht="23.25" customHeight="1"/>
    <row r="411" ht="23.25" customHeight="1"/>
    <row r="412" ht="23.25" customHeight="1"/>
    <row r="413" ht="23.25" customHeight="1"/>
    <row r="414" ht="23.25" customHeight="1"/>
    <row r="415" ht="23.25" customHeight="1"/>
    <row r="416" ht="23.25" customHeight="1"/>
    <row r="417" ht="23.25" customHeight="1"/>
    <row r="418" ht="23.25" customHeight="1"/>
    <row r="419" ht="23.25" customHeight="1"/>
    <row r="420" ht="23.25" customHeight="1"/>
    <row r="421" ht="23.25" customHeight="1"/>
    <row r="422" ht="23.25" customHeight="1"/>
    <row r="423" ht="23.25" customHeight="1"/>
    <row r="424" ht="23.25" customHeight="1"/>
    <row r="425" ht="23.25" customHeight="1"/>
    <row r="426" ht="23.25" customHeight="1"/>
    <row r="427" ht="23.25" customHeight="1"/>
    <row r="428" ht="23.25" customHeight="1"/>
    <row r="429" ht="23.25" customHeight="1"/>
    <row r="430" ht="23.25" customHeight="1"/>
    <row r="431" ht="23.25" customHeight="1"/>
    <row r="432" ht="23.25" customHeight="1"/>
    <row r="433" ht="23.25" customHeight="1"/>
    <row r="434" ht="23.25" customHeight="1"/>
    <row r="435" ht="23.25" customHeight="1"/>
    <row r="436" ht="23.25" customHeight="1"/>
    <row r="437" ht="23.25" customHeight="1"/>
    <row r="438" ht="23.25" customHeight="1"/>
    <row r="439" ht="23.25" customHeight="1"/>
    <row r="440" ht="23.25" customHeight="1"/>
    <row r="441" ht="23.25" customHeight="1"/>
    <row r="442" ht="23.25" customHeight="1"/>
    <row r="443" ht="23.25" customHeight="1"/>
    <row r="444" ht="23.25" customHeight="1"/>
    <row r="445" ht="23.25" customHeight="1"/>
    <row r="446" ht="23.25" customHeight="1"/>
    <row r="447" ht="23.25" customHeight="1"/>
    <row r="448" ht="23.25" customHeight="1"/>
    <row r="449" ht="23.25" customHeight="1"/>
    <row r="450" ht="23.25" customHeight="1"/>
    <row r="451" ht="23.25" customHeight="1"/>
    <row r="452" ht="23.25" customHeight="1"/>
    <row r="453" ht="23.25" customHeight="1"/>
    <row r="454" ht="23.25" customHeight="1"/>
    <row r="455" ht="23.25" customHeight="1"/>
    <row r="456" ht="23.25" customHeight="1"/>
    <row r="457" ht="23.25" customHeight="1"/>
    <row r="458" ht="23.25" customHeight="1"/>
    <row r="459" ht="23.25" customHeight="1"/>
    <row r="460" ht="23.25" customHeight="1"/>
    <row r="461" ht="23.25" customHeight="1"/>
    <row r="462" ht="23.25" customHeight="1"/>
    <row r="463" ht="23.25" customHeight="1"/>
    <row r="464" ht="23.25" customHeight="1"/>
    <row r="465" ht="23.25" customHeight="1"/>
    <row r="466" ht="23.25" customHeight="1"/>
    <row r="467" ht="23.25" customHeight="1"/>
    <row r="468" ht="23.25" customHeight="1"/>
    <row r="469" ht="23.25" customHeight="1"/>
    <row r="470" ht="23.25" customHeight="1"/>
    <row r="471" ht="23.25" customHeight="1"/>
    <row r="472" ht="23.25" customHeight="1"/>
    <row r="473" ht="23.25" customHeight="1"/>
    <row r="474" ht="23.25" customHeight="1"/>
    <row r="475" ht="23.25" customHeight="1"/>
    <row r="476" ht="23.25" customHeight="1"/>
    <row r="477" ht="23.25" customHeight="1"/>
    <row r="478" ht="23.25" customHeight="1"/>
    <row r="479" ht="23.25" customHeight="1"/>
    <row r="480" ht="23.25" customHeight="1"/>
    <row r="481" ht="23.25" customHeight="1"/>
    <row r="482" ht="23.25" customHeight="1"/>
    <row r="483" ht="23.25" customHeight="1"/>
    <row r="484" ht="23.25" customHeight="1"/>
    <row r="485" ht="23.25" customHeight="1"/>
    <row r="486" ht="23.25" customHeight="1"/>
    <row r="487" ht="23.25" customHeight="1"/>
    <row r="488" ht="23.25" customHeight="1"/>
    <row r="489" ht="23.25" customHeight="1"/>
    <row r="490" ht="23.25" customHeight="1"/>
    <row r="491" ht="23.25" customHeight="1"/>
    <row r="492" ht="23.25" customHeight="1"/>
    <row r="493" ht="23.25" customHeight="1"/>
    <row r="494" ht="23.25" customHeight="1"/>
    <row r="495" ht="23.25" customHeight="1"/>
    <row r="496" ht="23.25" customHeight="1"/>
    <row r="497" ht="23.25" customHeight="1"/>
    <row r="498" ht="23.25" customHeight="1"/>
    <row r="499" ht="23.25" customHeight="1"/>
    <row r="500" ht="23.25" customHeight="1"/>
    <row r="501" ht="23.25" customHeight="1"/>
    <row r="502" ht="23.25" customHeight="1"/>
    <row r="503" ht="23.25" customHeight="1"/>
    <row r="504" ht="23.25" customHeight="1"/>
    <row r="505" ht="23.25" customHeight="1"/>
    <row r="506" ht="23.25" customHeight="1"/>
    <row r="507" ht="23.25" customHeight="1"/>
    <row r="508" ht="23.25" customHeight="1"/>
    <row r="509" ht="23.25" customHeight="1"/>
    <row r="510" ht="23.25" customHeight="1"/>
    <row r="511" ht="23.25" customHeight="1"/>
    <row r="512" ht="23.25" customHeight="1"/>
    <row r="513" ht="23.25" customHeight="1"/>
    <row r="514" ht="23.25" customHeight="1"/>
    <row r="515" ht="23.25" customHeight="1"/>
    <row r="516" ht="23.25" customHeight="1"/>
    <row r="517" ht="23.25" customHeight="1"/>
    <row r="518" ht="23.25" customHeight="1"/>
    <row r="519" ht="23.25" customHeight="1"/>
    <row r="520" ht="23.25" customHeight="1"/>
    <row r="521" ht="23.25" customHeight="1"/>
    <row r="522" ht="23.25" customHeight="1"/>
    <row r="523" ht="23.25" customHeight="1"/>
    <row r="524" ht="23.25" customHeight="1"/>
    <row r="525" ht="23.25" customHeight="1"/>
    <row r="526" ht="23.25" customHeight="1"/>
    <row r="527" ht="23.25" customHeight="1"/>
    <row r="528" ht="23.25" customHeight="1"/>
    <row r="529" ht="23.25" customHeight="1"/>
    <row r="530" ht="23.25" customHeight="1"/>
    <row r="531" ht="23.25" customHeight="1"/>
    <row r="532" ht="23.25" customHeight="1"/>
    <row r="533" ht="23.25" customHeight="1"/>
    <row r="534" ht="23.25" customHeight="1"/>
    <row r="535" ht="23.25" customHeight="1"/>
    <row r="536" ht="23.25" customHeight="1"/>
    <row r="537" ht="23.25" customHeight="1"/>
    <row r="538" ht="23.25" customHeight="1"/>
    <row r="539" ht="23.25" customHeight="1"/>
    <row r="540" ht="23.25" customHeight="1"/>
    <row r="541" ht="23.25" customHeight="1"/>
    <row r="542" ht="23.25" customHeight="1"/>
    <row r="543" ht="23.25" customHeight="1"/>
    <row r="544" ht="23.25" customHeight="1"/>
    <row r="545" ht="23.25" customHeight="1"/>
    <row r="546" ht="23.25" customHeight="1"/>
    <row r="547" ht="23.25" customHeight="1"/>
    <row r="548" ht="23.25" customHeight="1"/>
    <row r="549" ht="23.25" customHeight="1"/>
    <row r="550" ht="23.25" customHeight="1"/>
    <row r="551" ht="23.25" customHeight="1"/>
    <row r="552" ht="23.25" customHeight="1"/>
    <row r="553" ht="23.25" customHeight="1"/>
    <row r="554" ht="23.25" customHeight="1"/>
    <row r="555" ht="23.25" customHeight="1"/>
    <row r="556" ht="23.25" customHeight="1"/>
    <row r="557" ht="23.25" customHeight="1"/>
    <row r="558" ht="23.25" customHeight="1"/>
    <row r="559" ht="23.25" customHeight="1"/>
    <row r="560" ht="23.25" customHeight="1"/>
    <row r="561" ht="23.25" customHeight="1"/>
    <row r="562" ht="23.25" customHeight="1"/>
    <row r="563" ht="23.25" customHeight="1"/>
    <row r="564" ht="23.25" customHeight="1"/>
    <row r="565" ht="23.25" customHeight="1"/>
    <row r="566" ht="23.25" customHeight="1"/>
    <row r="567" ht="23.25" customHeight="1"/>
    <row r="568" ht="23.25" customHeight="1"/>
    <row r="569" ht="23.25" customHeight="1"/>
    <row r="570" ht="23.25" customHeight="1"/>
    <row r="571" ht="23.25" customHeight="1"/>
    <row r="572" ht="23.25" customHeight="1"/>
    <row r="573" ht="23.25" customHeight="1"/>
    <row r="574" ht="23.25" customHeight="1"/>
    <row r="575" ht="23.25" customHeight="1"/>
    <row r="576" ht="23.25" customHeight="1"/>
    <row r="577" ht="23.25" customHeight="1"/>
    <row r="578" ht="23.25" customHeight="1"/>
    <row r="579" ht="23.25" customHeight="1"/>
    <row r="580" ht="23.25" customHeight="1"/>
    <row r="581" ht="23.25" customHeight="1"/>
    <row r="582" ht="23.25" customHeight="1"/>
    <row r="583" ht="23.25" customHeight="1"/>
    <row r="584" ht="23.25" customHeight="1"/>
    <row r="585" ht="23.25" customHeight="1"/>
    <row r="586" ht="23.25" customHeight="1"/>
    <row r="587" ht="23.25" customHeight="1"/>
    <row r="588" ht="23.25" customHeight="1"/>
    <row r="589" ht="23.25" customHeight="1"/>
    <row r="590" ht="23.25" customHeight="1"/>
    <row r="591" ht="23.25" customHeight="1"/>
    <row r="592" ht="23.25" customHeight="1"/>
    <row r="593" ht="23.25" customHeight="1"/>
    <row r="594" ht="23.25" customHeight="1"/>
    <row r="595" ht="23.25" customHeight="1"/>
    <row r="596" ht="23.25" customHeight="1"/>
    <row r="597" ht="23.25" customHeight="1"/>
    <row r="598" ht="23.25" customHeight="1"/>
    <row r="599" ht="23.25" customHeight="1"/>
    <row r="600" ht="23.25" customHeight="1"/>
    <row r="601" ht="23.25" customHeight="1"/>
    <row r="602" ht="23.25" customHeight="1"/>
    <row r="603" ht="23.25" customHeight="1"/>
    <row r="604" ht="23.25" customHeight="1"/>
    <row r="605" ht="23.25" customHeight="1"/>
    <row r="606" ht="23.25" customHeight="1"/>
    <row r="607" ht="23.25" customHeight="1"/>
    <row r="608" ht="23.25" customHeight="1"/>
    <row r="609" ht="23.25" customHeight="1"/>
    <row r="610" ht="23.25" customHeight="1"/>
    <row r="611" ht="23.25" customHeight="1"/>
    <row r="612" ht="23.25" customHeight="1"/>
    <row r="613" ht="23.25" customHeight="1"/>
    <row r="614" ht="23.25" customHeight="1"/>
    <row r="615" ht="23.25" customHeight="1"/>
    <row r="616" ht="23.25" customHeight="1"/>
    <row r="617" ht="23.25" customHeight="1"/>
    <row r="618" ht="23.25" customHeight="1"/>
    <row r="619" ht="23.25" customHeight="1"/>
    <row r="620" ht="23.25" customHeight="1"/>
    <row r="621" ht="23.25" customHeight="1"/>
    <row r="622" ht="23.25" customHeight="1"/>
    <row r="623" ht="23.25" customHeight="1"/>
    <row r="624" ht="23.25" customHeight="1"/>
    <row r="625" ht="23.25" customHeight="1"/>
    <row r="626" ht="23.25" customHeight="1"/>
    <row r="627" ht="23.25" customHeight="1"/>
    <row r="628" ht="23.25" customHeight="1"/>
    <row r="629" ht="23.25" customHeight="1"/>
    <row r="630" ht="23.25" customHeight="1"/>
    <row r="631" ht="23.25" customHeight="1"/>
    <row r="632" ht="23.25" customHeight="1"/>
    <row r="633" ht="23.25" customHeight="1"/>
    <row r="634" ht="23.25" customHeight="1"/>
    <row r="635" ht="23.25" customHeight="1"/>
    <row r="636" ht="23.25" customHeight="1"/>
    <row r="637" ht="23.25" customHeight="1"/>
    <row r="638" ht="23.25" customHeight="1"/>
    <row r="639" ht="23.25" customHeight="1"/>
    <row r="640" ht="23.25" customHeight="1"/>
    <row r="641" ht="23.25" customHeight="1"/>
    <row r="642" ht="23.25" customHeight="1"/>
    <row r="643" ht="23.25" customHeight="1"/>
    <row r="644" ht="23.25" customHeight="1"/>
    <row r="645" ht="23.25" customHeight="1"/>
    <row r="646" ht="23.25" customHeight="1"/>
    <row r="647" ht="23.25" customHeight="1"/>
    <row r="648" ht="23.25" customHeight="1"/>
    <row r="649" ht="23.25" customHeight="1"/>
    <row r="650" ht="23.25" customHeight="1"/>
    <row r="651" ht="23.25" customHeight="1"/>
    <row r="652" ht="23.25" customHeight="1"/>
    <row r="653" ht="23.25" customHeight="1"/>
    <row r="654" ht="23.25" customHeight="1"/>
    <row r="655" ht="23.25" customHeight="1"/>
    <row r="656" ht="23.25" customHeight="1"/>
    <row r="657" ht="23.25" customHeight="1"/>
    <row r="658" ht="23.25" customHeight="1"/>
    <row r="659" ht="23.25" customHeight="1"/>
    <row r="660" ht="23.25" customHeight="1"/>
    <row r="661" ht="23.25" customHeight="1"/>
    <row r="662" ht="23.25" customHeight="1"/>
    <row r="663" ht="23.25" customHeight="1"/>
    <row r="664" ht="23.25" customHeight="1"/>
    <row r="665" ht="23.25" customHeight="1"/>
    <row r="666" ht="23.25" customHeight="1"/>
    <row r="667" ht="23.25" customHeight="1"/>
    <row r="668" ht="23.25" customHeight="1"/>
    <row r="669" ht="23.25" customHeight="1"/>
    <row r="670" ht="23.25" customHeight="1"/>
    <row r="671" ht="23.25" customHeight="1"/>
    <row r="672" ht="23.25" customHeight="1"/>
    <row r="673" ht="23.25" customHeight="1"/>
    <row r="674" ht="23.25" customHeight="1"/>
    <row r="675" ht="23.25" customHeight="1"/>
    <row r="676" ht="23.25" customHeight="1"/>
    <row r="677" ht="23.25" customHeight="1"/>
    <row r="678" ht="23.25" customHeight="1"/>
    <row r="679" ht="23.25" customHeight="1"/>
    <row r="680" ht="23.25" customHeight="1"/>
    <row r="681" ht="23.25" customHeight="1"/>
    <row r="682" ht="23.25" customHeight="1"/>
    <row r="683" ht="23.25" customHeight="1"/>
    <row r="684" ht="23.25" customHeight="1"/>
    <row r="685" ht="23.25" customHeight="1"/>
    <row r="686" ht="23.25" customHeight="1"/>
    <row r="687" ht="23.25" customHeight="1"/>
    <row r="688" ht="23.25" customHeight="1"/>
    <row r="689" ht="23.25" customHeight="1"/>
    <row r="690" ht="23.25" customHeight="1"/>
    <row r="691" ht="23.25" customHeight="1"/>
    <row r="692" ht="23.25" customHeight="1"/>
    <row r="693" ht="23.25" customHeight="1"/>
    <row r="694" ht="23.25" customHeight="1"/>
    <row r="695" ht="23.25" customHeight="1"/>
    <row r="696" ht="23.25" customHeight="1"/>
    <row r="697" ht="23.25" customHeight="1"/>
    <row r="698" ht="23.25" customHeight="1"/>
    <row r="699" ht="23.25" customHeight="1"/>
    <row r="700" ht="23.25" customHeight="1"/>
    <row r="701" ht="23.25" customHeight="1"/>
    <row r="702" ht="23.25" customHeight="1"/>
    <row r="703" ht="23.25" customHeight="1"/>
    <row r="704" ht="23.25" customHeight="1"/>
    <row r="705" ht="23.25" customHeight="1"/>
    <row r="706" ht="23.25" customHeight="1"/>
    <row r="707" ht="23.25" customHeight="1"/>
    <row r="708" ht="23.25" customHeight="1"/>
    <row r="709" ht="23.25" customHeight="1"/>
    <row r="710" ht="23.25" customHeight="1"/>
    <row r="711" ht="23.25" customHeight="1"/>
    <row r="712" ht="23.25" customHeight="1"/>
    <row r="713" ht="23.25" customHeight="1"/>
    <row r="714" ht="23.25" customHeight="1"/>
    <row r="715" ht="23.25" customHeight="1"/>
    <row r="716" ht="23.25" customHeight="1"/>
    <row r="717" ht="23.25" customHeight="1"/>
    <row r="718" ht="23.25" customHeight="1"/>
    <row r="719" ht="23.25" customHeight="1"/>
    <row r="720" ht="23.25" customHeight="1"/>
    <row r="721" ht="23.25" customHeight="1"/>
    <row r="722" ht="23.25" customHeight="1"/>
    <row r="723" ht="23.25" customHeight="1"/>
    <row r="724" ht="23.25" customHeight="1"/>
    <row r="725" ht="23.25" customHeight="1"/>
    <row r="726" ht="23.25" customHeight="1"/>
    <row r="727" ht="23.25" customHeight="1"/>
    <row r="728" ht="23.25" customHeight="1"/>
    <row r="729" ht="23.25" customHeight="1"/>
    <row r="730" ht="23.25" customHeight="1"/>
    <row r="731" ht="23.25" customHeight="1"/>
    <row r="732" ht="23.25" customHeight="1"/>
    <row r="733" ht="23.25" customHeight="1"/>
    <row r="734" ht="23.25" customHeight="1"/>
    <row r="735" ht="23.25" customHeight="1"/>
    <row r="736" ht="23.25" customHeight="1"/>
    <row r="737" ht="23.25" customHeight="1"/>
    <row r="738" ht="23.25" customHeight="1"/>
    <row r="739" ht="23.25" customHeight="1"/>
    <row r="740" ht="23.25" customHeight="1"/>
    <row r="741" ht="23.25" customHeight="1"/>
    <row r="742" ht="23.25" customHeight="1"/>
    <row r="743" ht="23.25" customHeight="1"/>
    <row r="744" ht="23.25" customHeight="1"/>
    <row r="745" ht="23.25" customHeight="1"/>
    <row r="746" ht="23.25" customHeight="1"/>
    <row r="747" ht="23.25" customHeight="1"/>
    <row r="748" ht="23.25" customHeight="1"/>
    <row r="749" ht="23.25" customHeight="1"/>
    <row r="750" ht="23.25" customHeight="1"/>
    <row r="751" ht="23.25" customHeight="1"/>
    <row r="752" ht="23.25" customHeight="1"/>
    <row r="753" ht="23.25" customHeight="1"/>
    <row r="754" ht="23.25" customHeight="1"/>
    <row r="755" ht="23.25" customHeight="1"/>
    <row r="756" ht="23.25" customHeight="1"/>
    <row r="757" ht="23.25" customHeight="1"/>
    <row r="758" ht="23.25" customHeight="1"/>
    <row r="759" ht="23.25" customHeight="1"/>
    <row r="760" ht="23.25" customHeight="1"/>
    <row r="761" ht="23.25" customHeight="1"/>
    <row r="762" ht="23.25" customHeight="1"/>
    <row r="763" ht="23.25" customHeight="1"/>
    <row r="764" ht="23.25" customHeight="1"/>
    <row r="765" ht="23.25" customHeight="1"/>
    <row r="766" ht="23.25" customHeight="1"/>
    <row r="767" ht="23.25" customHeight="1"/>
    <row r="768" ht="23.25" customHeight="1"/>
    <row r="769" ht="23.25" customHeight="1"/>
    <row r="770" ht="23.25" customHeight="1"/>
    <row r="771" ht="23.25" customHeight="1"/>
    <row r="772" ht="23.25" customHeight="1"/>
    <row r="773" ht="23.25" customHeight="1"/>
    <row r="774" ht="23.25" customHeight="1"/>
    <row r="775" ht="23.25" customHeight="1"/>
    <row r="776" ht="23.25" customHeight="1"/>
    <row r="777" ht="23.25" customHeight="1"/>
    <row r="778" ht="23.25" customHeight="1"/>
    <row r="779" ht="23.25" customHeight="1"/>
    <row r="780" ht="23.25" customHeight="1"/>
    <row r="781" ht="23.25" customHeight="1"/>
    <row r="782" ht="23.25" customHeight="1"/>
    <row r="783" ht="23.25" customHeight="1"/>
    <row r="784" ht="23.25" customHeight="1"/>
    <row r="785" ht="23.25" customHeight="1"/>
    <row r="786" ht="23.25" customHeight="1"/>
    <row r="787" ht="23.25" customHeight="1"/>
    <row r="788" ht="23.25" customHeight="1"/>
    <row r="789" ht="23.25" customHeight="1"/>
    <row r="790" ht="23.25" customHeight="1"/>
    <row r="791" ht="23.25" customHeight="1"/>
    <row r="792" ht="23.25" customHeight="1"/>
    <row r="793" ht="23.25" customHeight="1"/>
    <row r="794" ht="23.25" customHeight="1"/>
    <row r="795" ht="23.25" customHeight="1"/>
    <row r="796" ht="23.25" customHeight="1"/>
    <row r="797" ht="23.25" customHeight="1"/>
    <row r="798" ht="23.25" customHeight="1"/>
    <row r="799" ht="23.25" customHeight="1"/>
    <row r="800" ht="23.25" customHeight="1"/>
    <row r="801" ht="23.25" customHeight="1"/>
    <row r="802" ht="23.25" customHeight="1"/>
    <row r="803" ht="23.25" customHeight="1"/>
    <row r="804" ht="23.25" customHeight="1"/>
    <row r="805" ht="23.25" customHeight="1"/>
    <row r="806" ht="23.25" customHeight="1"/>
    <row r="807" ht="23.25" customHeight="1"/>
    <row r="808" ht="23.25" customHeight="1"/>
    <row r="809" ht="23.25" customHeight="1"/>
    <row r="810" ht="23.25" customHeight="1"/>
    <row r="811" ht="23.25" customHeight="1"/>
    <row r="812" ht="23.25" customHeight="1"/>
    <row r="813" ht="23.25" customHeight="1"/>
    <row r="814" ht="23.25" customHeight="1"/>
    <row r="815" ht="23.25" customHeight="1"/>
    <row r="816" ht="23.25" customHeight="1"/>
    <row r="817" ht="23.25" customHeight="1"/>
    <row r="818" ht="23.25" customHeight="1"/>
    <row r="819" ht="23.25" customHeight="1"/>
    <row r="820" ht="23.25" customHeight="1"/>
    <row r="821" ht="23.25" customHeight="1"/>
    <row r="822" ht="23.25" customHeight="1"/>
    <row r="823" ht="23.25" customHeight="1"/>
    <row r="824" ht="23.25" customHeight="1"/>
    <row r="825" ht="23.25" customHeight="1"/>
    <row r="826" ht="23.25" customHeight="1"/>
    <row r="827" ht="23.25" customHeight="1"/>
    <row r="828" ht="23.25" customHeight="1"/>
    <row r="829" ht="23.25" customHeight="1"/>
    <row r="830" ht="23.25" customHeight="1"/>
    <row r="831" ht="23.25" customHeight="1"/>
    <row r="832" ht="23.25" customHeight="1"/>
    <row r="833" ht="23.25" customHeight="1"/>
    <row r="834" ht="23.25" customHeight="1"/>
    <row r="835" ht="23.25" customHeight="1"/>
    <row r="836" ht="23.25" customHeight="1"/>
    <row r="837" ht="23.25" customHeight="1"/>
    <row r="838" ht="23.25" customHeight="1"/>
    <row r="839" ht="23.25" customHeight="1"/>
    <row r="840" ht="23.25" customHeight="1"/>
    <row r="841" ht="23.25" customHeight="1"/>
    <row r="842" ht="23.25" customHeight="1"/>
    <row r="843" ht="23.25" customHeight="1"/>
    <row r="844" ht="23.25" customHeight="1"/>
    <row r="845" ht="23.25" customHeight="1"/>
    <row r="846" ht="23.25" customHeight="1"/>
    <row r="847" ht="23.25" customHeight="1"/>
    <row r="848" ht="23.25" customHeight="1"/>
    <row r="849" ht="23.25" customHeight="1"/>
    <row r="850" ht="23.25" customHeight="1"/>
    <row r="851" ht="23.25" customHeight="1"/>
    <row r="852" ht="23.25" customHeight="1"/>
    <row r="853" ht="23.25" customHeight="1"/>
    <row r="854" ht="23.25" customHeight="1"/>
    <row r="855" ht="23.25" customHeight="1"/>
    <row r="856" ht="23.25" customHeight="1"/>
    <row r="857" ht="23.25" customHeight="1"/>
    <row r="858" ht="23.25" customHeight="1"/>
    <row r="859" ht="23.25" customHeight="1"/>
    <row r="860" ht="23.25" customHeight="1"/>
    <row r="861" ht="23.25" customHeight="1"/>
    <row r="862" ht="23.25" customHeight="1"/>
    <row r="863" ht="23.25" customHeight="1"/>
    <row r="864" ht="23.25" customHeight="1"/>
    <row r="865" ht="23.25" customHeight="1"/>
    <row r="866" ht="23.25" customHeight="1"/>
    <row r="867" ht="23.25" customHeight="1"/>
    <row r="868" ht="23.25" customHeight="1"/>
    <row r="869" ht="23.25" customHeight="1"/>
    <row r="870" ht="23.25" customHeight="1"/>
    <row r="871" ht="23.25" customHeight="1"/>
    <row r="872" ht="23.25" customHeight="1"/>
    <row r="873" ht="23.25" customHeight="1"/>
    <row r="874" ht="23.25" customHeight="1"/>
    <row r="875" ht="23.25" customHeight="1"/>
    <row r="876" ht="23.25" customHeight="1"/>
    <row r="877" ht="23.25" customHeight="1"/>
    <row r="878" ht="23.25" customHeight="1"/>
    <row r="879" ht="23.25" customHeight="1"/>
    <row r="880" ht="23.25" customHeight="1"/>
    <row r="881" ht="23.25" customHeight="1"/>
    <row r="882" ht="23.25" customHeight="1"/>
    <row r="883" ht="23.25" customHeight="1"/>
    <row r="884" ht="23.25" customHeight="1"/>
    <row r="885" ht="23.25" customHeight="1"/>
    <row r="886" ht="23.25" customHeight="1"/>
    <row r="887" ht="23.25" customHeight="1"/>
    <row r="888" ht="23.25" customHeight="1"/>
    <row r="889" ht="23.25" customHeight="1"/>
    <row r="890" ht="23.25" customHeight="1"/>
    <row r="891" ht="23.25" customHeight="1"/>
    <row r="892" ht="23.25" customHeight="1"/>
    <row r="893" ht="23.25" customHeight="1"/>
    <row r="894" ht="23.25" customHeight="1"/>
    <row r="895" ht="23.25" customHeight="1"/>
    <row r="896" ht="23.25" customHeight="1"/>
    <row r="897" ht="23.25" customHeight="1"/>
    <row r="898" ht="23.25" customHeight="1"/>
    <row r="899" ht="23.25" customHeight="1"/>
    <row r="900" ht="23.25" customHeight="1"/>
    <row r="901" ht="23.25" customHeight="1"/>
    <row r="902" ht="23.25" customHeight="1"/>
    <row r="903" ht="23.25" customHeight="1"/>
    <row r="904" ht="23.25" customHeight="1"/>
    <row r="905" ht="23.25" customHeight="1"/>
    <row r="906" ht="23.25" customHeight="1"/>
    <row r="907" ht="23.25" customHeight="1"/>
    <row r="908" ht="23.25" customHeight="1"/>
    <row r="909" ht="23.25" customHeight="1"/>
    <row r="910" ht="23.25" customHeight="1"/>
    <row r="911" ht="23.25" customHeight="1"/>
    <row r="912" ht="23.25" customHeight="1"/>
    <row r="913" ht="23.25" customHeight="1"/>
    <row r="914" ht="23.25" customHeight="1"/>
    <row r="915" ht="23.25" customHeight="1"/>
    <row r="916" ht="23.25" customHeight="1"/>
    <row r="917" ht="23.25" customHeight="1"/>
    <row r="918" ht="23.25" customHeight="1"/>
    <row r="919" ht="23.25" customHeight="1"/>
    <row r="920" ht="23.25" customHeight="1"/>
    <row r="921" ht="23.25" customHeight="1"/>
    <row r="922" ht="23.25" customHeight="1"/>
    <row r="923" ht="23.25" customHeight="1"/>
    <row r="924" ht="23.25" customHeight="1"/>
    <row r="925" ht="23.25" customHeight="1"/>
    <row r="926" ht="23.25" customHeight="1"/>
    <row r="927" ht="23.25" customHeight="1"/>
    <row r="928" ht="23.25" customHeight="1"/>
    <row r="929" ht="23.25" customHeight="1"/>
    <row r="930" ht="23.25" customHeight="1"/>
    <row r="931" ht="23.25" customHeight="1"/>
    <row r="932" ht="23.25" customHeight="1"/>
    <row r="933" ht="23.25" customHeight="1"/>
    <row r="934" ht="23.25" customHeight="1"/>
    <row r="935" ht="23.25" customHeight="1"/>
    <row r="936" ht="23.25" customHeight="1"/>
    <row r="937" ht="23.25" customHeight="1"/>
    <row r="938" ht="23.25" customHeight="1"/>
    <row r="939" ht="23.25" customHeight="1"/>
    <row r="940" ht="23.25" customHeight="1"/>
    <row r="941" ht="23.25" customHeight="1"/>
    <row r="942" ht="23.25" customHeight="1"/>
    <row r="943" ht="23.25" customHeight="1"/>
    <row r="944" ht="23.25" customHeight="1"/>
    <row r="945" ht="23.25" customHeight="1"/>
    <row r="946" ht="23.25" customHeight="1"/>
    <row r="947" ht="23.25" customHeight="1"/>
    <row r="948" ht="23.25" customHeight="1"/>
    <row r="949" ht="23.25" customHeight="1"/>
    <row r="950" ht="23.25" customHeight="1"/>
    <row r="951" ht="23.25" customHeight="1"/>
    <row r="952" ht="23.25" customHeight="1"/>
    <row r="953" ht="23.25" customHeight="1"/>
    <row r="954" ht="23.25" customHeight="1"/>
    <row r="955" ht="23.25" customHeight="1"/>
    <row r="956" ht="23.25" customHeight="1"/>
    <row r="957" ht="23.25" customHeight="1"/>
    <row r="958" ht="23.25" customHeight="1"/>
    <row r="959" ht="23.25" customHeight="1"/>
    <row r="960" ht="23.25" customHeight="1"/>
    <row r="961" ht="23.25" customHeight="1"/>
    <row r="962" ht="23.25" customHeight="1"/>
    <row r="963" ht="23.25" customHeight="1"/>
    <row r="964" ht="23.25" customHeight="1"/>
    <row r="965" ht="23.25" customHeight="1"/>
    <row r="966" ht="23.25" customHeight="1"/>
    <row r="967" ht="23.25" customHeight="1"/>
    <row r="968" ht="23.25" customHeight="1"/>
    <row r="969" ht="23.25" customHeight="1"/>
    <row r="970" ht="23.25" customHeight="1"/>
    <row r="971" ht="23.25" customHeight="1"/>
    <row r="972" ht="23.25" customHeight="1"/>
    <row r="973" ht="23.25" customHeight="1"/>
    <row r="974" ht="23.25" customHeight="1"/>
    <row r="975" ht="23.25" customHeight="1"/>
    <row r="976" ht="23.25" customHeight="1"/>
    <row r="977" ht="23.25" customHeight="1"/>
    <row r="978" ht="23.25" customHeight="1"/>
    <row r="979" ht="23.25" customHeight="1"/>
    <row r="980" ht="23.25" customHeight="1"/>
    <row r="981" ht="23.25" customHeight="1"/>
    <row r="982" ht="23.25" customHeight="1"/>
    <row r="983" ht="23.25" customHeight="1"/>
    <row r="984" ht="23.25" customHeight="1"/>
    <row r="985" ht="23.25" customHeight="1"/>
    <row r="986" ht="23.25" customHeight="1"/>
    <row r="987" ht="23.25" customHeight="1"/>
    <row r="988" ht="23.25" customHeight="1"/>
    <row r="989" ht="23.25" customHeight="1"/>
    <row r="990" ht="23.25" customHeight="1"/>
    <row r="991" ht="23.25" customHeight="1"/>
    <row r="992" ht="23.25" customHeight="1"/>
    <row r="993" ht="23.25" customHeight="1"/>
    <row r="994" ht="23.25" customHeight="1"/>
    <row r="995" ht="23.25" customHeight="1"/>
    <row r="996" ht="23.25" customHeight="1"/>
    <row r="997" ht="23.25" customHeight="1"/>
    <row r="998" ht="23.25" customHeight="1"/>
    <row r="999" ht="23.25" customHeight="1"/>
    <row r="1000" ht="23.25" customHeight="1"/>
  </sheetData>
  <mergeCells count="2">
    <mergeCell ref="F2:H3"/>
    <mergeCell ref="F11:H12"/>
  </mergeCells>
  <pageMargins left="0.70866141732283505" right="0.31496062992126" top="0" bottom="0.74803149606299202" header="0" footer="0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7">
    <pageSetUpPr fitToPage="1"/>
  </sheetPr>
  <dimension ref="A1:Z1000"/>
  <sheetViews>
    <sheetView zoomScaleNormal="100" workbookViewId="0">
      <selection activeCell="A15" sqref="A15"/>
    </sheetView>
  </sheetViews>
  <sheetFormatPr defaultColWidth="12.625" defaultRowHeight="15" customHeight="1"/>
  <cols>
    <col min="1" max="1" width="62.875" customWidth="1"/>
    <col min="2" max="2" width="11.125" customWidth="1"/>
    <col min="3" max="3" width="10.5" customWidth="1"/>
    <col min="4" max="4" width="8.5" customWidth="1"/>
    <col min="5" max="6" width="8" customWidth="1"/>
    <col min="7" max="26" width="7.625" customWidth="1"/>
  </cols>
  <sheetData>
    <row r="1" spans="1:26" ht="15" customHeight="1">
      <c r="A1" s="345"/>
      <c r="B1" s="346" t="s">
        <v>473</v>
      </c>
      <c r="C1" s="419"/>
      <c r="D1" s="42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345"/>
      <c r="B2" s="347"/>
      <c r="C2" s="419"/>
      <c r="D2" s="42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45"/>
      <c r="B3" s="347"/>
      <c r="C3" s="419"/>
      <c r="D3" s="42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345"/>
      <c r="B4" s="347"/>
      <c r="C4" s="1183" t="str">
        <f>CONCATENATE("+(00) 371 ",Generator!I4)</f>
        <v>+(00) 371 67660543</v>
      </c>
      <c r="D4" s="118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345"/>
      <c r="B5" s="347"/>
      <c r="C5" s="1184" t="str">
        <f>Generator!I5</f>
        <v>www.prefabhome.eu</v>
      </c>
      <c r="D5" s="118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345"/>
      <c r="B6" s="347"/>
      <c r="C6" s="1185" t="str">
        <f>Generator!I3</f>
        <v>Stanislav.Piskunov@prefabhome.eu</v>
      </c>
      <c r="D6" s="118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345"/>
      <c r="B7" s="347"/>
      <c r="C7" s="348"/>
      <c r="D7" s="42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345"/>
      <c r="B8" s="1180" t="str">
        <f>Generator!D12</f>
        <v xml:space="preserve">Geom. Andrea Bertoni </v>
      </c>
      <c r="C8" s="1187" t="str">
        <f>Generator!D15</f>
        <v xml:space="preserve"> Faenza </v>
      </c>
      <c r="D8" s="1188" t="str">
        <f>Generator!D8</f>
        <v>Italia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345"/>
      <c r="B9" s="1179"/>
      <c r="C9" s="1023"/>
      <c r="D9" s="118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345"/>
      <c r="B10" s="1179"/>
      <c r="C10" s="1023"/>
      <c r="D10" s="118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345"/>
      <c r="B11" s="1179"/>
      <c r="C11" s="1023"/>
      <c r="D11" s="118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345"/>
      <c r="B12" s="1179"/>
      <c r="C12" s="1023"/>
      <c r="D12" s="118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345"/>
      <c r="B13" s="1179"/>
      <c r="C13" s="1023"/>
      <c r="D13" s="118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345"/>
      <c r="B14" s="1179"/>
      <c r="C14" s="1023"/>
      <c r="D14" s="1182"/>
      <c r="E14" s="34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345"/>
      <c r="B15" s="1179"/>
      <c r="C15" s="1023"/>
      <c r="D15" s="1182"/>
      <c r="E15" s="34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345"/>
      <c r="B16" s="1179"/>
      <c r="C16" s="1023"/>
      <c r="D16" s="118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345"/>
      <c r="B17" s="1179"/>
      <c r="C17" s="1023"/>
      <c r="D17" s="118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345"/>
      <c r="B18" s="1179"/>
      <c r="C18" s="1023"/>
      <c r="D18" s="118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345"/>
      <c r="B19" s="1179"/>
      <c r="C19" s="1023"/>
      <c r="D19" s="118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345"/>
      <c r="B20" s="1179"/>
      <c r="C20" s="1023"/>
      <c r="D20" s="118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345"/>
      <c r="B21" s="1179"/>
      <c r="C21" s="1023"/>
      <c r="D21" s="118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345"/>
      <c r="B22" s="1179"/>
      <c r="C22" s="1023"/>
      <c r="D22" s="118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345"/>
      <c r="B23" s="1179"/>
      <c r="C23" s="1023"/>
      <c r="D23" s="118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345"/>
      <c r="B24" s="1179"/>
      <c r="C24" s="1023"/>
      <c r="D24" s="118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345"/>
      <c r="B25" s="1179"/>
      <c r="C25" s="1023"/>
      <c r="D25" s="118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345"/>
      <c r="B26" s="1179"/>
      <c r="C26" s="1023"/>
      <c r="D26" s="118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66.75" customHeight="1">
      <c r="A27" s="345"/>
      <c r="B27" s="1179"/>
      <c r="C27" s="1023"/>
      <c r="D27" s="118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345"/>
      <c r="B28" s="350"/>
      <c r="C28" s="348"/>
      <c r="D28" s="42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8.25" customHeight="1">
      <c r="A29" s="345"/>
      <c r="B29" s="1178" t="s">
        <v>474</v>
      </c>
      <c r="C29" s="1180" t="s">
        <v>475</v>
      </c>
      <c r="D29" s="423">
        <f ca="1">TODAY()</f>
        <v>46136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345"/>
      <c r="B30" s="1179"/>
      <c r="C30" s="1023"/>
      <c r="D30" s="1181" t="str">
        <f ca="1">Generator!D14</f>
        <v>24-4/2026-VV 018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345"/>
      <c r="B31" s="1179"/>
      <c r="C31" s="1023"/>
      <c r="D31" s="118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345"/>
      <c r="B32" s="1179"/>
      <c r="C32" s="1023"/>
      <c r="D32" s="118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345" t="s">
        <v>476</v>
      </c>
      <c r="B33" s="1179"/>
      <c r="C33" s="1023"/>
      <c r="D33" s="118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345"/>
      <c r="B34" s="352"/>
      <c r="C34" s="1023"/>
      <c r="D34" s="118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345"/>
      <c r="B35" s="1"/>
      <c r="C35" s="1023"/>
      <c r="D35" s="118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345"/>
      <c r="B36" s="1"/>
      <c r="C36" s="1023"/>
      <c r="D36" s="118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345"/>
      <c r="B37" s="352"/>
      <c r="C37" s="1023"/>
      <c r="D37" s="118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345"/>
      <c r="B38" s="1"/>
      <c r="C38" s="1023"/>
      <c r="D38" s="118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345"/>
      <c r="B39" s="352"/>
      <c r="C39" s="1"/>
      <c r="D39" s="118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35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35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35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35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35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35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35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35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B29:B33"/>
    <mergeCell ref="C29:C38"/>
    <mergeCell ref="D30:D39"/>
    <mergeCell ref="C4:D4"/>
    <mergeCell ref="C5:D5"/>
    <mergeCell ref="C6:D6"/>
    <mergeCell ref="B8:B27"/>
    <mergeCell ref="C8:C27"/>
    <mergeCell ref="D8:D27"/>
  </mergeCells>
  <printOptions horizontalCentered="1" verticalCentered="1"/>
  <pageMargins left="0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8"/>
  <dimension ref="A1:Z1000"/>
  <sheetViews>
    <sheetView zoomScaleNormal="100" workbookViewId="0">
      <selection activeCell="B29" sqref="B29:B33"/>
    </sheetView>
  </sheetViews>
  <sheetFormatPr defaultColWidth="12.625" defaultRowHeight="15" customHeight="1"/>
  <cols>
    <col min="1" max="1" width="62.75" customWidth="1"/>
    <col min="2" max="2" width="11.25" customWidth="1"/>
    <col min="3" max="3" width="10.5" customWidth="1"/>
    <col min="4" max="4" width="8.375" customWidth="1"/>
    <col min="5" max="6" width="8" customWidth="1"/>
    <col min="7" max="26" width="7.625" customWidth="1"/>
  </cols>
  <sheetData>
    <row r="1" spans="1:26" ht="15" customHeight="1">
      <c r="A1" s="287"/>
      <c r="B1" s="346" t="s">
        <v>473</v>
      </c>
      <c r="C1" s="419"/>
      <c r="D1" s="42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87"/>
      <c r="B2" s="347"/>
      <c r="C2" s="419"/>
      <c r="D2" s="42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287"/>
      <c r="B3" s="347"/>
      <c r="C3" s="419"/>
      <c r="D3" s="42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87"/>
      <c r="B4" s="347"/>
      <c r="C4" s="1183" t="str">
        <f>CONCATENATE("+(00) 371 ",Generator!I4)</f>
        <v>+(00) 371 67660543</v>
      </c>
      <c r="D4" s="118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287"/>
      <c r="B5" s="347"/>
      <c r="C5" s="1184" t="str">
        <f>Generator!I5</f>
        <v>www.prefabhome.eu</v>
      </c>
      <c r="D5" s="118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287"/>
      <c r="B6" s="347"/>
      <c r="C6" s="1191" t="str">
        <f>Generator!I3</f>
        <v>Stanislav.Piskunov@prefabhome.eu</v>
      </c>
      <c r="D6" s="119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287"/>
      <c r="B7" s="347"/>
      <c r="C7" s="348"/>
      <c r="D7" s="42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287"/>
      <c r="B8" s="1193" t="str">
        <f>Generator!D12</f>
        <v xml:space="preserve">Geom. Andrea Bertoni </v>
      </c>
      <c r="C8" s="1194" t="str">
        <f>Generator!D15</f>
        <v xml:space="preserve"> Faenza </v>
      </c>
      <c r="D8" s="1188" t="str">
        <f>Generator!D8</f>
        <v>Italia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287"/>
      <c r="B9" s="1179"/>
      <c r="C9" s="1023"/>
      <c r="D9" s="118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287"/>
      <c r="B10" s="1179"/>
      <c r="C10" s="1023"/>
      <c r="D10" s="118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287"/>
      <c r="B11" s="1179"/>
      <c r="C11" s="1023"/>
      <c r="D11" s="118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87"/>
      <c r="B12" s="1179"/>
      <c r="C12" s="1023"/>
      <c r="D12" s="118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87"/>
      <c r="B13" s="1179"/>
      <c r="C13" s="1023"/>
      <c r="D13" s="118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287"/>
      <c r="B14" s="1179"/>
      <c r="C14" s="1023"/>
      <c r="D14" s="1182"/>
      <c r="E14" s="34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287"/>
      <c r="B15" s="1179"/>
      <c r="C15" s="1023"/>
      <c r="D15" s="1182"/>
      <c r="E15" s="34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287"/>
      <c r="B16" s="1179"/>
      <c r="C16" s="1023"/>
      <c r="D16" s="118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287"/>
      <c r="B17" s="1179"/>
      <c r="C17" s="1023"/>
      <c r="D17" s="118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287"/>
      <c r="B18" s="1179"/>
      <c r="C18" s="1023"/>
      <c r="D18" s="118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287"/>
      <c r="B19" s="1179"/>
      <c r="C19" s="1023"/>
      <c r="D19" s="118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287"/>
      <c r="B20" s="1179"/>
      <c r="C20" s="1023"/>
      <c r="D20" s="118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287"/>
      <c r="B21" s="1179"/>
      <c r="C21" s="1023"/>
      <c r="D21" s="118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287"/>
      <c r="B22" s="1179"/>
      <c r="C22" s="1023"/>
      <c r="D22" s="118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287"/>
      <c r="B23" s="1179"/>
      <c r="C23" s="1023"/>
      <c r="D23" s="118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287"/>
      <c r="B24" s="1179"/>
      <c r="C24" s="1023"/>
      <c r="D24" s="118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87"/>
      <c r="B25" s="1179"/>
      <c r="C25" s="1023"/>
      <c r="D25" s="118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87"/>
      <c r="B26" s="1179"/>
      <c r="C26" s="1023"/>
      <c r="D26" s="118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66.75" customHeight="1">
      <c r="A27" s="287"/>
      <c r="B27" s="1179"/>
      <c r="C27" s="1023"/>
      <c r="D27" s="118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87"/>
      <c r="B28" s="350"/>
      <c r="C28" s="348"/>
      <c r="D28" s="42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8.25" customHeight="1">
      <c r="A29" s="287"/>
      <c r="B29" s="1189" t="s">
        <v>477</v>
      </c>
      <c r="C29" s="1180" t="s">
        <v>478</v>
      </c>
      <c r="D29" s="423">
        <f ca="1">TODAY()</f>
        <v>46136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87"/>
      <c r="B30" s="1179"/>
      <c r="C30" s="1023"/>
      <c r="D30" s="1190" t="str">
        <f ca="1">Generator!D14</f>
        <v>24-4/2026-VV 018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87"/>
      <c r="B31" s="1179"/>
      <c r="C31" s="1023"/>
      <c r="D31" s="118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87"/>
      <c r="B32" s="1179"/>
      <c r="C32" s="1023"/>
      <c r="D32" s="118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87" t="s">
        <v>476</v>
      </c>
      <c r="B33" s="1179"/>
      <c r="C33" s="1023"/>
      <c r="D33" s="118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87"/>
      <c r="B34" s="352"/>
      <c r="C34" s="1023"/>
      <c r="D34" s="118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87"/>
      <c r="B35" s="1"/>
      <c r="C35" s="1023"/>
      <c r="D35" s="118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87"/>
      <c r="B36" s="1"/>
      <c r="C36" s="1023"/>
      <c r="D36" s="118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87"/>
      <c r="B37" s="352"/>
      <c r="C37" s="1023"/>
      <c r="D37" s="118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87"/>
      <c r="B38" s="1"/>
      <c r="C38" s="1023"/>
      <c r="D38" s="118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87"/>
      <c r="B39" s="352"/>
      <c r="C39" s="1"/>
      <c r="D39" s="118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35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35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35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35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35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35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35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35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B29:B33"/>
    <mergeCell ref="C29:C38"/>
    <mergeCell ref="D30:D39"/>
    <mergeCell ref="C4:D4"/>
    <mergeCell ref="C5:D5"/>
    <mergeCell ref="C6:D6"/>
    <mergeCell ref="B8:B27"/>
    <mergeCell ref="C8:C27"/>
    <mergeCell ref="D8:D27"/>
  </mergeCells>
  <pageMargins left="0" right="0" top="0.74803149606299213" bottom="0.74803149606299213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9"/>
  <dimension ref="A1:Z1000"/>
  <sheetViews>
    <sheetView zoomScaleNormal="100" workbookViewId="0">
      <selection activeCell="A17" sqref="A17"/>
    </sheetView>
  </sheetViews>
  <sheetFormatPr defaultColWidth="12.625" defaultRowHeight="15" customHeight="1"/>
  <cols>
    <col min="1" max="1" width="62.75" customWidth="1"/>
    <col min="2" max="2" width="11.25" customWidth="1"/>
    <col min="3" max="3" width="10.25" customWidth="1"/>
    <col min="4" max="4" width="8.625" customWidth="1"/>
    <col min="5" max="6" width="8" customWidth="1"/>
    <col min="7" max="26" width="7.625" customWidth="1"/>
  </cols>
  <sheetData>
    <row r="1" spans="1:26" ht="15" customHeight="1">
      <c r="A1" s="1"/>
      <c r="B1" s="353"/>
      <c r="C1" s="419"/>
      <c r="D1" s="42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353"/>
      <c r="C2" s="419"/>
      <c r="D2" s="42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353"/>
      <c r="C3" s="419"/>
      <c r="D3" s="42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353"/>
      <c r="C4" s="1183" t="str">
        <f>CONCATENATE("+(00) 371 ",Generator!I4)</f>
        <v>+(00) 371 67660543</v>
      </c>
      <c r="D4" s="118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353"/>
      <c r="C5" s="1184" t="str">
        <f>Generator!I5</f>
        <v>www.prefabhome.eu</v>
      </c>
      <c r="D5" s="118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353"/>
      <c r="C6" s="1198" t="str">
        <f>Generator!I3</f>
        <v>Stanislav.Piskunov@prefabhome.eu</v>
      </c>
      <c r="D6" s="119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353"/>
      <c r="C7" s="348"/>
      <c r="D7" s="42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200" t="str">
        <f>Generator!D12</f>
        <v xml:space="preserve">Geom. Andrea Bertoni </v>
      </c>
      <c r="C8" s="1187" t="str">
        <f>Generator!D15</f>
        <v xml:space="preserve"> Faenza </v>
      </c>
      <c r="D8" s="1188" t="str">
        <f>Generator!D8</f>
        <v>Italia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201"/>
      <c r="C9" s="1023"/>
      <c r="D9" s="118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201"/>
      <c r="C10" s="1023"/>
      <c r="D10" s="118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201"/>
      <c r="C11" s="1023"/>
      <c r="D11" s="118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201"/>
      <c r="C12" s="1023"/>
      <c r="D12" s="118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201"/>
      <c r="C13" s="1023"/>
      <c r="D13" s="118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201"/>
      <c r="C14" s="1023"/>
      <c r="D14" s="1182"/>
      <c r="E14" s="34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201"/>
      <c r="C15" s="1023"/>
      <c r="D15" s="1182"/>
      <c r="E15" s="34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201"/>
      <c r="C16" s="1023"/>
      <c r="D16" s="118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201"/>
      <c r="C17" s="1023"/>
      <c r="D17" s="118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201"/>
      <c r="C18" s="1023"/>
      <c r="D18" s="118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201"/>
      <c r="C19" s="1023"/>
      <c r="D19" s="118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201"/>
      <c r="C20" s="1023"/>
      <c r="D20" s="118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201"/>
      <c r="C21" s="1023"/>
      <c r="D21" s="118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201"/>
      <c r="C22" s="1023"/>
      <c r="D22" s="118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1201"/>
      <c r="C23" s="1023"/>
      <c r="D23" s="118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201"/>
      <c r="C24" s="1023"/>
      <c r="D24" s="118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201"/>
      <c r="C25" s="1023"/>
      <c r="D25" s="118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201"/>
      <c r="C26" s="1023"/>
      <c r="D26" s="118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66.75" customHeight="1">
      <c r="A27" s="1"/>
      <c r="B27" s="1201"/>
      <c r="C27" s="1023"/>
      <c r="D27" s="118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354"/>
      <c r="C28" s="348"/>
      <c r="D28" s="42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0.75" customHeight="1">
      <c r="A29" s="1"/>
      <c r="B29" s="1195" t="s">
        <v>479</v>
      </c>
      <c r="C29" s="1180" t="s">
        <v>480</v>
      </c>
      <c r="D29" s="422">
        <f ca="1">TODAY()</f>
        <v>46136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1196"/>
      <c r="C30" s="1023"/>
      <c r="D30" s="1197" t="str">
        <f ca="1">Generator!D14</f>
        <v>24-4/2026-VV 018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196"/>
      <c r="C31" s="1023"/>
      <c r="D31" s="118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196"/>
      <c r="C32" s="1023"/>
      <c r="D32" s="118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 t="s">
        <v>476</v>
      </c>
      <c r="B33" s="1196"/>
      <c r="C33" s="1023"/>
      <c r="D33" s="118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353"/>
      <c r="C34" s="1023"/>
      <c r="D34" s="118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279"/>
      <c r="C35" s="1023"/>
      <c r="D35" s="118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279"/>
      <c r="C36" s="1023"/>
      <c r="D36" s="118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353"/>
      <c r="C37" s="1023"/>
      <c r="D37" s="118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279"/>
      <c r="C38" s="1023"/>
      <c r="D38" s="118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4" customHeight="1">
      <c r="A39" s="1"/>
      <c r="B39" s="353"/>
      <c r="C39" s="1"/>
      <c r="D39" s="118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35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35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35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35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35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35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35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35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B29:B33"/>
    <mergeCell ref="C29:C38"/>
    <mergeCell ref="D30:D39"/>
    <mergeCell ref="C4:D4"/>
    <mergeCell ref="C5:D5"/>
    <mergeCell ref="C6:D6"/>
    <mergeCell ref="B8:B27"/>
    <mergeCell ref="C8:C27"/>
    <mergeCell ref="D8:D27"/>
  </mergeCells>
  <pageMargins left="0" right="0" top="0.74803149606299213" bottom="0.74803149606299213" header="0" footer="0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1:Z1000"/>
  <sheetViews>
    <sheetView view="pageLayout" zoomScaleNormal="100" workbookViewId="0">
      <selection activeCell="B8" sqref="B8:B27"/>
    </sheetView>
  </sheetViews>
  <sheetFormatPr defaultColWidth="12.625" defaultRowHeight="15" customHeight="1"/>
  <cols>
    <col min="1" max="1" width="63.5" customWidth="1"/>
    <col min="2" max="2" width="8.125" customWidth="1"/>
    <col min="3" max="3" width="7.75" customWidth="1"/>
    <col min="4" max="4" width="8.75" customWidth="1"/>
    <col min="5" max="6" width="8" customWidth="1"/>
    <col min="7" max="26" width="7.625" customWidth="1"/>
  </cols>
  <sheetData>
    <row r="1" spans="1:26" ht="15" customHeight="1">
      <c r="A1" s="345"/>
      <c r="B1" s="346" t="s">
        <v>473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345"/>
      <c r="B2" s="34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45"/>
      <c r="B3" s="34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345"/>
      <c r="B4" s="347"/>
      <c r="C4" s="1204" t="str">
        <f>CONCATENATE("+(00) 371 ",Generator!I4)</f>
        <v>+(00) 371 67660543</v>
      </c>
      <c r="D4" s="102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345"/>
      <c r="B5" s="347"/>
      <c r="C5" s="1205" t="str">
        <f>Generator!I5</f>
        <v>www.prefabhome.eu</v>
      </c>
      <c r="D5" s="102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345"/>
      <c r="B6" s="347"/>
      <c r="C6" s="1206" t="str">
        <f>Generator!I3</f>
        <v>Stanislav.Piskunov@prefabhome.eu</v>
      </c>
      <c r="D6" s="102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345"/>
      <c r="B7" s="347"/>
      <c r="C7" s="348"/>
      <c r="D7" s="34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345"/>
      <c r="B8" s="1207" t="str">
        <f>Generator!D12</f>
        <v xml:space="preserve">Geom. Andrea Bertoni </v>
      </c>
      <c r="C8" s="1187" t="str">
        <f>Generator!D15</f>
        <v xml:space="preserve"> Faenza </v>
      </c>
      <c r="D8" s="1208" t="str">
        <f>Generator!D8</f>
        <v>Italia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345"/>
      <c r="B9" s="1023"/>
      <c r="C9" s="1023"/>
      <c r="D9" s="102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345"/>
      <c r="B10" s="1023"/>
      <c r="C10" s="1023"/>
      <c r="D10" s="102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345"/>
      <c r="B11" s="1023"/>
      <c r="C11" s="1023"/>
      <c r="D11" s="102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345"/>
      <c r="B12" s="1023"/>
      <c r="C12" s="1023"/>
      <c r="D12" s="102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345"/>
      <c r="B13" s="1023"/>
      <c r="C13" s="1023"/>
      <c r="D13" s="102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345"/>
      <c r="B14" s="1023"/>
      <c r="C14" s="1023"/>
      <c r="D14" s="1023"/>
      <c r="E14" s="34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345"/>
      <c r="B15" s="1023"/>
      <c r="C15" s="1023"/>
      <c r="D15" s="1023"/>
      <c r="E15" s="34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345"/>
      <c r="B16" s="1023"/>
      <c r="C16" s="1023"/>
      <c r="D16" s="102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345"/>
      <c r="B17" s="1023"/>
      <c r="C17" s="1023"/>
      <c r="D17" s="102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345"/>
      <c r="B18" s="1023"/>
      <c r="C18" s="1023"/>
      <c r="D18" s="102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345"/>
      <c r="B19" s="1023"/>
      <c r="C19" s="1023"/>
      <c r="D19" s="102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345"/>
      <c r="B20" s="1023"/>
      <c r="C20" s="1023"/>
      <c r="D20" s="102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345"/>
      <c r="B21" s="1023"/>
      <c r="C21" s="1023"/>
      <c r="D21" s="102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345"/>
      <c r="B22" s="1023"/>
      <c r="C22" s="1023"/>
      <c r="D22" s="102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345"/>
      <c r="B23" s="1023"/>
      <c r="C23" s="1023"/>
      <c r="D23" s="102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345"/>
      <c r="B24" s="1023"/>
      <c r="C24" s="1023"/>
      <c r="D24" s="102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345"/>
      <c r="B25" s="1023"/>
      <c r="C25" s="1023"/>
      <c r="D25" s="102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345"/>
      <c r="B26" s="1023"/>
      <c r="C26" s="1023"/>
      <c r="D26" s="102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66.75" customHeight="1">
      <c r="A27" s="345"/>
      <c r="B27" s="1023"/>
      <c r="C27" s="1023"/>
      <c r="D27" s="102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345"/>
      <c r="B28" s="350"/>
      <c r="C28" s="348"/>
      <c r="D28" s="348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8.25" customHeight="1">
      <c r="A29" s="345"/>
      <c r="B29" s="1202" t="s">
        <v>481</v>
      </c>
      <c r="C29" s="1180" t="s">
        <v>482</v>
      </c>
      <c r="D29" s="351">
        <f ca="1">TODAY()</f>
        <v>46136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345"/>
      <c r="B30" s="1023"/>
      <c r="C30" s="1023"/>
      <c r="D30" s="1203" t="str">
        <f ca="1">Generator!D14</f>
        <v>24-4/2026-VV 018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345"/>
      <c r="B31" s="1023"/>
      <c r="C31" s="1023"/>
      <c r="D31" s="102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345"/>
      <c r="B32" s="1023"/>
      <c r="C32" s="1023"/>
      <c r="D32" s="102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345" t="s">
        <v>476</v>
      </c>
      <c r="B33" s="1023"/>
      <c r="C33" s="1023"/>
      <c r="D33" s="102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345"/>
      <c r="B34" s="352"/>
      <c r="C34" s="1023"/>
      <c r="D34" s="102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345"/>
      <c r="B35" s="1"/>
      <c r="C35" s="1023"/>
      <c r="D35" s="102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345"/>
      <c r="B36" s="1"/>
      <c r="C36" s="1023"/>
      <c r="D36" s="102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345"/>
      <c r="B37" s="352"/>
      <c r="C37" s="1023"/>
      <c r="D37" s="102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345"/>
      <c r="B38" s="1"/>
      <c r="C38" s="1023"/>
      <c r="D38" s="102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345"/>
      <c r="B39" s="352"/>
      <c r="C39" s="1"/>
      <c r="D39" s="102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35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35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35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35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35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35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35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35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B29:B33"/>
    <mergeCell ref="C29:C38"/>
    <mergeCell ref="D30:D39"/>
    <mergeCell ref="C4:D4"/>
    <mergeCell ref="C5:D5"/>
    <mergeCell ref="C6:D6"/>
    <mergeCell ref="B8:B27"/>
    <mergeCell ref="C8:C27"/>
    <mergeCell ref="D8:D27"/>
  </mergeCells>
  <pageMargins left="0" right="0" top="0.74803149606299213" bottom="0.74803149606299213" header="0" footer="0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Z1000"/>
  <sheetViews>
    <sheetView workbookViewId="0"/>
  </sheetViews>
  <sheetFormatPr defaultColWidth="12.625" defaultRowHeight="15" customHeight="1"/>
  <cols>
    <col min="1" max="1" width="63.5" customWidth="1"/>
    <col min="2" max="2" width="8.125" customWidth="1"/>
    <col min="3" max="3" width="7.75" customWidth="1"/>
    <col min="4" max="4" width="8.75" customWidth="1"/>
    <col min="5" max="6" width="8" customWidth="1"/>
    <col min="7" max="26" width="7.625" customWidth="1"/>
  </cols>
  <sheetData>
    <row r="1" spans="1:26" ht="15" customHeight="1">
      <c r="A1" s="345"/>
      <c r="B1" s="346" t="s">
        <v>473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345"/>
      <c r="B2" s="34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45"/>
      <c r="B3" s="34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345"/>
      <c r="B4" s="347"/>
      <c r="C4" s="1204" t="str">
        <f>CONCATENATE("+(00) 371 ",Generator!I4)</f>
        <v>+(00) 371 67660543</v>
      </c>
      <c r="D4" s="102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345"/>
      <c r="B5" s="347"/>
      <c r="C5" s="1205" t="str">
        <f>Generator!I5</f>
        <v>www.prefabhome.eu</v>
      </c>
      <c r="D5" s="102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345"/>
      <c r="B6" s="347"/>
      <c r="C6" s="1206" t="str">
        <f>Generator!I3</f>
        <v>Stanislav.Piskunov@prefabhome.eu</v>
      </c>
      <c r="D6" s="102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345"/>
      <c r="B7" s="347"/>
      <c r="C7" s="348"/>
      <c r="D7" s="34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345"/>
      <c r="B8" s="1207" t="str">
        <f>Generator!D12</f>
        <v xml:space="preserve">Geom. Andrea Bertoni </v>
      </c>
      <c r="C8" s="1187" t="str">
        <f>Generator!D15</f>
        <v xml:space="preserve"> Faenza </v>
      </c>
      <c r="D8" s="1208" t="str">
        <f>Generator!D8</f>
        <v>Italia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345"/>
      <c r="B9" s="1023"/>
      <c r="C9" s="1023"/>
      <c r="D9" s="102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345"/>
      <c r="B10" s="1023"/>
      <c r="C10" s="1023"/>
      <c r="D10" s="102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345"/>
      <c r="B11" s="1023"/>
      <c r="C11" s="1023"/>
      <c r="D11" s="102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345"/>
      <c r="B12" s="1023"/>
      <c r="C12" s="1023"/>
      <c r="D12" s="102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345"/>
      <c r="B13" s="1023"/>
      <c r="C13" s="1023"/>
      <c r="D13" s="102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345"/>
      <c r="B14" s="1023"/>
      <c r="C14" s="1023"/>
      <c r="D14" s="1023"/>
      <c r="E14" s="34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345"/>
      <c r="B15" s="1023"/>
      <c r="C15" s="1023"/>
      <c r="D15" s="1023"/>
      <c r="E15" s="34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345"/>
      <c r="B16" s="1023"/>
      <c r="C16" s="1023"/>
      <c r="D16" s="102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345"/>
      <c r="B17" s="1023"/>
      <c r="C17" s="1023"/>
      <c r="D17" s="102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345"/>
      <c r="B18" s="1023"/>
      <c r="C18" s="1023"/>
      <c r="D18" s="102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345"/>
      <c r="B19" s="1023"/>
      <c r="C19" s="1023"/>
      <c r="D19" s="102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345"/>
      <c r="B20" s="1023"/>
      <c r="C20" s="1023"/>
      <c r="D20" s="102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345"/>
      <c r="B21" s="1023"/>
      <c r="C21" s="1023"/>
      <c r="D21" s="102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345"/>
      <c r="B22" s="1023"/>
      <c r="C22" s="1023"/>
      <c r="D22" s="102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345"/>
      <c r="B23" s="1023"/>
      <c r="C23" s="1023"/>
      <c r="D23" s="102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345"/>
      <c r="B24" s="1023"/>
      <c r="C24" s="1023"/>
      <c r="D24" s="102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345"/>
      <c r="B25" s="1023"/>
      <c r="C25" s="1023"/>
      <c r="D25" s="102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345"/>
      <c r="B26" s="1023"/>
      <c r="C26" s="1023"/>
      <c r="D26" s="102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66.75" customHeight="1">
      <c r="A27" s="345"/>
      <c r="B27" s="1023"/>
      <c r="C27" s="1023"/>
      <c r="D27" s="102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345"/>
      <c r="B28" s="350"/>
      <c r="C28" s="348"/>
      <c r="D28" s="348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8.25" customHeight="1">
      <c r="A29" s="345"/>
      <c r="B29" s="1209" t="s">
        <v>483</v>
      </c>
      <c r="C29" s="1211" t="s">
        <v>484</v>
      </c>
      <c r="D29" s="351">
        <f ca="1">TODAY()</f>
        <v>46136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345"/>
      <c r="B30" s="1210"/>
      <c r="C30" s="1023"/>
      <c r="D30" s="1203" t="str">
        <f ca="1">Generator!D14</f>
        <v>24-4/2026-VV 018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345"/>
      <c r="B31" s="1210"/>
      <c r="C31" s="1023"/>
      <c r="D31" s="102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345"/>
      <c r="B32" s="1210"/>
      <c r="C32" s="1023"/>
      <c r="D32" s="102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345" t="s">
        <v>476</v>
      </c>
      <c r="B33" s="1210"/>
      <c r="C33" s="1023"/>
      <c r="D33" s="102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345"/>
      <c r="B34" s="352"/>
      <c r="C34" s="1023"/>
      <c r="D34" s="102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345"/>
      <c r="B35" s="1"/>
      <c r="C35" s="1023"/>
      <c r="D35" s="102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345"/>
      <c r="B36" s="1"/>
      <c r="C36" s="1023"/>
      <c r="D36" s="102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345"/>
      <c r="B37" s="352"/>
      <c r="C37" s="1023"/>
      <c r="D37" s="102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345"/>
      <c r="B38" s="1"/>
      <c r="C38" s="1023"/>
      <c r="D38" s="102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345"/>
      <c r="B39" s="352"/>
      <c r="C39" s="1"/>
      <c r="D39" s="102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35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35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35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35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35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35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35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35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B29:B33"/>
    <mergeCell ref="C29:C38"/>
    <mergeCell ref="D30:D39"/>
    <mergeCell ref="C4:D4"/>
    <mergeCell ref="C5:D5"/>
    <mergeCell ref="C6:D6"/>
    <mergeCell ref="B8:B27"/>
    <mergeCell ref="C8:C27"/>
    <mergeCell ref="D8:D27"/>
  </mergeCells>
  <pageMargins left="0" right="0" top="0.74803149606299213" bottom="0.74803149606299213" header="0" footer="0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2">
    <tabColor rgb="FF0070C0"/>
  </sheetPr>
  <dimension ref="A1:K99"/>
  <sheetViews>
    <sheetView topLeftCell="B1" zoomScaleNormal="100" zoomScaleSheetLayoutView="93" workbookViewId="0">
      <selection activeCell="R36" sqref="R36"/>
    </sheetView>
  </sheetViews>
  <sheetFormatPr defaultColWidth="9" defaultRowHeight="15"/>
  <cols>
    <col min="1" max="1" width="19.5" style="388" hidden="1" customWidth="1"/>
    <col min="2" max="2" width="2.375" style="389" customWidth="1"/>
    <col min="3" max="3" width="9" style="389" customWidth="1"/>
    <col min="4" max="4" width="11.375" style="389" customWidth="1"/>
    <col min="5" max="5" width="8.875" style="389" bestFit="1" customWidth="1"/>
    <col min="6" max="6" width="6" style="389" customWidth="1"/>
    <col min="7" max="7" width="7" style="389" customWidth="1"/>
    <col min="8" max="8" width="8.25" style="389" customWidth="1"/>
    <col min="9" max="9" width="13.25" style="389" customWidth="1"/>
    <col min="10" max="10" width="16.875" style="389" customWidth="1"/>
    <col min="11" max="11" width="12.75" style="389" customWidth="1"/>
    <col min="12" max="16384" width="9" style="388"/>
  </cols>
  <sheetData>
    <row r="1" spans="1:11" ht="14.1" customHeight="1">
      <c r="C1" s="390"/>
      <c r="D1" s="391"/>
    </row>
    <row r="2" spans="1:11" ht="14.1" customHeight="1">
      <c r="C2" s="392"/>
      <c r="D2" s="1222" t="s">
        <v>829</v>
      </c>
      <c r="E2" s="1222"/>
      <c r="F2" s="1222"/>
      <c r="G2" s="1222"/>
      <c r="H2" s="1222"/>
    </row>
    <row r="3" spans="1:11" ht="14.1" customHeight="1">
      <c r="C3" s="392"/>
      <c r="D3" s="1222"/>
      <c r="E3" s="1222"/>
      <c r="F3" s="1222"/>
      <c r="G3" s="1222"/>
      <c r="H3" s="1222"/>
    </row>
    <row r="4" spans="1:11" ht="14.1" customHeight="1">
      <c r="C4" s="393"/>
      <c r="D4" s="1223" t="s">
        <v>547</v>
      </c>
      <c r="E4" s="1223"/>
      <c r="F4" s="1224">
        <f ca="1">TODAY()</f>
        <v>46136</v>
      </c>
      <c r="G4" s="1224"/>
      <c r="H4" s="1224"/>
    </row>
    <row r="5" spans="1:11" ht="14.1" customHeight="1">
      <c r="C5" s="392"/>
      <c r="D5" s="1223" t="s">
        <v>521</v>
      </c>
      <c r="E5" s="1223"/>
      <c r="F5" s="1226" t="str">
        <f>Generator!D13</f>
        <v>VV 018</v>
      </c>
      <c r="G5" s="1226"/>
      <c r="H5" s="1226"/>
      <c r="I5" s="395"/>
      <c r="J5" s="395"/>
    </row>
    <row r="6" spans="1:11" ht="14.1" customHeight="1">
      <c r="C6" s="396" t="s">
        <v>6</v>
      </c>
      <c r="D6" s="584"/>
      <c r="E6" s="602"/>
      <c r="F6" s="602"/>
      <c r="G6" s="602"/>
      <c r="H6" s="602"/>
      <c r="I6" s="397"/>
      <c r="J6" s="398"/>
      <c r="K6" s="399"/>
    </row>
    <row r="7" spans="1:11" ht="14.1" customHeight="1">
      <c r="C7" s="396"/>
      <c r="D7" s="584"/>
      <c r="E7" s="602"/>
      <c r="F7" s="602"/>
      <c r="G7" s="602"/>
      <c r="H7" s="602"/>
      <c r="I7" s="397"/>
      <c r="J7" s="398"/>
      <c r="K7" s="399"/>
    </row>
    <row r="8" spans="1:11" ht="14.1" customHeight="1">
      <c r="C8" s="688" t="s">
        <v>104</v>
      </c>
      <c r="D8" s="1217" t="str">
        <f>CONCATENATE(Generator!D3," ",Generator!D4)</f>
        <v xml:space="preserve">Geom. Andrea Bertoni </v>
      </c>
      <c r="E8" s="1217"/>
      <c r="F8" s="1217"/>
      <c r="G8" s="1217"/>
      <c r="H8" s="1217"/>
      <c r="I8" s="397"/>
      <c r="J8" s="1227" t="s">
        <v>1110</v>
      </c>
      <c r="K8" s="1227"/>
    </row>
    <row r="9" spans="1:11" ht="14.1" customHeight="1">
      <c r="C9" s="656" t="s">
        <v>522</v>
      </c>
      <c r="D9" s="1217" t="str">
        <f>CONCATENATE(Generator!D5,", ",Generator!D6,", ",Generator!D7)</f>
        <v xml:space="preserve">, Faenza, </v>
      </c>
      <c r="E9" s="1217"/>
      <c r="F9" s="1217"/>
      <c r="G9" s="1217"/>
      <c r="H9" s="1217"/>
      <c r="I9" s="674"/>
      <c r="J9" s="1228" t="s">
        <v>810</v>
      </c>
      <c r="K9" s="1228"/>
    </row>
    <row r="10" spans="1:11" ht="14.1" customHeight="1">
      <c r="C10" s="609" t="s">
        <v>523</v>
      </c>
      <c r="D10" s="1217" t="str">
        <f>Generator!D8</f>
        <v>Italia</v>
      </c>
      <c r="E10" s="1217"/>
      <c r="F10" s="1229" t="s">
        <v>1127</v>
      </c>
      <c r="G10" s="1229"/>
      <c r="H10" s="1229"/>
      <c r="I10" s="1229"/>
      <c r="J10" s="1229"/>
      <c r="K10" s="1229"/>
    </row>
    <row r="11" spans="1:11" ht="14.1" customHeight="1">
      <c r="C11" s="402"/>
      <c r="D11" s="403"/>
      <c r="E11" s="403"/>
      <c r="F11" s="397"/>
      <c r="G11" s="404"/>
      <c r="H11" s="397"/>
      <c r="I11" s="397"/>
      <c r="J11" s="398"/>
      <c r="K11" s="399"/>
    </row>
    <row r="12" spans="1:11" ht="14.1" customHeight="1">
      <c r="C12" s="1221" t="s">
        <v>812</v>
      </c>
      <c r="D12" s="1221"/>
      <c r="E12" s="1221"/>
      <c r="F12" s="1221"/>
      <c r="G12" s="1221"/>
      <c r="H12" s="1221"/>
      <c r="I12" s="1221"/>
      <c r="J12" s="1221" t="s">
        <v>813</v>
      </c>
      <c r="K12" s="1221"/>
    </row>
    <row r="13" spans="1:11" ht="14.1" customHeight="1">
      <c r="A13" s="388" t="b">
        <v>0</v>
      </c>
      <c r="C13" s="677" t="s">
        <v>110</v>
      </c>
      <c r="D13" s="1225" t="s">
        <v>115</v>
      </c>
      <c r="E13" s="1225"/>
      <c r="F13" s="1225"/>
      <c r="G13" s="1225"/>
      <c r="H13" s="1225"/>
      <c r="I13" s="1225"/>
      <c r="J13" s="1219">
        <f>IF(A14=TRUE,"Non Available",IF(A13=TRUE,"Non Available",IF(A15=TRUE,'Our List'!C12,0)))</f>
        <v>0</v>
      </c>
      <c r="K13" s="1219"/>
    </row>
    <row r="14" spans="1:11" ht="14.1" customHeight="1">
      <c r="A14" s="388" t="b">
        <v>0</v>
      </c>
      <c r="C14" s="677" t="s">
        <v>112</v>
      </c>
      <c r="D14" s="1225" t="s">
        <v>113</v>
      </c>
      <c r="E14" s="1225"/>
      <c r="F14" s="1225"/>
      <c r="G14" s="1225"/>
      <c r="H14" s="1225"/>
      <c r="I14" s="1225"/>
      <c r="J14" s="1219">
        <f>IF(A13=TRUE,"Non Available",IF(A15=TRUE,"Non Available",IF(A14=TRUE,'Our List'!C13,0)))</f>
        <v>0</v>
      </c>
      <c r="K14" s="1219"/>
    </row>
    <row r="15" spans="1:11" ht="14.1" customHeight="1">
      <c r="A15" s="388" t="b">
        <v>0</v>
      </c>
      <c r="C15" s="677" t="s">
        <v>114</v>
      </c>
      <c r="D15" s="1225" t="s">
        <v>1103</v>
      </c>
      <c r="E15" s="1225"/>
      <c r="F15" s="1225"/>
      <c r="G15" s="1225"/>
      <c r="H15" s="1225"/>
      <c r="I15" s="1225"/>
      <c r="J15" s="1219">
        <f>IF(A15=TRUE,"Non Available",IF(A14=TRUE,"Non Available",IF(A13=TRUE,'Our List'!C14,0)))</f>
        <v>0</v>
      </c>
      <c r="K15" s="1219"/>
    </row>
    <row r="16" spans="1:11" ht="14.1" customHeight="1">
      <c r="C16" s="1221" t="s">
        <v>814</v>
      </c>
      <c r="D16" s="1221"/>
      <c r="E16" s="1221"/>
      <c r="F16" s="1221"/>
      <c r="G16" s="1221"/>
      <c r="H16" s="1221"/>
      <c r="I16" s="1221"/>
      <c r="J16" s="1221" t="s">
        <v>813</v>
      </c>
      <c r="K16" s="1221"/>
    </row>
    <row r="17" spans="1:11" ht="14.1" customHeight="1">
      <c r="A17" s="388" t="b">
        <v>0</v>
      </c>
      <c r="C17" s="694" t="s">
        <v>297</v>
      </c>
      <c r="D17" s="1225" t="s">
        <v>125</v>
      </c>
      <c r="E17" s="1225"/>
      <c r="F17" s="1225"/>
      <c r="G17" s="1225"/>
      <c r="H17" s="1225"/>
      <c r="I17" s="1225"/>
      <c r="J17" s="1219">
        <f>IF(A14=TRUE,"Included",(IF(A15=TRUE,"Included",IF(A17=TRUE,'Our List'!C17,0))))</f>
        <v>0</v>
      </c>
      <c r="K17" s="1219"/>
    </row>
    <row r="18" spans="1:11" ht="14.1" customHeight="1">
      <c r="A18" s="388" t="b">
        <v>0</v>
      </c>
      <c r="C18" s="695" t="s">
        <v>302</v>
      </c>
      <c r="D18" s="1220" t="s">
        <v>524</v>
      </c>
      <c r="E18" s="1220"/>
      <c r="F18" s="1220"/>
      <c r="G18" s="1220"/>
      <c r="H18" s="1220"/>
      <c r="I18" s="1220"/>
      <c r="J18" s="1219">
        <f>IF(A18=TRUE,'Our List'!C19,0)</f>
        <v>0</v>
      </c>
      <c r="K18" s="1219"/>
    </row>
    <row r="19" spans="1:11" ht="14.1" customHeight="1">
      <c r="A19" s="388" t="b">
        <v>0</v>
      </c>
      <c r="C19" s="695" t="s">
        <v>307</v>
      </c>
      <c r="D19" s="1220" t="s">
        <v>130</v>
      </c>
      <c r="E19" s="1220"/>
      <c r="F19" s="1220"/>
      <c r="G19" s="1220"/>
      <c r="H19" s="1220"/>
      <c r="I19" s="1220"/>
      <c r="J19" s="1219">
        <f>(IF(A14=TRUE,"Included",(IF(A15=TRUE,"Included",IF(A19=TRUE,'Our List'!C21,0)))))</f>
        <v>0</v>
      </c>
      <c r="K19" s="1219"/>
    </row>
    <row r="20" spans="1:11" ht="14.1" customHeight="1">
      <c r="A20" s="388" t="b">
        <v>0</v>
      </c>
      <c r="C20" s="695" t="s">
        <v>309</v>
      </c>
      <c r="D20" s="1220" t="s">
        <v>989</v>
      </c>
      <c r="E20" s="1220"/>
      <c r="F20" s="1220"/>
      <c r="G20" s="1220"/>
      <c r="H20" s="1220"/>
      <c r="I20" s="1220"/>
      <c r="J20" s="1219">
        <f>IF(A15=TRUE,"Included",IF(A20=TRUE,'Our List'!C22,0))</f>
        <v>0</v>
      </c>
      <c r="K20" s="1219"/>
    </row>
    <row r="21" spans="1:11" ht="14.1" customHeight="1">
      <c r="A21" s="388" t="b">
        <v>0</v>
      </c>
      <c r="C21" s="695" t="s">
        <v>311</v>
      </c>
      <c r="D21" s="1220" t="s">
        <v>526</v>
      </c>
      <c r="E21" s="1220"/>
      <c r="F21" s="1220"/>
      <c r="G21" s="1220"/>
      <c r="H21" s="1220"/>
      <c r="I21" s="1220"/>
      <c r="J21" s="1219">
        <f>IF(A21=TRUE,'Our List'!C23,0)</f>
        <v>0</v>
      </c>
      <c r="K21" s="1219"/>
    </row>
    <row r="22" spans="1:11" ht="14.1" customHeight="1">
      <c r="A22" s="388" t="b">
        <v>0</v>
      </c>
      <c r="C22" s="695" t="s">
        <v>312</v>
      </c>
      <c r="D22" s="1220" t="s">
        <v>527</v>
      </c>
      <c r="E22" s="1220"/>
      <c r="F22" s="1220"/>
      <c r="G22" s="1220"/>
      <c r="H22" s="1220"/>
      <c r="I22" s="1220"/>
      <c r="J22" s="1219">
        <f>IF(A15=TRUE,"Included",IF(A22=TRUE,'Our List'!C24,0))</f>
        <v>0</v>
      </c>
      <c r="K22" s="1219"/>
    </row>
    <row r="23" spans="1:11" ht="14.1" customHeight="1">
      <c r="A23" s="388" t="b">
        <v>0</v>
      </c>
      <c r="C23" s="695" t="s">
        <v>59</v>
      </c>
      <c r="D23" s="1220" t="s">
        <v>528</v>
      </c>
      <c r="E23" s="1220"/>
      <c r="F23" s="1220"/>
      <c r="G23" s="1220"/>
      <c r="H23" s="1220"/>
      <c r="I23" s="1220"/>
      <c r="J23" s="1219">
        <f>IF(A23=TRUE,'Our List'!C25,0)</f>
        <v>0</v>
      </c>
      <c r="K23" s="1219"/>
    </row>
    <row r="24" spans="1:11" ht="14.1" customHeight="1">
      <c r="A24" s="388" t="b">
        <v>0</v>
      </c>
      <c r="C24" s="695" t="s">
        <v>508</v>
      </c>
      <c r="D24" s="1220" t="s">
        <v>556</v>
      </c>
      <c r="E24" s="1220"/>
      <c r="F24" s="1220"/>
      <c r="G24" s="1220"/>
      <c r="H24" s="1220"/>
      <c r="I24" s="1220"/>
      <c r="J24" s="1230">
        <f>IF(A24=TRUE,'Our List'!D3*12.1*((Description!B17/100)+1),0)</f>
        <v>0</v>
      </c>
      <c r="K24" s="1230"/>
    </row>
    <row r="25" spans="1:11" ht="14.1" customHeight="1">
      <c r="A25" s="388" t="b">
        <v>0</v>
      </c>
      <c r="C25" s="695" t="s">
        <v>508</v>
      </c>
      <c r="D25" s="1220" t="s">
        <v>557</v>
      </c>
      <c r="E25" s="1220"/>
      <c r="F25" s="1220"/>
      <c r="G25" s="1220"/>
      <c r="H25" s="1220"/>
      <c r="I25" s="1220"/>
      <c r="J25" s="1230">
        <f>IF(A25=TRUE,'Our List'!D3*16.5*((Description!B17/100)+1),0)</f>
        <v>0</v>
      </c>
      <c r="K25" s="1230"/>
    </row>
    <row r="26" spans="1:11" ht="14.1" customHeight="1">
      <c r="A26" s="388" t="b">
        <v>0</v>
      </c>
      <c r="C26" s="695" t="s">
        <v>333</v>
      </c>
      <c r="D26" s="1220" t="s">
        <v>531</v>
      </c>
      <c r="E26" s="1220"/>
      <c r="F26" s="1220"/>
      <c r="G26" s="1220"/>
      <c r="H26" s="1220"/>
      <c r="I26" s="1220"/>
      <c r="J26" s="1219">
        <f>IF(A26=TRUE,'Our List'!C31,0)</f>
        <v>0</v>
      </c>
      <c r="K26" s="1219"/>
    </row>
    <row r="27" spans="1:11" ht="14.1" customHeight="1">
      <c r="A27" s="388" t="b">
        <v>0</v>
      </c>
      <c r="C27" s="695" t="s">
        <v>273</v>
      </c>
      <c r="D27" s="1220" t="s">
        <v>538</v>
      </c>
      <c r="E27" s="1220"/>
      <c r="F27" s="1220"/>
      <c r="G27" s="1220"/>
      <c r="H27" s="1220"/>
      <c r="I27" s="1220"/>
      <c r="J27" s="1219">
        <f>IF(A15=TRUE,"Included",IF(A27=TRUE,'Our List'!C38,0))</f>
        <v>0</v>
      </c>
      <c r="K27" s="1219"/>
    </row>
    <row r="28" spans="1:11" ht="14.1" customHeight="1">
      <c r="A28" s="388" t="b">
        <v>0</v>
      </c>
      <c r="C28" s="695" t="s">
        <v>98</v>
      </c>
      <c r="D28" s="1220" t="s">
        <v>546</v>
      </c>
      <c r="E28" s="1220"/>
      <c r="F28" s="1220"/>
      <c r="G28" s="1220"/>
      <c r="H28" s="1220"/>
      <c r="I28" s="1220"/>
      <c r="J28" s="1219">
        <f>IF(A28=TRUE,'Our List'!C57,0)</f>
        <v>0</v>
      </c>
      <c r="K28" s="1219"/>
    </row>
    <row r="29" spans="1:11" ht="14.1" customHeight="1">
      <c r="A29" s="388" t="b">
        <v>0</v>
      </c>
      <c r="C29" s="696" t="s">
        <v>508</v>
      </c>
      <c r="D29" s="1218"/>
      <c r="E29" s="1218"/>
      <c r="F29" s="1218"/>
      <c r="G29" s="1218"/>
      <c r="H29" s="1218"/>
      <c r="I29" s="1218"/>
      <c r="J29" s="1219">
        <v>0</v>
      </c>
      <c r="K29" s="1219"/>
    </row>
    <row r="30" spans="1:11" ht="14.1" customHeight="1">
      <c r="A30" s="388" t="b">
        <v>0</v>
      </c>
      <c r="C30" s="696" t="s">
        <v>508</v>
      </c>
      <c r="D30" s="1218"/>
      <c r="E30" s="1218"/>
      <c r="F30" s="1218"/>
      <c r="G30" s="1218"/>
      <c r="H30" s="1218"/>
      <c r="I30" s="1218"/>
      <c r="J30" s="1219">
        <v>0</v>
      </c>
      <c r="K30" s="1219"/>
    </row>
    <row r="31" spans="1:11" ht="14.1" customHeight="1">
      <c r="A31" s="388" t="b">
        <v>0</v>
      </c>
      <c r="C31" s="696" t="s">
        <v>508</v>
      </c>
      <c r="D31" s="1218"/>
      <c r="E31" s="1218"/>
      <c r="F31" s="1218"/>
      <c r="G31" s="1218"/>
      <c r="H31" s="1218"/>
      <c r="I31" s="1218"/>
      <c r="J31" s="1219">
        <v>0</v>
      </c>
      <c r="K31" s="1219"/>
    </row>
    <row r="32" spans="1:11" ht="14.1" customHeight="1">
      <c r="A32" s="388" t="b">
        <v>0</v>
      </c>
      <c r="C32" s="696" t="s">
        <v>508</v>
      </c>
      <c r="D32" s="1218"/>
      <c r="E32" s="1218"/>
      <c r="F32" s="1218"/>
      <c r="G32" s="1218"/>
      <c r="H32" s="1218"/>
      <c r="I32" s="1218"/>
      <c r="J32" s="1219">
        <v>0</v>
      </c>
      <c r="K32" s="1219"/>
    </row>
    <row r="33" spans="1:11" ht="14.1" customHeight="1">
      <c r="A33" s="388" t="b">
        <v>0</v>
      </c>
      <c r="C33" s="696" t="s">
        <v>508</v>
      </c>
      <c r="D33" s="1218"/>
      <c r="E33" s="1218"/>
      <c r="F33" s="1218"/>
      <c r="G33" s="1218"/>
      <c r="H33" s="1218"/>
      <c r="I33" s="1218"/>
      <c r="J33" s="1219">
        <v>0</v>
      </c>
      <c r="K33" s="1219"/>
    </row>
    <row r="34" spans="1:11" ht="14.1" customHeight="1">
      <c r="C34" s="1221" t="s">
        <v>815</v>
      </c>
      <c r="D34" s="1221"/>
      <c r="E34" s="1221"/>
      <c r="F34" s="1221"/>
      <c r="G34" s="1221"/>
      <c r="H34" s="1221"/>
      <c r="I34" s="1221"/>
      <c r="J34" s="1221" t="s">
        <v>813</v>
      </c>
      <c r="K34" s="1221"/>
    </row>
    <row r="35" spans="1:11" ht="14.1" customHeight="1">
      <c r="A35" s="388" t="b">
        <v>0</v>
      </c>
      <c r="C35" s="697" t="s">
        <v>299</v>
      </c>
      <c r="D35" s="1220" t="s">
        <v>127</v>
      </c>
      <c r="E35" s="1220"/>
      <c r="F35" s="1220"/>
      <c r="G35" s="1220"/>
      <c r="H35" s="1220"/>
      <c r="I35" s="1220"/>
      <c r="J35" s="1219">
        <f>IF(J17&lt;&gt;0,"Non Available",IF(A35=TRUE,'Our List'!C18,0))</f>
        <v>0</v>
      </c>
      <c r="K35" s="1219"/>
    </row>
    <row r="36" spans="1:11" ht="14.1" customHeight="1">
      <c r="A36" s="388" t="b">
        <v>0</v>
      </c>
      <c r="C36" s="695" t="s">
        <v>302</v>
      </c>
      <c r="D36" s="1220" t="s">
        <v>524</v>
      </c>
      <c r="E36" s="1220"/>
      <c r="F36" s="1220"/>
      <c r="G36" s="1220"/>
      <c r="H36" s="1220"/>
      <c r="I36" s="1220"/>
      <c r="J36" s="1219">
        <f>IF(A18=TRUE,"Non Available",IF(A36=TRUE,'Our List'!C19,0))</f>
        <v>0</v>
      </c>
      <c r="K36" s="1219"/>
    </row>
    <row r="37" spans="1:11" ht="14.1" customHeight="1">
      <c r="A37" s="388" t="b">
        <v>0</v>
      </c>
      <c r="C37" s="695" t="s">
        <v>304</v>
      </c>
      <c r="D37" s="1220" t="s">
        <v>525</v>
      </c>
      <c r="E37" s="1220"/>
      <c r="F37" s="1220"/>
      <c r="G37" s="1220"/>
      <c r="H37" s="1220"/>
      <c r="I37" s="1220"/>
      <c r="J37" s="1219">
        <f>IF(A37=TRUE,'Our List'!C20,0)</f>
        <v>0</v>
      </c>
      <c r="K37" s="1219"/>
    </row>
    <row r="38" spans="1:11" ht="14.1" customHeight="1">
      <c r="A38" s="388" t="b">
        <v>0</v>
      </c>
      <c r="C38" s="695" t="s">
        <v>307</v>
      </c>
      <c r="D38" s="1235" t="s">
        <v>1013</v>
      </c>
      <c r="E38" s="1236"/>
      <c r="F38" s="1236"/>
      <c r="G38" s="1236"/>
      <c r="H38" s="1236"/>
      <c r="I38" s="1237"/>
      <c r="J38" s="1231">
        <f>IF(A38=TRUE,'Our List'!D3*10*((Description!B17/100)+1),0)</f>
        <v>0</v>
      </c>
      <c r="K38" s="1232"/>
    </row>
    <row r="39" spans="1:11" ht="14.1" customHeight="1">
      <c r="A39" s="388" t="b">
        <v>0</v>
      </c>
      <c r="C39" s="695" t="s">
        <v>309</v>
      </c>
      <c r="D39" s="1220" t="s">
        <v>131</v>
      </c>
      <c r="E39" s="1220"/>
      <c r="F39" s="1220"/>
      <c r="G39" s="1220"/>
      <c r="H39" s="1220"/>
      <c r="I39" s="1220"/>
      <c r="J39" s="1219">
        <f>IF(A20=TRUE,"Non Available",IF(A39=TRUE,'Our List'!C22,0))</f>
        <v>0</v>
      </c>
      <c r="K39" s="1219"/>
    </row>
    <row r="40" spans="1:11" ht="14.1" customHeight="1">
      <c r="A40" s="388" t="b">
        <v>0</v>
      </c>
      <c r="C40" s="695" t="s">
        <v>311</v>
      </c>
      <c r="D40" s="1235" t="s">
        <v>1014</v>
      </c>
      <c r="E40" s="1236"/>
      <c r="F40" s="1236"/>
      <c r="G40" s="1236"/>
      <c r="H40" s="1236"/>
      <c r="I40" s="1237"/>
      <c r="J40" s="1231">
        <f>IF(A40=TRUE,'Our List'!D3*18*((Description!B17/100)+1),0)</f>
        <v>0</v>
      </c>
      <c r="K40" s="1232"/>
    </row>
    <row r="41" spans="1:11" ht="14.1" customHeight="1">
      <c r="A41" s="388" t="b">
        <v>0</v>
      </c>
      <c r="C41" s="695" t="s">
        <v>312</v>
      </c>
      <c r="D41" s="1235" t="s">
        <v>1015</v>
      </c>
      <c r="E41" s="1236"/>
      <c r="F41" s="1236"/>
      <c r="G41" s="1236"/>
      <c r="H41" s="1236"/>
      <c r="I41" s="1237"/>
      <c r="J41" s="1231">
        <f>IF(A41=TRUE,'Our List'!D3*28*((Description!B17/100)+1),0)</f>
        <v>0</v>
      </c>
      <c r="K41" s="1232"/>
    </row>
    <row r="42" spans="1:11" ht="14.1" customHeight="1">
      <c r="A42" s="388" t="b">
        <v>0</v>
      </c>
      <c r="C42" s="695" t="s">
        <v>60</v>
      </c>
      <c r="D42" s="1220" t="s">
        <v>136</v>
      </c>
      <c r="E42" s="1220"/>
      <c r="F42" s="1220"/>
      <c r="G42" s="1220"/>
      <c r="H42" s="1220"/>
      <c r="I42" s="1220"/>
      <c r="J42" s="1219">
        <f>IF(OR(A23=TRUE,A24=TRUE,A25=TRUE),"Non Available",IF(A42=TRUE,'Our List'!C26,0))</f>
        <v>0</v>
      </c>
      <c r="K42" s="1219"/>
    </row>
    <row r="43" spans="1:11" ht="14.1" customHeight="1">
      <c r="A43" s="388" t="b">
        <v>0</v>
      </c>
      <c r="C43" s="695" t="s">
        <v>61</v>
      </c>
      <c r="D43" s="1220" t="s">
        <v>529</v>
      </c>
      <c r="E43" s="1220"/>
      <c r="F43" s="1220"/>
      <c r="G43" s="1220"/>
      <c r="H43" s="1220"/>
      <c r="I43" s="1220"/>
      <c r="J43" s="1219">
        <f>IF(A43=TRUE,'Our List'!C27,0)</f>
        <v>0</v>
      </c>
      <c r="K43" s="1219"/>
    </row>
    <row r="44" spans="1:11" ht="14.1" customHeight="1">
      <c r="A44" s="388" t="b">
        <v>0</v>
      </c>
      <c r="C44" s="692" t="s">
        <v>316</v>
      </c>
      <c r="D44" s="1220" t="s">
        <v>530</v>
      </c>
      <c r="E44" s="1220"/>
      <c r="F44" s="1220"/>
      <c r="G44" s="1220"/>
      <c r="H44" s="1220"/>
      <c r="I44" s="1220"/>
      <c r="J44" s="1219">
        <f>IF(A44=TRUE,'Our List'!C28,0)</f>
        <v>0</v>
      </c>
      <c r="K44" s="1219"/>
    </row>
    <row r="45" spans="1:11" ht="14.1" customHeight="1">
      <c r="A45" s="388" t="b">
        <v>0</v>
      </c>
      <c r="C45" s="692" t="s">
        <v>508</v>
      </c>
      <c r="D45" s="1235" t="s">
        <v>1016</v>
      </c>
      <c r="E45" s="1236"/>
      <c r="F45" s="1236"/>
      <c r="G45" s="1236"/>
      <c r="H45" s="1236"/>
      <c r="I45" s="1237"/>
      <c r="J45" s="1233">
        <f>IF(A45=TRUE,'Our List'!D3*7*1.0992*((Description!B17/100)+1),0)</f>
        <v>0</v>
      </c>
      <c r="K45" s="1234"/>
    </row>
    <row r="46" spans="1:11" ht="14.1" customHeight="1">
      <c r="A46" s="388" t="b">
        <v>0</v>
      </c>
      <c r="C46" s="692" t="s">
        <v>508</v>
      </c>
      <c r="D46" s="1235" t="s">
        <v>1017</v>
      </c>
      <c r="E46" s="1236"/>
      <c r="F46" s="1236"/>
      <c r="G46" s="1236"/>
      <c r="H46" s="1236"/>
      <c r="I46" s="1237"/>
      <c r="J46" s="1233">
        <f>IF(A46=TRUE,'Our List'!D3*1.0992*12*((Description!B17/100)+1),0)</f>
        <v>0</v>
      </c>
      <c r="K46" s="1234"/>
    </row>
    <row r="47" spans="1:11" ht="14.1" customHeight="1">
      <c r="A47" s="388" t="b">
        <v>0</v>
      </c>
      <c r="C47" s="692" t="s">
        <v>66</v>
      </c>
      <c r="D47" s="1220" t="s">
        <v>532</v>
      </c>
      <c r="E47" s="1220"/>
      <c r="F47" s="1220"/>
      <c r="G47" s="1220"/>
      <c r="H47" s="1220"/>
      <c r="I47" s="1220"/>
      <c r="J47" s="1230">
        <f>IF(A47=TRUE,'Our List'!C32,0)</f>
        <v>0</v>
      </c>
      <c r="K47" s="1230"/>
    </row>
    <row r="48" spans="1:11" ht="14.1" customHeight="1">
      <c r="A48" s="388" t="b">
        <v>0</v>
      </c>
      <c r="C48" s="692" t="s">
        <v>68</v>
      </c>
      <c r="D48" s="1220" t="s">
        <v>151</v>
      </c>
      <c r="E48" s="1220"/>
      <c r="F48" s="1220"/>
      <c r="G48" s="1220"/>
      <c r="H48" s="1220"/>
      <c r="I48" s="1220"/>
      <c r="J48" s="1230">
        <f>IF(A48=TRUE,'Our List'!C33,0)</f>
        <v>0</v>
      </c>
      <c r="K48" s="1230"/>
    </row>
    <row r="49" spans="1:11" ht="14.1" customHeight="1">
      <c r="A49" s="388" t="b">
        <v>0</v>
      </c>
      <c r="C49" s="692" t="s">
        <v>70</v>
      </c>
      <c r="D49" s="1220" t="s">
        <v>533</v>
      </c>
      <c r="E49" s="1220"/>
      <c r="F49" s="1220"/>
      <c r="G49" s="1220"/>
      <c r="H49" s="1220"/>
      <c r="I49" s="1220"/>
      <c r="J49" s="1230">
        <f>IF(A49=TRUE,'Our List'!C34,0)</f>
        <v>0</v>
      </c>
      <c r="K49" s="1230"/>
    </row>
    <row r="50" spans="1:11" ht="14.1" customHeight="1">
      <c r="A50" s="388" t="b">
        <v>0</v>
      </c>
      <c r="C50" s="692" t="s">
        <v>72</v>
      </c>
      <c r="D50" s="1220" t="s">
        <v>534</v>
      </c>
      <c r="E50" s="1220"/>
      <c r="F50" s="1220"/>
      <c r="G50" s="1220"/>
      <c r="H50" s="1220"/>
      <c r="I50" s="1220"/>
      <c r="J50" s="1230">
        <f>IF(A50=TRUE,'Our List'!C35,0)</f>
        <v>0</v>
      </c>
      <c r="K50" s="1230"/>
    </row>
    <row r="51" spans="1:11" ht="14.1" customHeight="1">
      <c r="A51" s="388" t="b">
        <v>0</v>
      </c>
      <c r="C51" s="692" t="s">
        <v>274</v>
      </c>
      <c r="D51" s="1220" t="s">
        <v>539</v>
      </c>
      <c r="E51" s="1220"/>
      <c r="F51" s="1220"/>
      <c r="G51" s="1220"/>
      <c r="H51" s="1220"/>
      <c r="I51" s="1220"/>
      <c r="J51" s="1230">
        <f>IF(OR((A15=TRUE),(A52=TRUE)),"Non Available",IF(A51=TRUE,'Our List'!C39,0))</f>
        <v>0</v>
      </c>
      <c r="K51" s="1230"/>
    </row>
    <row r="52" spans="1:11" ht="14.1" customHeight="1">
      <c r="A52" s="388" t="b">
        <v>0</v>
      </c>
      <c r="C52" s="692" t="s">
        <v>275</v>
      </c>
      <c r="D52" s="1220" t="s">
        <v>540</v>
      </c>
      <c r="E52" s="1220"/>
      <c r="F52" s="1220"/>
      <c r="G52" s="1220"/>
      <c r="H52" s="1220"/>
      <c r="I52" s="1220"/>
      <c r="J52" s="1230" t="str">
        <f>IF(J27=0,"Non Available",IF(A15=TRUE,"Included",IF(A52=TRUE,'Our List'!C40,0)))</f>
        <v>Non Available</v>
      </c>
      <c r="K52" s="1230"/>
    </row>
    <row r="53" spans="1:11" ht="14.1" customHeight="1">
      <c r="A53" s="388" t="b">
        <v>0</v>
      </c>
      <c r="C53" s="692" t="s">
        <v>82</v>
      </c>
      <c r="D53" s="1220" t="s">
        <v>541</v>
      </c>
      <c r="E53" s="1220"/>
      <c r="F53" s="1220"/>
      <c r="G53" s="1220"/>
      <c r="H53" s="1220"/>
      <c r="I53" s="1220"/>
      <c r="J53" s="1230">
        <f>IF(A53=TRUE,'Our List'!C41,0)</f>
        <v>0</v>
      </c>
      <c r="K53" s="1230"/>
    </row>
    <row r="54" spans="1:11" ht="14.1" customHeight="1">
      <c r="A54" s="388" t="b">
        <v>0</v>
      </c>
      <c r="C54" s="692" t="s">
        <v>83</v>
      </c>
      <c r="D54" s="1220" t="s">
        <v>542</v>
      </c>
      <c r="E54" s="1220"/>
      <c r="F54" s="1220"/>
      <c r="G54" s="1220"/>
      <c r="H54" s="1220"/>
      <c r="I54" s="1220"/>
      <c r="J54" s="1230">
        <f>IF(A54=TRUE,'Our List'!C42,0)</f>
        <v>0</v>
      </c>
      <c r="K54" s="1230"/>
    </row>
    <row r="55" spans="1:11" ht="14.1" customHeight="1">
      <c r="A55" s="388" t="b">
        <v>0</v>
      </c>
      <c r="C55" s="692" t="s">
        <v>85</v>
      </c>
      <c r="D55" s="1220" t="s">
        <v>561</v>
      </c>
      <c r="E55" s="1220"/>
      <c r="F55" s="1220"/>
      <c r="G55" s="1220"/>
      <c r="H55" s="1220"/>
      <c r="I55" s="1220"/>
      <c r="J55" s="1230">
        <f>IF(A56=TRUE,"Non Available",IF(A55=TRUE,'Our List'!C43,0))</f>
        <v>0</v>
      </c>
      <c r="K55" s="1230"/>
    </row>
    <row r="56" spans="1:11" ht="14.1" customHeight="1">
      <c r="A56" s="388" t="b">
        <v>0</v>
      </c>
      <c r="C56" s="692" t="s">
        <v>565</v>
      </c>
      <c r="D56" s="1220" t="s">
        <v>562</v>
      </c>
      <c r="E56" s="1220"/>
      <c r="F56" s="1220"/>
      <c r="G56" s="1220"/>
      <c r="H56" s="1220"/>
      <c r="I56" s="1220"/>
      <c r="J56" s="1230">
        <f>IF(A55=TRUE,"Non Available",IF(A56=TRUE,'Our List'!C43*2,0))</f>
        <v>0</v>
      </c>
      <c r="K56" s="1230"/>
    </row>
    <row r="57" spans="1:11" ht="14.1" customHeight="1">
      <c r="A57" s="388" t="b">
        <v>0</v>
      </c>
      <c r="C57" s="692" t="s">
        <v>86</v>
      </c>
      <c r="D57" s="1220" t="s">
        <v>543</v>
      </c>
      <c r="E57" s="1220"/>
      <c r="F57" s="1220"/>
      <c r="G57" s="1220"/>
      <c r="H57" s="1220"/>
      <c r="I57" s="1220"/>
      <c r="J57" s="1230">
        <f>IF(A57=TRUE,'Our List'!C44,0)</f>
        <v>0</v>
      </c>
      <c r="K57" s="1230"/>
    </row>
    <row r="58" spans="1:11" ht="14.1" customHeight="1">
      <c r="A58" s="388" t="b">
        <v>0</v>
      </c>
      <c r="C58" s="692" t="s">
        <v>87</v>
      </c>
      <c r="D58" s="1220" t="s">
        <v>169</v>
      </c>
      <c r="E58" s="1220"/>
      <c r="F58" s="1220"/>
      <c r="G58" s="1220"/>
      <c r="H58" s="1220"/>
      <c r="I58" s="1220"/>
      <c r="J58" s="1230">
        <f>IF(A58=TRUE,'Our List'!C45,0)</f>
        <v>0</v>
      </c>
      <c r="K58" s="1230"/>
    </row>
    <row r="59" spans="1:11" ht="14.1" customHeight="1">
      <c r="A59" s="388" t="b">
        <v>0</v>
      </c>
      <c r="C59" s="692" t="s">
        <v>88</v>
      </c>
      <c r="D59" s="1220" t="s">
        <v>171</v>
      </c>
      <c r="E59" s="1220"/>
      <c r="F59" s="1220"/>
      <c r="G59" s="1220"/>
      <c r="H59" s="1220"/>
      <c r="I59" s="1220"/>
      <c r="J59" s="1230">
        <f>IF(A59=TRUE,'Our List'!C46,0)</f>
        <v>0</v>
      </c>
      <c r="K59" s="1230"/>
    </row>
    <row r="60" spans="1:11" ht="14.1" customHeight="1">
      <c r="A60" s="388" t="b">
        <v>0</v>
      </c>
      <c r="C60" s="692" t="s">
        <v>89</v>
      </c>
      <c r="D60" s="1220" t="s">
        <v>173</v>
      </c>
      <c r="E60" s="1220"/>
      <c r="F60" s="1220"/>
      <c r="G60" s="1220"/>
      <c r="H60" s="1220"/>
      <c r="I60" s="1220"/>
      <c r="J60" s="1230">
        <f>IF(A60=TRUE,'Our List'!C47,0)</f>
        <v>0</v>
      </c>
      <c r="K60" s="1230"/>
    </row>
    <row r="61" spans="1:11" ht="14.1" customHeight="1">
      <c r="A61" s="388" t="b">
        <v>0</v>
      </c>
      <c r="C61" s="692" t="s">
        <v>288</v>
      </c>
      <c r="D61" s="1220" t="s">
        <v>991</v>
      </c>
      <c r="E61" s="1220"/>
      <c r="F61" s="1220"/>
      <c r="G61" s="1220"/>
      <c r="H61" s="1220"/>
      <c r="I61" s="1220"/>
      <c r="J61" s="1230">
        <f>IF(A61=TRUE,'Our List'!E39,0)</f>
        <v>0</v>
      </c>
      <c r="K61" s="1230"/>
    </row>
    <row r="62" spans="1:11" ht="14.1" customHeight="1">
      <c r="A62" s="388" t="b">
        <v>0</v>
      </c>
      <c r="C62" s="692" t="s">
        <v>290</v>
      </c>
      <c r="D62" s="1220" t="s">
        <v>992</v>
      </c>
      <c r="E62" s="1220"/>
      <c r="F62" s="1220"/>
      <c r="G62" s="1220"/>
      <c r="H62" s="1220"/>
      <c r="I62" s="1220"/>
      <c r="J62" s="1230">
        <f>IF(A62=TRUE,'Our List'!E41,0)</f>
        <v>0</v>
      </c>
      <c r="K62" s="1230"/>
    </row>
    <row r="63" spans="1:11" ht="14.1" customHeight="1">
      <c r="A63" s="388" t="b">
        <v>0</v>
      </c>
      <c r="C63" s="692" t="s">
        <v>292</v>
      </c>
      <c r="D63" s="1238" t="s">
        <v>993</v>
      </c>
      <c r="E63" s="1238"/>
      <c r="F63" s="1238"/>
      <c r="G63" s="1238"/>
      <c r="H63" s="1238"/>
      <c r="I63" s="1238"/>
      <c r="J63" s="1230">
        <f>IF(A63=TRUE,'Our List'!E43,0)</f>
        <v>0</v>
      </c>
      <c r="K63" s="1230"/>
    </row>
    <row r="64" spans="1:11" ht="14.1" customHeight="1">
      <c r="A64" s="388" t="b">
        <v>0</v>
      </c>
      <c r="C64" s="692" t="s">
        <v>508</v>
      </c>
      <c r="D64" s="1239" t="s">
        <v>1062</v>
      </c>
      <c r="E64" s="1240"/>
      <c r="F64" s="1240"/>
      <c r="G64" s="1240"/>
      <c r="H64" s="1240"/>
      <c r="I64" s="1241"/>
      <c r="J64" s="1230">
        <f>IF(A64=TRUE,Description!H9*30,0)</f>
        <v>0</v>
      </c>
      <c r="K64" s="1230"/>
    </row>
    <row r="65" spans="1:11" ht="14.1" customHeight="1">
      <c r="A65" s="388" t="b">
        <v>0</v>
      </c>
      <c r="C65" s="692" t="s">
        <v>92</v>
      </c>
      <c r="D65" s="1238" t="s">
        <v>544</v>
      </c>
      <c r="E65" s="1238"/>
      <c r="F65" s="1238"/>
      <c r="G65" s="1238"/>
      <c r="H65" s="1238"/>
      <c r="I65" s="1238"/>
      <c r="J65" s="1230">
        <f>IF(A65=TRUE,'Our List'!C50,0)</f>
        <v>0</v>
      </c>
      <c r="K65" s="1230"/>
    </row>
    <row r="66" spans="1:11" ht="14.1" customHeight="1">
      <c r="A66" s="388" t="b">
        <v>0</v>
      </c>
      <c r="C66" s="692" t="s">
        <v>93</v>
      </c>
      <c r="D66" s="1238" t="s">
        <v>180</v>
      </c>
      <c r="E66" s="1238"/>
      <c r="F66" s="1238"/>
      <c r="G66" s="1238"/>
      <c r="H66" s="1238"/>
      <c r="I66" s="1238"/>
      <c r="J66" s="1219">
        <f>IF(A66=TRUE,'Our List'!C51,0)</f>
        <v>0</v>
      </c>
      <c r="K66" s="1219"/>
    </row>
    <row r="67" spans="1:11" ht="14.1" customHeight="1">
      <c r="A67" s="388" t="b">
        <v>0</v>
      </c>
      <c r="C67" s="692" t="s">
        <v>94</v>
      </c>
      <c r="D67" s="1238" t="s">
        <v>183</v>
      </c>
      <c r="E67" s="1238"/>
      <c r="F67" s="1238"/>
      <c r="G67" s="1238"/>
      <c r="H67" s="1238"/>
      <c r="I67" s="1238"/>
      <c r="J67" s="1219">
        <f>IF(A67=TRUE,'Our List'!C52,0)</f>
        <v>0</v>
      </c>
      <c r="K67" s="1219"/>
    </row>
    <row r="68" spans="1:11" ht="14.1" customHeight="1">
      <c r="A68" s="388" t="b">
        <v>0</v>
      </c>
      <c r="C68" s="692" t="s">
        <v>96</v>
      </c>
      <c r="D68" s="1238" t="s">
        <v>186</v>
      </c>
      <c r="E68" s="1238"/>
      <c r="F68" s="1238"/>
      <c r="G68" s="1238"/>
      <c r="H68" s="1238"/>
      <c r="I68" s="1238"/>
      <c r="J68" s="1219">
        <f>IF(A68=TRUE,'Our List'!C53,0)</f>
        <v>0</v>
      </c>
      <c r="K68" s="1219"/>
    </row>
    <row r="69" spans="1:11" ht="14.1" customHeight="1">
      <c r="A69" s="388" t="b">
        <v>0</v>
      </c>
      <c r="C69" s="692" t="s">
        <v>97</v>
      </c>
      <c r="D69" s="1238" t="s">
        <v>545</v>
      </c>
      <c r="E69" s="1238"/>
      <c r="F69" s="1238"/>
      <c r="G69" s="1238"/>
      <c r="H69" s="1238"/>
      <c r="I69" s="1238"/>
      <c r="J69" s="1219">
        <f>IF(A69=TRUE,'Our List'!C54,0)</f>
        <v>0</v>
      </c>
      <c r="K69" s="1219"/>
    </row>
    <row r="70" spans="1:11" ht="14.1" customHeight="1">
      <c r="A70" s="388" t="b">
        <v>0</v>
      </c>
      <c r="C70" s="693" t="s">
        <v>508</v>
      </c>
      <c r="D70" s="1242"/>
      <c r="E70" s="1242"/>
      <c r="F70" s="1242"/>
      <c r="G70" s="1242"/>
      <c r="H70" s="1242"/>
      <c r="I70" s="1242"/>
      <c r="J70" s="1219">
        <v>0</v>
      </c>
      <c r="K70" s="1219"/>
    </row>
    <row r="71" spans="1:11" ht="14.1" customHeight="1">
      <c r="A71" s="388" t="b">
        <v>0</v>
      </c>
      <c r="C71" s="693" t="s">
        <v>508</v>
      </c>
      <c r="D71" s="1242"/>
      <c r="E71" s="1242"/>
      <c r="F71" s="1242"/>
      <c r="G71" s="1242"/>
      <c r="H71" s="1242"/>
      <c r="I71" s="1242"/>
      <c r="J71" s="1219">
        <v>0</v>
      </c>
      <c r="K71" s="1219"/>
    </row>
    <row r="72" spans="1:11" ht="14.1" customHeight="1">
      <c r="A72" s="388" t="b">
        <v>0</v>
      </c>
      <c r="C72" s="693" t="s">
        <v>508</v>
      </c>
      <c r="D72" s="1242"/>
      <c r="E72" s="1242"/>
      <c r="F72" s="1242"/>
      <c r="G72" s="1242"/>
      <c r="H72" s="1242"/>
      <c r="I72" s="1242"/>
      <c r="J72" s="1219">
        <v>0</v>
      </c>
      <c r="K72" s="1219"/>
    </row>
    <row r="73" spans="1:11" ht="14.1" customHeight="1">
      <c r="A73" s="388" t="b">
        <v>0</v>
      </c>
      <c r="C73" s="693" t="s">
        <v>508</v>
      </c>
      <c r="D73" s="1242"/>
      <c r="E73" s="1242"/>
      <c r="F73" s="1242"/>
      <c r="G73" s="1242"/>
      <c r="H73" s="1242"/>
      <c r="I73" s="1242"/>
      <c r="J73" s="1219">
        <v>0</v>
      </c>
      <c r="K73" s="1219"/>
    </row>
    <row r="74" spans="1:11" ht="14.1" customHeight="1">
      <c r="A74" s="388" t="b">
        <v>0</v>
      </c>
      <c r="C74" s="693" t="s">
        <v>508</v>
      </c>
      <c r="D74" s="1242"/>
      <c r="E74" s="1242"/>
      <c r="F74" s="1242"/>
      <c r="G74" s="1242"/>
      <c r="H74" s="1242"/>
      <c r="I74" s="1242"/>
      <c r="J74" s="1219">
        <v>0</v>
      </c>
      <c r="K74" s="1219"/>
    </row>
    <row r="75" spans="1:11" ht="14.1" customHeight="1">
      <c r="C75" s="661"/>
      <c r="D75" s="661"/>
      <c r="E75" s="661"/>
      <c r="F75" s="661"/>
      <c r="G75" s="661"/>
      <c r="H75" s="661"/>
      <c r="I75" s="661"/>
      <c r="J75" s="658" t="s">
        <v>816</v>
      </c>
      <c r="K75" s="690">
        <f>SUM(J13:K15,J17:K33,J35:K74)</f>
        <v>0</v>
      </c>
    </row>
    <row r="76" spans="1:11" ht="14.1" customHeight="1">
      <c r="C76" s="587" t="s">
        <v>817</v>
      </c>
      <c r="I76" s="405"/>
      <c r="J76" s="409"/>
      <c r="K76" s="410"/>
    </row>
    <row r="77" spans="1:11" ht="14.1" customHeight="1">
      <c r="C77" s="737" t="s">
        <v>818</v>
      </c>
      <c r="K77" s="738" t="s">
        <v>990</v>
      </c>
    </row>
    <row r="78" spans="1:11" ht="14.1" customHeight="1">
      <c r="I78" s="405"/>
      <c r="K78" s="663">
        <f ca="1">TODAY()</f>
        <v>46136</v>
      </c>
    </row>
    <row r="79" spans="1:11" ht="14.1" customHeight="1">
      <c r="I79" s="405"/>
      <c r="K79" s="663"/>
    </row>
    <row r="80" spans="1:11" ht="14.1" customHeight="1">
      <c r="C80" s="1213" t="s">
        <v>819</v>
      </c>
      <c r="D80" s="1213"/>
      <c r="E80" s="1214" t="s">
        <v>820</v>
      </c>
      <c r="F80" s="1214"/>
      <c r="G80" s="1214"/>
      <c r="H80" s="1214"/>
      <c r="I80" s="1214"/>
      <c r="J80" s="1214"/>
      <c r="K80" s="1214"/>
    </row>
    <row r="81" spans="3:11" ht="14.1" customHeight="1">
      <c r="C81" s="1213"/>
      <c r="D81" s="1213"/>
      <c r="E81" s="1215" t="s">
        <v>821</v>
      </c>
      <c r="F81" s="1215"/>
      <c r="G81" s="1215"/>
      <c r="H81" s="1215"/>
      <c r="I81" s="1215"/>
      <c r="J81" s="1215"/>
      <c r="K81" s="1215"/>
    </row>
    <row r="82" spans="3:11" ht="14.1" customHeight="1">
      <c r="C82" s="1213"/>
      <c r="D82" s="1213"/>
      <c r="E82" s="1214" t="s">
        <v>994</v>
      </c>
      <c r="F82" s="1214"/>
      <c r="G82" s="1214"/>
      <c r="H82" s="1214"/>
      <c r="I82" s="1214"/>
      <c r="J82" s="1214"/>
      <c r="K82" s="1214"/>
    </row>
    <row r="83" spans="3:11" ht="36" customHeight="1">
      <c r="C83" s="664"/>
      <c r="D83" s="664"/>
      <c r="E83" s="1216" t="s">
        <v>822</v>
      </c>
      <c r="F83" s="1216"/>
      <c r="G83" s="1216"/>
      <c r="H83" s="1216"/>
      <c r="I83" s="1216"/>
      <c r="J83" s="1216"/>
      <c r="K83" s="1216"/>
    </row>
    <row r="84" spans="3:11" ht="14.1" customHeight="1">
      <c r="C84" s="664"/>
      <c r="D84" s="664"/>
      <c r="E84" s="1212" t="s">
        <v>995</v>
      </c>
      <c r="F84" s="1212"/>
      <c r="G84" s="1212"/>
      <c r="H84" s="1212"/>
      <c r="I84" s="1212"/>
      <c r="J84" s="1212"/>
      <c r="K84" s="1212"/>
    </row>
    <row r="85" spans="3:11" ht="14.1" customHeight="1">
      <c r="E85" s="1214" t="s">
        <v>996</v>
      </c>
      <c r="F85" s="1214"/>
      <c r="G85" s="1214"/>
      <c r="H85" s="1214"/>
      <c r="I85" s="1214"/>
      <c r="J85" s="1214"/>
      <c r="K85" s="1214"/>
    </row>
    <row r="86" spans="3:11" ht="14.1" customHeight="1">
      <c r="E86" s="665"/>
      <c r="F86" s="665"/>
      <c r="G86" s="665"/>
      <c r="H86" s="665"/>
      <c r="I86" s="665"/>
      <c r="J86" s="665"/>
      <c r="K86" s="665"/>
    </row>
    <row r="87" spans="3:11" ht="14.1" customHeight="1">
      <c r="C87" s="666" t="s">
        <v>823</v>
      </c>
      <c r="D87" s="667"/>
      <c r="E87" s="668"/>
      <c r="F87" s="669"/>
      <c r="G87" s="669"/>
      <c r="H87" s="669"/>
      <c r="I87" s="669"/>
      <c r="J87" s="669"/>
      <c r="K87" s="669"/>
    </row>
    <row r="88" spans="3:11" ht="14.1" customHeight="1">
      <c r="C88" s="667" t="s">
        <v>824</v>
      </c>
      <c r="D88" s="667"/>
      <c r="E88" s="666"/>
      <c r="F88" s="669"/>
      <c r="G88" s="669"/>
      <c r="H88" s="669"/>
      <c r="I88" s="669"/>
      <c r="J88" s="669"/>
      <c r="K88" s="669"/>
    </row>
    <row r="89" spans="3:11" ht="14.1" customHeight="1"/>
    <row r="90" spans="3:11" ht="18.75" customHeight="1">
      <c r="E90" s="670"/>
      <c r="G90" s="671" t="s">
        <v>825</v>
      </c>
    </row>
    <row r="91" spans="3:11" ht="14.1" customHeight="1">
      <c r="E91" s="670"/>
    </row>
    <row r="92" spans="3:11" ht="14.1" customHeight="1">
      <c r="C92" s="587" t="s">
        <v>826</v>
      </c>
      <c r="E92" s="672"/>
    </row>
    <row r="93" spans="3:11" ht="14.1" customHeight="1">
      <c r="C93" s="587"/>
    </row>
    <row r="94" spans="3:11" ht="14.1" customHeight="1"/>
    <row r="95" spans="3:11" ht="14.1" customHeight="1"/>
    <row r="96" spans="3:11" ht="14.1" customHeight="1">
      <c r="C96" s="673" t="s">
        <v>827</v>
      </c>
      <c r="I96" s="673" t="s">
        <v>828</v>
      </c>
    </row>
    <row r="97" spans="3:11" ht="14.1" customHeight="1">
      <c r="C97" s="661"/>
      <c r="D97" s="661"/>
      <c r="E97" s="661"/>
      <c r="F97" s="661"/>
      <c r="G97" s="661"/>
      <c r="H97" s="661"/>
      <c r="I97" s="661"/>
      <c r="J97" s="659"/>
      <c r="K97" s="660"/>
    </row>
    <row r="98" spans="3:11">
      <c r="C98" s="392"/>
    </row>
    <row r="99" spans="3:11">
      <c r="J99" s="600"/>
      <c r="K99" s="601"/>
    </row>
  </sheetData>
  <mergeCells count="144">
    <mergeCell ref="D70:I70"/>
    <mergeCell ref="D71:I71"/>
    <mergeCell ref="D72:I72"/>
    <mergeCell ref="D74:I74"/>
    <mergeCell ref="D73:I73"/>
    <mergeCell ref="J70:K70"/>
    <mergeCell ref="J71:K71"/>
    <mergeCell ref="J72:K72"/>
    <mergeCell ref="J73:K73"/>
    <mergeCell ref="J74:K74"/>
    <mergeCell ref="D67:I67"/>
    <mergeCell ref="J67:K67"/>
    <mergeCell ref="D68:I68"/>
    <mergeCell ref="J68:K68"/>
    <mergeCell ref="D69:I69"/>
    <mergeCell ref="J69:K69"/>
    <mergeCell ref="D63:I63"/>
    <mergeCell ref="J63:K63"/>
    <mergeCell ref="D65:I65"/>
    <mergeCell ref="J65:K65"/>
    <mergeCell ref="D66:I66"/>
    <mergeCell ref="J66:K66"/>
    <mergeCell ref="D64:I64"/>
    <mergeCell ref="J64:K64"/>
    <mergeCell ref="D60:I60"/>
    <mergeCell ref="J60:K60"/>
    <mergeCell ref="D61:I61"/>
    <mergeCell ref="J61:K61"/>
    <mergeCell ref="D62:I62"/>
    <mergeCell ref="J62:K62"/>
    <mergeCell ref="D57:I57"/>
    <mergeCell ref="J57:K57"/>
    <mergeCell ref="D58:I58"/>
    <mergeCell ref="J58:K58"/>
    <mergeCell ref="D59:I59"/>
    <mergeCell ref="J59:K59"/>
    <mergeCell ref="D55:I55"/>
    <mergeCell ref="J55:K55"/>
    <mergeCell ref="D56:I56"/>
    <mergeCell ref="J56:K56"/>
    <mergeCell ref="D51:I51"/>
    <mergeCell ref="J51:K51"/>
    <mergeCell ref="D52:I52"/>
    <mergeCell ref="J52:K52"/>
    <mergeCell ref="D53:I53"/>
    <mergeCell ref="J53:K53"/>
    <mergeCell ref="D50:I50"/>
    <mergeCell ref="J50:K50"/>
    <mergeCell ref="D43:I43"/>
    <mergeCell ref="J43:K43"/>
    <mergeCell ref="D44:I44"/>
    <mergeCell ref="J44:K44"/>
    <mergeCell ref="D47:I47"/>
    <mergeCell ref="J47:K47"/>
    <mergeCell ref="D54:I54"/>
    <mergeCell ref="J54:K54"/>
    <mergeCell ref="C34:I34"/>
    <mergeCell ref="J34:K34"/>
    <mergeCell ref="D35:I35"/>
    <mergeCell ref="J35:K35"/>
    <mergeCell ref="D36:I36"/>
    <mergeCell ref="J36:K36"/>
    <mergeCell ref="D48:I48"/>
    <mergeCell ref="J48:K48"/>
    <mergeCell ref="D49:I49"/>
    <mergeCell ref="J49:K49"/>
    <mergeCell ref="J38:K38"/>
    <mergeCell ref="J40:K40"/>
    <mergeCell ref="J41:K41"/>
    <mergeCell ref="J46:K46"/>
    <mergeCell ref="J45:K45"/>
    <mergeCell ref="D45:I45"/>
    <mergeCell ref="D46:I46"/>
    <mergeCell ref="D41:I41"/>
    <mergeCell ref="D40:I40"/>
    <mergeCell ref="D38:I38"/>
    <mergeCell ref="D26:I26"/>
    <mergeCell ref="J26:K26"/>
    <mergeCell ref="D27:I27"/>
    <mergeCell ref="J27:K27"/>
    <mergeCell ref="D28:I28"/>
    <mergeCell ref="J28:K28"/>
    <mergeCell ref="D23:I23"/>
    <mergeCell ref="J23:K23"/>
    <mergeCell ref="D24:I24"/>
    <mergeCell ref="J24:K24"/>
    <mergeCell ref="D25:I25"/>
    <mergeCell ref="J25:K25"/>
    <mergeCell ref="D20:I20"/>
    <mergeCell ref="J20:K20"/>
    <mergeCell ref="D21:I21"/>
    <mergeCell ref="J21:K21"/>
    <mergeCell ref="D22:I22"/>
    <mergeCell ref="J22:K22"/>
    <mergeCell ref="D17:I17"/>
    <mergeCell ref="J17:K17"/>
    <mergeCell ref="D18:I18"/>
    <mergeCell ref="J18:K18"/>
    <mergeCell ref="D19:I19"/>
    <mergeCell ref="J19:K19"/>
    <mergeCell ref="C16:I16"/>
    <mergeCell ref="D2:H3"/>
    <mergeCell ref="D4:E4"/>
    <mergeCell ref="F4:H4"/>
    <mergeCell ref="D14:I14"/>
    <mergeCell ref="J14:K14"/>
    <mergeCell ref="D15:I15"/>
    <mergeCell ref="J15:K15"/>
    <mergeCell ref="F5:H5"/>
    <mergeCell ref="D5:E5"/>
    <mergeCell ref="D8:H8"/>
    <mergeCell ref="J8:K8"/>
    <mergeCell ref="J9:K9"/>
    <mergeCell ref="J16:K16"/>
    <mergeCell ref="C12:I12"/>
    <mergeCell ref="J12:K12"/>
    <mergeCell ref="D13:I13"/>
    <mergeCell ref="J13:K13"/>
    <mergeCell ref="F10:K10"/>
    <mergeCell ref="D10:E10"/>
    <mergeCell ref="E84:K84"/>
    <mergeCell ref="C80:D82"/>
    <mergeCell ref="E80:K80"/>
    <mergeCell ref="E81:K81"/>
    <mergeCell ref="E82:K82"/>
    <mergeCell ref="E83:K83"/>
    <mergeCell ref="E85:K85"/>
    <mergeCell ref="D9:H9"/>
    <mergeCell ref="D29:I29"/>
    <mergeCell ref="D30:I30"/>
    <mergeCell ref="D31:I31"/>
    <mergeCell ref="D32:I32"/>
    <mergeCell ref="D33:I33"/>
    <mergeCell ref="J29:K29"/>
    <mergeCell ref="J30:K30"/>
    <mergeCell ref="J31:K31"/>
    <mergeCell ref="J32:K32"/>
    <mergeCell ref="J33:K33"/>
    <mergeCell ref="D37:I37"/>
    <mergeCell ref="J37:K37"/>
    <mergeCell ref="D39:I39"/>
    <mergeCell ref="J39:K39"/>
    <mergeCell ref="D42:I42"/>
    <mergeCell ref="J42:K4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r:id="rId1"/>
  <ignoredErrors>
    <ignoredError sqref="C18:C22 C26:C28 C39 C44 C51 C53:C55 C57:C60 C65:C69 C36:C37" twoDigitTextYea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253" r:id="rId4" name="Button 157">
              <controlPr defaultSize="0" print="0" autoFill="0" autoPict="0" macro="[0]!Hide_2">
                <anchor moveWithCells="1" sizeWithCells="1">
                  <from>
                    <xdr:col>12</xdr:col>
                    <xdr:colOff>257175</xdr:colOff>
                    <xdr:row>2</xdr:row>
                    <xdr:rowOff>95250</xdr:rowOff>
                  </from>
                  <to>
                    <xdr:col>14</xdr:col>
                    <xdr:colOff>152400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4" r:id="rId5" name="Button 158">
              <controlPr defaultSize="0" print="0" autoFill="0" autoPict="0" macro="[0]!Unhide_2">
                <anchor moveWithCells="1" sizeWithCells="1">
                  <from>
                    <xdr:col>12</xdr:col>
                    <xdr:colOff>257175</xdr:colOff>
                    <xdr:row>6</xdr:row>
                    <xdr:rowOff>85725</xdr:rowOff>
                  </from>
                  <to>
                    <xdr:col>14</xdr:col>
                    <xdr:colOff>152400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7" r:id="rId6" name="Check Box 17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152400</xdr:rowOff>
                  </from>
                  <to>
                    <xdr:col>2</xdr:col>
                    <xdr:colOff>114300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8" r:id="rId7" name="Check Box 172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152400</xdr:rowOff>
                  </from>
                  <to>
                    <xdr:col>2</xdr:col>
                    <xdr:colOff>114300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9" r:id="rId8" name="Check Box 173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2</xdr:col>
                    <xdr:colOff>114300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0" r:id="rId9" name="Check Box 174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2</xdr:col>
                    <xdr:colOff>114300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1" r:id="rId10" name="Check Box 175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2</xdr:col>
                    <xdr:colOff>114300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2" r:id="rId11" name="Check Box 176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2</xdr:col>
                    <xdr:colOff>114300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3" r:id="rId12" name="Check Box 17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2</xdr:col>
                    <xdr:colOff>114300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4" r:id="rId13" name="Check Box 178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2</xdr:col>
                    <xdr:colOff>114300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5" r:id="rId14" name="Check Box 179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2</xdr:col>
                    <xdr:colOff>114300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6" r:id="rId15" name="Check Box 180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2</xdr:col>
                    <xdr:colOff>114300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7" r:id="rId16" name="Check Box 181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2</xdr:col>
                    <xdr:colOff>114300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8" r:id="rId17" name="Check Box 182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2</xdr:col>
                    <xdr:colOff>114300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9" r:id="rId18" name="Check Box 183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2</xdr:col>
                    <xdr:colOff>114300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0" r:id="rId19" name="Check Box 184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2</xdr:col>
                    <xdr:colOff>114300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1" r:id="rId20" name="Check Box 185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0</xdr:rowOff>
                  </from>
                  <to>
                    <xdr:col>2</xdr:col>
                    <xdr:colOff>114300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2" r:id="rId21" name="Check Box 186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0</xdr:rowOff>
                  </from>
                  <to>
                    <xdr:col>2</xdr:col>
                    <xdr:colOff>114300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3" r:id="rId22" name="Check Box 187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2</xdr:col>
                    <xdr:colOff>114300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4" r:id="rId23" name="Check Box 188">
              <controlPr defaultSize="0" autoFill="0" autoLine="0" autoPict="0">
                <anchor moveWithCells="1">
                  <from>
                    <xdr:col>0</xdr:col>
                    <xdr:colOff>0</xdr:colOff>
                    <xdr:row>30</xdr:row>
                    <xdr:rowOff>0</xdr:rowOff>
                  </from>
                  <to>
                    <xdr:col>2</xdr:col>
                    <xdr:colOff>114300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5" r:id="rId24" name="Check Box 189">
              <controlPr defaultSize="0" autoFill="0" autoLine="0" autoPict="0">
                <anchor mov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2</xdr:col>
                    <xdr:colOff>114300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6" r:id="rId25" name="Check Box 190">
              <controlPr defaultSize="0" autoFill="0" autoLine="0" autoPict="0">
                <anchor moveWithCells="1">
                  <from>
                    <xdr:col>0</xdr:col>
                    <xdr:colOff>0</xdr:colOff>
                    <xdr:row>32</xdr:row>
                    <xdr:rowOff>0</xdr:rowOff>
                  </from>
                  <to>
                    <xdr:col>2</xdr:col>
                    <xdr:colOff>114300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7" r:id="rId26" name="Check Box 191">
              <controlPr defaultSize="0" autoFill="0" autoLine="0" autoPict="0">
                <anchor moveWithCells="1">
                  <from>
                    <xdr:col>0</xdr:col>
                    <xdr:colOff>0</xdr:colOff>
                    <xdr:row>34</xdr:row>
                    <xdr:rowOff>0</xdr:rowOff>
                  </from>
                  <to>
                    <xdr:col>2</xdr:col>
                    <xdr:colOff>114300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8" r:id="rId27" name="Check Box 192">
              <controlPr defaultSize="0" autoFill="0" autoLine="0" autoPict="0">
                <anchor moveWithCells="1">
                  <from>
                    <xdr:col>0</xdr:col>
                    <xdr:colOff>0</xdr:colOff>
                    <xdr:row>35</xdr:row>
                    <xdr:rowOff>0</xdr:rowOff>
                  </from>
                  <to>
                    <xdr:col>2</xdr:col>
                    <xdr:colOff>114300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9" r:id="rId28" name="Check Box 193">
              <controlPr defaultSize="0" autoFill="0" autoLine="0" autoPict="0">
                <anchor moveWithCells="1">
                  <from>
                    <xdr:col>0</xdr:col>
                    <xdr:colOff>0</xdr:colOff>
                    <xdr:row>36</xdr:row>
                    <xdr:rowOff>0</xdr:rowOff>
                  </from>
                  <to>
                    <xdr:col>2</xdr:col>
                    <xdr:colOff>114300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0" r:id="rId29" name="Check Box 194">
              <controlPr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0</xdr:rowOff>
                  </from>
                  <to>
                    <xdr:col>2</xdr:col>
                    <xdr:colOff>114300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1" r:id="rId30" name="Check Box 195">
              <controlPr defaultSize="0" autoFill="0" autoLine="0" autoPict="0">
                <anchor moveWithCells="1">
                  <from>
                    <xdr:col>0</xdr:col>
                    <xdr:colOff>0</xdr:colOff>
                    <xdr:row>38</xdr:row>
                    <xdr:rowOff>0</xdr:rowOff>
                  </from>
                  <to>
                    <xdr:col>2</xdr:col>
                    <xdr:colOff>114300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2" r:id="rId31" name="Check Box 196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2</xdr:col>
                    <xdr:colOff>114300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3" r:id="rId32" name="Check Box 197">
              <controlPr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0</xdr:rowOff>
                  </from>
                  <to>
                    <xdr:col>2</xdr:col>
                    <xdr:colOff>114300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4" r:id="rId33" name="Check Box 198">
              <controlPr defaultSize="0" autoFill="0" autoLine="0" autoPict="0">
                <anchor moveWithCells="1">
                  <from>
                    <xdr:col>0</xdr:col>
                    <xdr:colOff>0</xdr:colOff>
                    <xdr:row>41</xdr:row>
                    <xdr:rowOff>0</xdr:rowOff>
                  </from>
                  <to>
                    <xdr:col>2</xdr:col>
                    <xdr:colOff>114300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5" r:id="rId34" name="Check Box 199">
              <controlPr defaultSize="0" autoFill="0" autoLine="0" autoPict="0">
                <anchor moveWithCells="1">
                  <from>
                    <xdr:col>0</xdr:col>
                    <xdr:colOff>0</xdr:colOff>
                    <xdr:row>42</xdr:row>
                    <xdr:rowOff>0</xdr:rowOff>
                  </from>
                  <to>
                    <xdr:col>2</xdr:col>
                    <xdr:colOff>114300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6" r:id="rId35" name="Check Box 200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0</xdr:rowOff>
                  </from>
                  <to>
                    <xdr:col>2</xdr:col>
                    <xdr:colOff>114300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7" r:id="rId36" name="Check Box 201">
              <controlPr defaultSize="0" autoFill="0" autoLine="0" autoPict="0">
                <anchor mov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2</xdr:col>
                    <xdr:colOff>114300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8" r:id="rId37" name="Check Box 202">
              <controlPr defaultSize="0" autoFill="0" autoLine="0" autoPict="0">
                <anchor mov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2</xdr:col>
                    <xdr:colOff>114300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9" r:id="rId38" name="Check Box 203">
              <controlPr defaultSize="0" autoFill="0" autoLine="0" autoPict="0">
                <anchor moveWithCells="1">
                  <from>
                    <xdr:col>0</xdr:col>
                    <xdr:colOff>0</xdr:colOff>
                    <xdr:row>46</xdr:row>
                    <xdr:rowOff>0</xdr:rowOff>
                  </from>
                  <to>
                    <xdr:col>2</xdr:col>
                    <xdr:colOff>114300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" r:id="rId39" name="Check Box 204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0</xdr:rowOff>
                  </from>
                  <to>
                    <xdr:col>2</xdr:col>
                    <xdr:colOff>114300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" r:id="rId40" name="Check Box 205">
              <controlPr defaultSize="0" autoFill="0" autoLine="0" autoPict="0">
                <anchor moveWithCells="1">
                  <from>
                    <xdr:col>0</xdr:col>
                    <xdr:colOff>0</xdr:colOff>
                    <xdr:row>48</xdr:row>
                    <xdr:rowOff>0</xdr:rowOff>
                  </from>
                  <to>
                    <xdr:col>2</xdr:col>
                    <xdr:colOff>114300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" r:id="rId41" name="Check Box 206">
              <controlPr defaultSize="0" autoFill="0" autoLine="0" autoPict="0">
                <anchor moveWithCells="1">
                  <from>
                    <xdr:col>0</xdr:col>
                    <xdr:colOff>0</xdr:colOff>
                    <xdr:row>49</xdr:row>
                    <xdr:rowOff>0</xdr:rowOff>
                  </from>
                  <to>
                    <xdr:col>2</xdr:col>
                    <xdr:colOff>114300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" r:id="rId42" name="Check Box 207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0</xdr:rowOff>
                  </from>
                  <to>
                    <xdr:col>2</xdr:col>
                    <xdr:colOff>114300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" r:id="rId43" name="Check Box 208">
              <controlPr defaultSize="0" autoFill="0" autoLine="0" autoPict="0">
                <anchor moveWithCells="1">
                  <from>
                    <xdr:col>0</xdr:col>
                    <xdr:colOff>0</xdr:colOff>
                    <xdr:row>51</xdr:row>
                    <xdr:rowOff>0</xdr:rowOff>
                  </from>
                  <to>
                    <xdr:col>2</xdr:col>
                    <xdr:colOff>114300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5" r:id="rId44" name="Check Box 209">
              <controlPr defaultSize="0" autoFill="0" autoLine="0" autoPict="0">
                <anchor moveWithCells="1">
                  <from>
                    <xdr:col>0</xdr:col>
                    <xdr:colOff>0</xdr:colOff>
                    <xdr:row>52</xdr:row>
                    <xdr:rowOff>0</xdr:rowOff>
                  </from>
                  <to>
                    <xdr:col>2</xdr:col>
                    <xdr:colOff>114300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6" r:id="rId45" name="Check Box 210">
              <controlPr defaultSize="0" autoFill="0" autoLine="0" autoPict="0">
                <anchor moveWithCells="1">
                  <from>
                    <xdr:col>0</xdr:col>
                    <xdr:colOff>0</xdr:colOff>
                    <xdr:row>53</xdr:row>
                    <xdr:rowOff>0</xdr:rowOff>
                  </from>
                  <to>
                    <xdr:col>2</xdr:col>
                    <xdr:colOff>114300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7" r:id="rId46" name="Check Box 211">
              <controlPr defaultSize="0" autoFill="0" autoLine="0" autoPict="0">
                <anchor moveWithCells="1">
                  <from>
                    <xdr:col>0</xdr:col>
                    <xdr:colOff>0</xdr:colOff>
                    <xdr:row>54</xdr:row>
                    <xdr:rowOff>0</xdr:rowOff>
                  </from>
                  <to>
                    <xdr:col>2</xdr:col>
                    <xdr:colOff>114300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8" r:id="rId47" name="Check Box 212">
              <controlPr defaultSize="0" autoFill="0" autoLine="0" autoPict="0">
                <anchor moveWithCells="1">
                  <from>
                    <xdr:col>0</xdr:col>
                    <xdr:colOff>0</xdr:colOff>
                    <xdr:row>55</xdr:row>
                    <xdr:rowOff>0</xdr:rowOff>
                  </from>
                  <to>
                    <xdr:col>2</xdr:col>
                    <xdr:colOff>114300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9" r:id="rId48" name="Check Box 213">
              <controlPr defaultSize="0" autoFill="0" autoLine="0" autoPict="0">
                <anchor moveWithCells="1">
                  <from>
                    <xdr:col>0</xdr:col>
                    <xdr:colOff>0</xdr:colOff>
                    <xdr:row>56</xdr:row>
                    <xdr:rowOff>0</xdr:rowOff>
                  </from>
                  <to>
                    <xdr:col>2</xdr:col>
                    <xdr:colOff>114300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0" r:id="rId49" name="Check Box 214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0</xdr:rowOff>
                  </from>
                  <to>
                    <xdr:col>2</xdr:col>
                    <xdr:colOff>114300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1" r:id="rId50" name="Check Box 215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0</xdr:rowOff>
                  </from>
                  <to>
                    <xdr:col>2</xdr:col>
                    <xdr:colOff>114300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2" r:id="rId51" name="Check Box 216">
              <controlPr defaultSize="0" autoFill="0" autoLine="0" autoPict="0">
                <anchor moveWithCells="1">
                  <from>
                    <xdr:col>0</xdr:col>
                    <xdr:colOff>0</xdr:colOff>
                    <xdr:row>59</xdr:row>
                    <xdr:rowOff>0</xdr:rowOff>
                  </from>
                  <to>
                    <xdr:col>2</xdr:col>
                    <xdr:colOff>114300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3" r:id="rId52" name="Check Box 217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0</xdr:rowOff>
                  </from>
                  <to>
                    <xdr:col>2</xdr:col>
                    <xdr:colOff>114300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4" r:id="rId53" name="Check Box 218">
              <controlPr defaultSize="0" autoFill="0" autoLine="0" autoPict="0">
                <anchor moveWithCells="1">
                  <from>
                    <xdr:col>0</xdr:col>
                    <xdr:colOff>0</xdr:colOff>
                    <xdr:row>61</xdr:row>
                    <xdr:rowOff>0</xdr:rowOff>
                  </from>
                  <to>
                    <xdr:col>2</xdr:col>
                    <xdr:colOff>114300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5" r:id="rId54" name="Check Box 219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2</xdr:col>
                    <xdr:colOff>114300</xdr:colOff>
                    <xdr:row>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6" r:id="rId55" name="Check Box 220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0</xdr:rowOff>
                  </from>
                  <to>
                    <xdr:col>2</xdr:col>
                    <xdr:colOff>114300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7" r:id="rId56" name="Check Box 221">
              <controlPr defaultSize="0" autoFill="0" autoLine="0" autoPict="0">
                <anchor moveWithCells="1">
                  <from>
                    <xdr:col>0</xdr:col>
                    <xdr:colOff>0</xdr:colOff>
                    <xdr:row>64</xdr:row>
                    <xdr:rowOff>0</xdr:rowOff>
                  </from>
                  <to>
                    <xdr:col>2</xdr:col>
                    <xdr:colOff>114300</xdr:colOff>
                    <xdr:row>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8" r:id="rId57" name="Check Box 222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0</xdr:rowOff>
                  </from>
                  <to>
                    <xdr:col>2</xdr:col>
                    <xdr:colOff>114300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9" r:id="rId58" name="Check Box 223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0</xdr:rowOff>
                  </from>
                  <to>
                    <xdr:col>2</xdr:col>
                    <xdr:colOff>114300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0" r:id="rId59" name="Check Box 224">
              <controlPr defaultSize="0" autoFill="0" autoLine="0" autoPict="0">
                <anchor moveWithCells="1">
                  <from>
                    <xdr:col>0</xdr:col>
                    <xdr:colOff>0</xdr:colOff>
                    <xdr:row>67</xdr:row>
                    <xdr:rowOff>0</xdr:rowOff>
                  </from>
                  <to>
                    <xdr:col>2</xdr:col>
                    <xdr:colOff>114300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1" r:id="rId60" name="Check Box 225">
              <controlPr defaultSize="0" autoFill="0" autoLine="0" autoPict="0">
                <anchor moveWithCells="1">
                  <from>
                    <xdr:col>0</xdr:col>
                    <xdr:colOff>0</xdr:colOff>
                    <xdr:row>68</xdr:row>
                    <xdr:rowOff>0</xdr:rowOff>
                  </from>
                  <to>
                    <xdr:col>2</xdr:col>
                    <xdr:colOff>114300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2" r:id="rId61" name="Check Box 226">
              <controlPr defaultSize="0" autoFill="0" autoLine="0" autoPict="0">
                <anchor moveWithCells="1">
                  <from>
                    <xdr:col>0</xdr:col>
                    <xdr:colOff>0</xdr:colOff>
                    <xdr:row>69</xdr:row>
                    <xdr:rowOff>0</xdr:rowOff>
                  </from>
                  <to>
                    <xdr:col>2</xdr:col>
                    <xdr:colOff>114300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3" r:id="rId62" name="Check Box 227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0</xdr:rowOff>
                  </from>
                  <to>
                    <xdr:col>2</xdr:col>
                    <xdr:colOff>114300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4" r:id="rId63" name="Check Box 228">
              <controlPr defaultSize="0" autoFill="0" autoLine="0" autoPict="0">
                <anchor moveWithCells="1">
                  <from>
                    <xdr:col>0</xdr:col>
                    <xdr:colOff>0</xdr:colOff>
                    <xdr:row>71</xdr:row>
                    <xdr:rowOff>0</xdr:rowOff>
                  </from>
                  <to>
                    <xdr:col>2</xdr:col>
                    <xdr:colOff>114300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5" r:id="rId64" name="Check Box 229">
              <controlPr defaultSize="0" autoFill="0" autoLine="0" autoPict="0">
                <anchor moveWithCells="1">
                  <from>
                    <xdr:col>0</xdr:col>
                    <xdr:colOff>0</xdr:colOff>
                    <xdr:row>72</xdr:row>
                    <xdr:rowOff>0</xdr:rowOff>
                  </from>
                  <to>
                    <xdr:col>2</xdr:col>
                    <xdr:colOff>114300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6" r:id="rId65" name="Check Box 230">
              <controlPr defaultSize="0" autoFill="0" autoLine="0" autoPict="0">
                <anchor moveWithCells="1">
                  <from>
                    <xdr:col>0</xdr:col>
                    <xdr:colOff>0</xdr:colOff>
                    <xdr:row>73</xdr:row>
                    <xdr:rowOff>0</xdr:rowOff>
                  </from>
                  <to>
                    <xdr:col>2</xdr:col>
                    <xdr:colOff>114300</xdr:colOff>
                    <xdr:row>74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D967C-8B11-4AFE-BB7F-3D20B7359367}">
  <sheetPr codeName="Sheet24">
    <tabColor rgb="FF0070C0"/>
  </sheetPr>
  <dimension ref="A1:R88"/>
  <sheetViews>
    <sheetView topLeftCell="B1" zoomScaleNormal="100" workbookViewId="0">
      <selection activeCell="Q10" sqref="Q10"/>
    </sheetView>
  </sheetViews>
  <sheetFormatPr defaultColWidth="9" defaultRowHeight="15"/>
  <cols>
    <col min="1" max="1" width="14.25" style="675" hidden="1" customWidth="1"/>
    <col min="2" max="2" width="2.625" style="389" customWidth="1"/>
    <col min="3" max="3" width="16.25" style="389" customWidth="1"/>
    <col min="4" max="4" width="11.375" style="389" customWidth="1"/>
    <col min="5" max="5" width="8.875" style="389" bestFit="1" customWidth="1"/>
    <col min="6" max="6" width="6" style="389" customWidth="1"/>
    <col min="7" max="7" width="7" style="389" customWidth="1"/>
    <col min="8" max="8" width="8.25" style="389" customWidth="1"/>
    <col min="9" max="9" width="13.25" style="389" customWidth="1"/>
    <col min="10" max="10" width="16.875" style="389" customWidth="1"/>
    <col min="11" max="11" width="12.75" style="389" customWidth="1"/>
    <col min="12" max="16384" width="9" style="675"/>
  </cols>
  <sheetData>
    <row r="1" spans="1:11" ht="14.1" customHeight="1">
      <c r="C1" s="390"/>
      <c r="D1" s="391"/>
    </row>
    <row r="2" spans="1:11" ht="14.1" customHeight="1">
      <c r="C2" s="392"/>
      <c r="D2" s="1222" t="s">
        <v>829</v>
      </c>
      <c r="E2" s="1222"/>
      <c r="F2" s="1222"/>
      <c r="G2" s="1222"/>
      <c r="H2" s="1222"/>
    </row>
    <row r="3" spans="1:11" ht="14.1" customHeight="1">
      <c r="C3" s="392"/>
      <c r="D3" s="1222"/>
      <c r="E3" s="1222"/>
      <c r="F3" s="1222"/>
      <c r="G3" s="1222"/>
      <c r="H3" s="1222"/>
    </row>
    <row r="4" spans="1:11" ht="14.1" customHeight="1">
      <c r="C4" s="393"/>
      <c r="D4" s="1223" t="s">
        <v>547</v>
      </c>
      <c r="E4" s="1223"/>
      <c r="F4" s="1224">
        <f ca="1">TODAY()</f>
        <v>46136</v>
      </c>
      <c r="G4" s="1224"/>
      <c r="H4" s="1224"/>
    </row>
    <row r="5" spans="1:11" ht="14.1" customHeight="1">
      <c r="C5" s="392"/>
      <c r="D5" s="1223" t="s">
        <v>521</v>
      </c>
      <c r="E5" s="1223"/>
      <c r="F5" s="1226" t="str">
        <f>Generator!D13</f>
        <v>VV 018</v>
      </c>
      <c r="G5" s="1226"/>
      <c r="H5" s="1226"/>
      <c r="I5" s="395"/>
      <c r="J5" s="395"/>
    </row>
    <row r="6" spans="1:11" ht="14.1" customHeight="1">
      <c r="C6" s="396" t="s">
        <v>6</v>
      </c>
      <c r="D6" s="584"/>
      <c r="E6" s="602"/>
      <c r="F6" s="602"/>
      <c r="G6" s="602"/>
      <c r="H6" s="602"/>
      <c r="I6" s="397"/>
      <c r="J6" s="398"/>
      <c r="K6" s="399"/>
    </row>
    <row r="7" spans="1:11" ht="14.1" customHeight="1">
      <c r="C7" s="396"/>
      <c r="D7" s="584"/>
      <c r="E7" s="602"/>
      <c r="F7" s="602"/>
      <c r="G7" s="602"/>
      <c r="H7" s="602"/>
      <c r="I7" s="397"/>
      <c r="J7" s="398"/>
      <c r="K7" s="399"/>
    </row>
    <row r="8" spans="1:11" ht="14.1" customHeight="1">
      <c r="C8" s="660" t="s">
        <v>104</v>
      </c>
      <c r="D8" s="1217" t="str">
        <f>CONCATENATE(Generator!D3," ",Generator!D4)</f>
        <v xml:space="preserve">Geom. Andrea Bertoni </v>
      </c>
      <c r="E8" s="1217"/>
      <c r="F8" s="1217"/>
      <c r="G8" s="1217"/>
      <c r="H8" s="1217"/>
      <c r="I8" s="397"/>
      <c r="J8" s="1227" t="s">
        <v>610</v>
      </c>
      <c r="K8" s="1227"/>
    </row>
    <row r="9" spans="1:11" ht="14.1" customHeight="1">
      <c r="C9" s="656" t="s">
        <v>830</v>
      </c>
      <c r="D9" s="1217" t="str">
        <f>CONCATENATE(Generator!D5,", ",Generator!D6,", ",Generator!D7)</f>
        <v xml:space="preserve">, Faenza, </v>
      </c>
      <c r="E9" s="1217"/>
      <c r="F9" s="1217"/>
      <c r="G9" s="1217"/>
      <c r="H9" s="1217"/>
      <c r="I9" s="674"/>
      <c r="J9" s="1228" t="s">
        <v>810</v>
      </c>
      <c r="K9" s="1228"/>
    </row>
    <row r="10" spans="1:11" ht="14.1" customHeight="1">
      <c r="C10" s="609" t="s">
        <v>523</v>
      </c>
      <c r="D10" s="1217" t="str">
        <f>Generator!D8</f>
        <v>Italia</v>
      </c>
      <c r="E10" s="1217"/>
      <c r="F10" s="1217"/>
      <c r="G10" s="1217"/>
      <c r="H10" s="1217"/>
      <c r="I10" s="1228" t="s">
        <v>811</v>
      </c>
      <c r="J10" s="1228"/>
      <c r="K10" s="1228"/>
    </row>
    <row r="11" spans="1:11" ht="14.1" customHeight="1">
      <c r="C11" s="402"/>
      <c r="D11" s="403"/>
      <c r="E11" s="403"/>
      <c r="F11" s="397"/>
      <c r="G11" s="404"/>
      <c r="H11" s="397"/>
      <c r="I11" s="397"/>
      <c r="J11" s="398"/>
      <c r="K11" s="399"/>
    </row>
    <row r="12" spans="1:11" ht="14.1" customHeight="1">
      <c r="C12" s="676">
        <v>1</v>
      </c>
      <c r="D12" s="1221" t="s">
        <v>812</v>
      </c>
      <c r="E12" s="1221"/>
      <c r="F12" s="1221"/>
      <c r="G12" s="1221"/>
      <c r="H12" s="1221"/>
      <c r="I12" s="1221"/>
      <c r="J12" s="1221" t="s">
        <v>813</v>
      </c>
      <c r="K12" s="1221"/>
    </row>
    <row r="13" spans="1:11" ht="14.1" customHeight="1">
      <c r="A13" s="675" t="b">
        <v>0</v>
      </c>
      <c r="C13" s="699" t="s">
        <v>831</v>
      </c>
      <c r="D13" s="1225" t="s">
        <v>832</v>
      </c>
      <c r="E13" s="1225"/>
      <c r="F13" s="1225"/>
      <c r="G13" s="1225"/>
      <c r="H13" s="1225"/>
      <c r="I13" s="1225"/>
      <c r="J13" s="1219">
        <f>IF(A14=TRUE,"Non Available",IF(A15=TRUE,"Non Available",IF(A16=TRUE,"Non Available",IF(A13=TRUE,'Africa Presets'!E12,0))))</f>
        <v>0</v>
      </c>
      <c r="K13" s="1219"/>
    </row>
    <row r="14" spans="1:11" ht="14.1" customHeight="1">
      <c r="A14" s="675" t="b">
        <v>0</v>
      </c>
      <c r="C14" s="700" t="s">
        <v>833</v>
      </c>
      <c r="D14" s="1225" t="s">
        <v>834</v>
      </c>
      <c r="E14" s="1225"/>
      <c r="F14" s="1225"/>
      <c r="G14" s="1225"/>
      <c r="H14" s="1225"/>
      <c r="I14" s="1225"/>
      <c r="J14" s="1231">
        <f>IF(A13=TRUE,"Non Available",IF(A15=TRUE,"Non Available",IF(A16=TRUE,"Non Available",IF(A14=TRUE,'Africa Presets'!I12,0))))</f>
        <v>0</v>
      </c>
      <c r="K14" s="1232"/>
    </row>
    <row r="15" spans="1:11" ht="14.1" customHeight="1">
      <c r="A15" s="675" t="b">
        <v>0</v>
      </c>
      <c r="C15" s="699" t="s">
        <v>835</v>
      </c>
      <c r="D15" s="1225" t="s">
        <v>836</v>
      </c>
      <c r="E15" s="1225"/>
      <c r="F15" s="1225"/>
      <c r="G15" s="1225"/>
      <c r="H15" s="1225"/>
      <c r="I15" s="1225"/>
      <c r="J15" s="1219">
        <f>IF(A13=TRUE,"Non Available",IF(A14=TRUE,"Non Available",IF(A16=TRUE,"Non Available",IF(A15=TRUE,'Africa Presets'!C12,0))))</f>
        <v>0</v>
      </c>
      <c r="K15" s="1219"/>
    </row>
    <row r="16" spans="1:11" ht="14.1" customHeight="1">
      <c r="A16" s="675" t="b">
        <v>0</v>
      </c>
      <c r="C16" s="699" t="s">
        <v>837</v>
      </c>
      <c r="D16" s="1225" t="s">
        <v>838</v>
      </c>
      <c r="E16" s="1225"/>
      <c r="F16" s="1225"/>
      <c r="G16" s="1225"/>
      <c r="H16" s="1225"/>
      <c r="I16" s="1225"/>
      <c r="J16" s="1219">
        <f>IF(A13=TRUE,"Non Available",IF(A14=TRUE,"Non Available",IF(A15=TRUE,"Non Available",IF(A16=TRUE,'Africa Presets'!G12,0))))</f>
        <v>0</v>
      </c>
      <c r="K16" s="1219"/>
    </row>
    <row r="17" spans="1:11" ht="14.1" customHeight="1">
      <c r="C17" s="676">
        <v>2</v>
      </c>
      <c r="D17" s="1221" t="s">
        <v>839</v>
      </c>
      <c r="E17" s="1221"/>
      <c r="F17" s="1221"/>
      <c r="G17" s="1221"/>
      <c r="H17" s="1221"/>
      <c r="I17" s="1221"/>
      <c r="J17" s="1221" t="s">
        <v>813</v>
      </c>
      <c r="K17" s="1221"/>
    </row>
    <row r="18" spans="1:11" ht="14.1" customHeight="1">
      <c r="A18" s="675" t="b">
        <v>0</v>
      </c>
      <c r="C18" s="698" t="s">
        <v>46</v>
      </c>
      <c r="D18" s="1220" t="s">
        <v>849</v>
      </c>
      <c r="E18" s="1220"/>
      <c r="F18" s="1220"/>
      <c r="G18" s="1220"/>
      <c r="H18" s="1220"/>
      <c r="I18" s="1220"/>
      <c r="J18" s="1219">
        <f>IF(OR(A15=TRUE,A16=TRUE),"Non Available",IF(A18=TRUE,'Our List Africa'!C19,0))</f>
        <v>0</v>
      </c>
      <c r="K18" s="1219"/>
    </row>
    <row r="19" spans="1:11" ht="14.1" customHeight="1">
      <c r="A19" s="675" t="b">
        <v>0</v>
      </c>
      <c r="C19" s="698" t="s">
        <v>46</v>
      </c>
      <c r="D19" s="1220" t="s">
        <v>850</v>
      </c>
      <c r="E19" s="1220"/>
      <c r="F19" s="1220"/>
      <c r="G19" s="1220"/>
      <c r="H19" s="1220"/>
      <c r="I19" s="1220"/>
      <c r="J19" s="1219">
        <f>IF(OR(A13=TRUE,A14=TRUE),"Non Available",IF(A19=TRUE,'Our List Africa'!D19,0))</f>
        <v>0</v>
      </c>
      <c r="K19" s="1219"/>
    </row>
    <row r="20" spans="1:11" ht="14.1" customHeight="1">
      <c r="A20" s="675" t="b">
        <v>0</v>
      </c>
      <c r="C20" s="698" t="s">
        <v>63</v>
      </c>
      <c r="D20" s="1220" t="s">
        <v>524</v>
      </c>
      <c r="E20" s="1220"/>
      <c r="F20" s="1220"/>
      <c r="G20" s="1220"/>
      <c r="H20" s="1220"/>
      <c r="I20" s="1220"/>
      <c r="J20" s="1219">
        <f>IF(A20=TRUE,'Our List Africa'!C20,0)</f>
        <v>0</v>
      </c>
      <c r="K20" s="1219"/>
    </row>
    <row r="21" spans="1:11" ht="14.1" customHeight="1">
      <c r="A21" s="675" t="b">
        <v>0</v>
      </c>
      <c r="C21" s="698" t="s">
        <v>74</v>
      </c>
      <c r="D21" s="1220" t="s">
        <v>525</v>
      </c>
      <c r="E21" s="1220"/>
      <c r="F21" s="1220"/>
      <c r="G21" s="1220"/>
      <c r="H21" s="1220"/>
      <c r="I21" s="1220"/>
      <c r="J21" s="1219">
        <f>IF(A21=TRUE,'Our List Africa'!C21,0)</f>
        <v>0</v>
      </c>
      <c r="K21" s="1219"/>
    </row>
    <row r="22" spans="1:11" ht="14.1" customHeight="1">
      <c r="A22" s="675" t="b">
        <v>0</v>
      </c>
      <c r="C22" s="698" t="s">
        <v>90</v>
      </c>
      <c r="D22" s="1220" t="s">
        <v>130</v>
      </c>
      <c r="E22" s="1220"/>
      <c r="F22" s="1220"/>
      <c r="G22" s="1220"/>
      <c r="H22" s="1220"/>
      <c r="I22" s="1220"/>
      <c r="J22" s="1219">
        <f>IF(A22=TRUE,'Our List Africa'!C22,0)</f>
        <v>0</v>
      </c>
      <c r="K22" s="1219"/>
    </row>
    <row r="23" spans="1:11" ht="14.1" customHeight="1">
      <c r="A23" s="675" t="b">
        <v>0</v>
      </c>
      <c r="C23" s="698" t="s">
        <v>857</v>
      </c>
      <c r="D23" s="1220" t="s">
        <v>563</v>
      </c>
      <c r="E23" s="1220"/>
      <c r="F23" s="1220"/>
      <c r="G23" s="1220"/>
      <c r="H23" s="1220"/>
      <c r="I23" s="1220"/>
      <c r="J23" s="1219">
        <f>IF(A23=TRUE,'Our List Africa'!C23,0)</f>
        <v>0</v>
      </c>
      <c r="K23" s="1219"/>
    </row>
    <row r="24" spans="1:11" ht="14.1" customHeight="1">
      <c r="A24" s="675" t="b">
        <v>0</v>
      </c>
      <c r="C24" s="698" t="s">
        <v>858</v>
      </c>
      <c r="D24" s="1220" t="s">
        <v>526</v>
      </c>
      <c r="E24" s="1220"/>
      <c r="F24" s="1220"/>
      <c r="G24" s="1220"/>
      <c r="H24" s="1220"/>
      <c r="I24" s="1220"/>
      <c r="J24" s="1219">
        <f>IF(A24=TRUE,'Our List Africa'!C24,0)</f>
        <v>0</v>
      </c>
      <c r="K24" s="1219"/>
    </row>
    <row r="25" spans="1:11" ht="14.1" customHeight="1">
      <c r="A25" s="675" t="b">
        <v>0</v>
      </c>
      <c r="C25" s="698" t="s">
        <v>859</v>
      </c>
      <c r="D25" s="1220" t="s">
        <v>527</v>
      </c>
      <c r="E25" s="1220"/>
      <c r="F25" s="1220"/>
      <c r="G25" s="1220"/>
      <c r="H25" s="1220"/>
      <c r="I25" s="1220"/>
      <c r="J25" s="1219">
        <f>IF(A25=TRUE,'Our List Africa'!C25,0)</f>
        <v>0</v>
      </c>
      <c r="K25" s="1219"/>
    </row>
    <row r="26" spans="1:11" ht="14.1" customHeight="1">
      <c r="A26" s="675" t="b">
        <v>0</v>
      </c>
      <c r="C26" s="698" t="s">
        <v>840</v>
      </c>
      <c r="D26" s="1220" t="s">
        <v>136</v>
      </c>
      <c r="E26" s="1220"/>
      <c r="F26" s="1220"/>
      <c r="G26" s="1220"/>
      <c r="H26" s="1220"/>
      <c r="I26" s="1220"/>
      <c r="J26" s="1219">
        <f>IF(A26=TRUE,'Our List Africa'!C27,0)</f>
        <v>0</v>
      </c>
      <c r="K26" s="1219"/>
    </row>
    <row r="27" spans="1:11" ht="14.1" customHeight="1">
      <c r="A27" s="675" t="b">
        <v>0</v>
      </c>
      <c r="C27" s="698" t="s">
        <v>841</v>
      </c>
      <c r="D27" s="1220" t="s">
        <v>529</v>
      </c>
      <c r="E27" s="1220"/>
      <c r="F27" s="1220"/>
      <c r="G27" s="1220"/>
      <c r="H27" s="1220"/>
      <c r="I27" s="1220"/>
      <c r="J27" s="1219">
        <f>IF(A27=TRUE,'Our List Africa'!C28,0)</f>
        <v>0</v>
      </c>
      <c r="K27" s="1219"/>
    </row>
    <row r="28" spans="1:11" ht="14.1" customHeight="1">
      <c r="A28" s="675" t="b">
        <v>0</v>
      </c>
      <c r="C28" s="698" t="s">
        <v>860</v>
      </c>
      <c r="D28" s="1220" t="s">
        <v>530</v>
      </c>
      <c r="E28" s="1220"/>
      <c r="F28" s="1220"/>
      <c r="G28" s="1220"/>
      <c r="H28" s="1220"/>
      <c r="I28" s="1220"/>
      <c r="J28" s="1219">
        <f>IF(A28=TRUE,'Our List Africa'!C29,0)</f>
        <v>0</v>
      </c>
      <c r="K28" s="1219"/>
    </row>
    <row r="29" spans="1:11" ht="14.1" customHeight="1">
      <c r="C29" s="679">
        <v>3</v>
      </c>
      <c r="D29" s="1245" t="s">
        <v>842</v>
      </c>
      <c r="E29" s="1245"/>
      <c r="F29" s="1245"/>
      <c r="G29" s="1245"/>
      <c r="H29" s="1245"/>
      <c r="I29" s="1245"/>
      <c r="J29" s="1246" t="s">
        <v>813</v>
      </c>
      <c r="K29" s="1246"/>
    </row>
    <row r="30" spans="1:11" ht="14.1" customHeight="1">
      <c r="A30" s="675" t="b">
        <v>0</v>
      </c>
      <c r="C30" s="698" t="s">
        <v>861</v>
      </c>
      <c r="D30" s="1220" t="s">
        <v>531</v>
      </c>
      <c r="E30" s="1220"/>
      <c r="F30" s="1220"/>
      <c r="G30" s="1220"/>
      <c r="H30" s="1220"/>
      <c r="I30" s="1220"/>
      <c r="J30" s="1219">
        <f>IF(A30=TRUE,'Our List Africa'!C32,0)</f>
        <v>0</v>
      </c>
      <c r="K30" s="1219"/>
    </row>
    <row r="31" spans="1:11" ht="14.1" customHeight="1">
      <c r="A31" s="675" t="b">
        <v>0</v>
      </c>
      <c r="C31" s="698" t="s">
        <v>862</v>
      </c>
      <c r="D31" s="1220" t="s">
        <v>847</v>
      </c>
      <c r="E31" s="1220"/>
      <c r="F31" s="1220"/>
      <c r="G31" s="1220"/>
      <c r="H31" s="1220"/>
      <c r="I31" s="1220"/>
      <c r="J31" s="1219">
        <f>IF(A31=TRUE,'Our List Africa'!C33,0)</f>
        <v>0</v>
      </c>
      <c r="K31" s="1219"/>
    </row>
    <row r="32" spans="1:11" ht="14.1" customHeight="1">
      <c r="A32" s="675" t="b">
        <v>0</v>
      </c>
      <c r="C32" s="698" t="s">
        <v>862</v>
      </c>
      <c r="D32" s="1220" t="s">
        <v>848</v>
      </c>
      <c r="E32" s="1220"/>
      <c r="F32" s="1220"/>
      <c r="G32" s="1220"/>
      <c r="H32" s="1220"/>
      <c r="I32" s="1220"/>
      <c r="J32" s="1219">
        <f>IF(A32=TRUE,'Our List Africa'!D33,0)</f>
        <v>0</v>
      </c>
      <c r="K32" s="1219"/>
    </row>
    <row r="33" spans="1:11" ht="14.1" customHeight="1">
      <c r="A33" s="675" t="b">
        <v>0</v>
      </c>
      <c r="C33" s="698" t="s">
        <v>863</v>
      </c>
      <c r="D33" s="1220" t="s">
        <v>151</v>
      </c>
      <c r="E33" s="1220"/>
      <c r="F33" s="1220"/>
      <c r="G33" s="1220"/>
      <c r="H33" s="1220"/>
      <c r="I33" s="1220"/>
      <c r="J33" s="1219">
        <f>IF(A33=TRUE,'Our List Africa'!C34,0)</f>
        <v>0</v>
      </c>
      <c r="K33" s="1219"/>
    </row>
    <row r="34" spans="1:11" ht="14.1" customHeight="1">
      <c r="A34" s="675" t="b">
        <v>0</v>
      </c>
      <c r="C34" s="698" t="s">
        <v>864</v>
      </c>
      <c r="D34" s="1220" t="s">
        <v>533</v>
      </c>
      <c r="E34" s="1220"/>
      <c r="F34" s="1220"/>
      <c r="G34" s="1220"/>
      <c r="H34" s="1220"/>
      <c r="I34" s="1220"/>
      <c r="J34" s="1219">
        <f>IF(A34=TRUE,'Our List Africa'!C35,0)</f>
        <v>0</v>
      </c>
      <c r="K34" s="1219"/>
    </row>
    <row r="35" spans="1:11" ht="14.1" customHeight="1">
      <c r="A35" s="675" t="b">
        <v>0</v>
      </c>
      <c r="C35" s="698" t="s">
        <v>865</v>
      </c>
      <c r="D35" s="1220" t="s">
        <v>534</v>
      </c>
      <c r="E35" s="1220"/>
      <c r="F35" s="1220"/>
      <c r="G35" s="1220"/>
      <c r="H35" s="1220"/>
      <c r="I35" s="1220"/>
      <c r="J35" s="1219">
        <f>IF(A35=TRUE,'Our List Africa'!C36,0)</f>
        <v>0</v>
      </c>
      <c r="K35" s="1219"/>
    </row>
    <row r="36" spans="1:11" ht="14.1" customHeight="1">
      <c r="C36" s="679">
        <v>4</v>
      </c>
      <c r="D36" s="1245" t="s">
        <v>843</v>
      </c>
      <c r="E36" s="1245"/>
      <c r="F36" s="1245"/>
      <c r="G36" s="1245"/>
      <c r="H36" s="1245"/>
      <c r="I36" s="1245"/>
      <c r="J36" s="1247" t="s">
        <v>813</v>
      </c>
      <c r="K36" s="1247"/>
    </row>
    <row r="37" spans="1:11" ht="14.1" customHeight="1">
      <c r="A37" s="675" t="b">
        <v>0</v>
      </c>
      <c r="C37" s="678" t="s">
        <v>195</v>
      </c>
      <c r="D37" s="1220" t="s">
        <v>538</v>
      </c>
      <c r="E37" s="1220"/>
      <c r="F37" s="1220"/>
      <c r="G37" s="1220"/>
      <c r="H37" s="1220"/>
      <c r="I37" s="1220"/>
      <c r="J37" s="1219">
        <f>IF(OR(A15=TRUE,A16=TRUE),"Non Available",IF(A37=TRUE,'Our List Africa'!C39,0))</f>
        <v>0</v>
      </c>
      <c r="K37" s="1219"/>
    </row>
    <row r="38" spans="1:11" ht="14.1" customHeight="1">
      <c r="A38" s="675" t="b">
        <v>0</v>
      </c>
      <c r="C38" s="678" t="s">
        <v>866</v>
      </c>
      <c r="D38" s="1220" t="s">
        <v>851</v>
      </c>
      <c r="E38" s="1220"/>
      <c r="F38" s="1220"/>
      <c r="G38" s="1220"/>
      <c r="H38" s="1220"/>
      <c r="I38" s="1220"/>
      <c r="J38" s="1219">
        <f>IF(OR(A15=TRUE,A16=TRUE),"Non Available",IF(A38=TRUE,'Our List Africa'!C40,0))</f>
        <v>0</v>
      </c>
      <c r="K38" s="1219"/>
    </row>
    <row r="39" spans="1:11" ht="14.1" customHeight="1">
      <c r="A39" s="675" t="b">
        <v>0</v>
      </c>
      <c r="C39" s="678" t="s">
        <v>866</v>
      </c>
      <c r="D39" s="1220" t="s">
        <v>852</v>
      </c>
      <c r="E39" s="1220"/>
      <c r="F39" s="1220"/>
      <c r="G39" s="1220"/>
      <c r="H39" s="1220"/>
      <c r="I39" s="1220"/>
      <c r="J39" s="1231">
        <f>IF(OR(A13=TRUE,A14=TRUE),"Non Available",IF(A39=TRUE,'Our List Africa'!D40,0))</f>
        <v>0</v>
      </c>
      <c r="K39" s="1232"/>
    </row>
    <row r="40" spans="1:11" ht="14.1" customHeight="1">
      <c r="A40" s="675" t="b">
        <v>0</v>
      </c>
      <c r="C40" s="678" t="s">
        <v>844</v>
      </c>
      <c r="D40" s="1220" t="s">
        <v>540</v>
      </c>
      <c r="E40" s="1220"/>
      <c r="F40" s="1220"/>
      <c r="G40" s="1220"/>
      <c r="H40" s="1220"/>
      <c r="I40" s="1220"/>
      <c r="J40" s="1219" t="str">
        <f>IF(OR(J37=0,J37="Non Available"),"Non Available",IF(A40=TRUE,'Our List Africa'!C41,0))</f>
        <v>Non Available</v>
      </c>
      <c r="K40" s="1219"/>
    </row>
    <row r="41" spans="1:11" ht="14.1" customHeight="1">
      <c r="A41" s="675" t="b">
        <v>0</v>
      </c>
      <c r="C41" s="678" t="s">
        <v>867</v>
      </c>
      <c r="D41" s="1220" t="s">
        <v>541</v>
      </c>
      <c r="E41" s="1220"/>
      <c r="F41" s="1220"/>
      <c r="G41" s="1220"/>
      <c r="H41" s="1220"/>
      <c r="I41" s="1220"/>
      <c r="J41" s="1219">
        <f>IF(A41=TRUE,'Our List Africa'!C42,0)</f>
        <v>0</v>
      </c>
      <c r="K41" s="1219"/>
    </row>
    <row r="42" spans="1:11" ht="14.1" customHeight="1">
      <c r="A42" s="675" t="b">
        <v>0</v>
      </c>
      <c r="C42" s="678" t="s">
        <v>868</v>
      </c>
      <c r="D42" s="1220" t="s">
        <v>542</v>
      </c>
      <c r="E42" s="1220"/>
      <c r="F42" s="1220"/>
      <c r="G42" s="1220"/>
      <c r="H42" s="1220"/>
      <c r="I42" s="1220"/>
      <c r="J42" s="1219">
        <f>IF(A42=TRUE,'Our List Africa'!C43,0)</f>
        <v>0</v>
      </c>
      <c r="K42" s="1219"/>
    </row>
    <row r="43" spans="1:11" ht="14.1" customHeight="1">
      <c r="A43" s="675" t="b">
        <v>0</v>
      </c>
      <c r="C43" s="678" t="s">
        <v>869</v>
      </c>
      <c r="D43" s="1220" t="s">
        <v>561</v>
      </c>
      <c r="E43" s="1220"/>
      <c r="F43" s="1220"/>
      <c r="G43" s="1220"/>
      <c r="H43" s="1220"/>
      <c r="I43" s="1220"/>
      <c r="J43" s="1219">
        <f>IF(A43=TRUE,'Our List Africa'!C44,0)</f>
        <v>0</v>
      </c>
      <c r="K43" s="1219"/>
    </row>
    <row r="44" spans="1:11" ht="14.1" customHeight="1">
      <c r="A44" s="675" t="b">
        <v>0</v>
      </c>
      <c r="C44" s="678" t="s">
        <v>870</v>
      </c>
      <c r="D44" s="1220" t="s">
        <v>543</v>
      </c>
      <c r="E44" s="1220"/>
      <c r="F44" s="1220"/>
      <c r="G44" s="1220"/>
      <c r="H44" s="1220"/>
      <c r="I44" s="1220"/>
      <c r="J44" s="1219">
        <f>IF(A44=TRUE,'Our List Africa'!C45,0)</f>
        <v>0</v>
      </c>
      <c r="K44" s="1219"/>
    </row>
    <row r="45" spans="1:11" ht="14.1" customHeight="1">
      <c r="A45" s="675" t="b">
        <v>0</v>
      </c>
      <c r="C45" s="678" t="s">
        <v>871</v>
      </c>
      <c r="D45" s="1220" t="s">
        <v>169</v>
      </c>
      <c r="E45" s="1220"/>
      <c r="F45" s="1220"/>
      <c r="G45" s="1220"/>
      <c r="H45" s="1220"/>
      <c r="I45" s="1220"/>
      <c r="J45" s="1219">
        <f>IF(A45=TRUE,'Our List Africa'!C46,0)</f>
        <v>0</v>
      </c>
      <c r="K45" s="1219"/>
    </row>
    <row r="46" spans="1:11" ht="14.1" customHeight="1">
      <c r="A46" s="675" t="b">
        <v>0</v>
      </c>
      <c r="C46" s="678" t="s">
        <v>872</v>
      </c>
      <c r="D46" s="1220" t="s">
        <v>171</v>
      </c>
      <c r="E46" s="1220"/>
      <c r="F46" s="1220"/>
      <c r="G46" s="1220"/>
      <c r="H46" s="1220"/>
      <c r="I46" s="1220"/>
      <c r="J46" s="1219">
        <f>IF(A46=TRUE,'Our List Africa'!C47,0)</f>
        <v>0</v>
      </c>
      <c r="K46" s="1219"/>
    </row>
    <row r="47" spans="1:11" ht="14.1" customHeight="1">
      <c r="A47" s="675" t="b">
        <v>0</v>
      </c>
      <c r="C47" s="678" t="s">
        <v>873</v>
      </c>
      <c r="D47" s="1220" t="s">
        <v>173</v>
      </c>
      <c r="E47" s="1220"/>
      <c r="F47" s="1220"/>
      <c r="G47" s="1220"/>
      <c r="H47" s="1220"/>
      <c r="I47" s="1220"/>
      <c r="J47" s="1219">
        <f>IF(A47=TRUE,'Our List Africa'!C48,0)</f>
        <v>0</v>
      </c>
      <c r="K47" s="1219"/>
    </row>
    <row r="48" spans="1:11" ht="14.1" customHeight="1">
      <c r="A48" s="675" t="b">
        <v>0</v>
      </c>
      <c r="C48" s="678" t="s">
        <v>924</v>
      </c>
      <c r="D48" s="1235" t="s">
        <v>762</v>
      </c>
      <c r="E48" s="1236"/>
      <c r="F48" s="1236"/>
      <c r="G48" s="1236"/>
      <c r="H48" s="1236"/>
      <c r="I48" s="1237"/>
      <c r="J48" s="1231">
        <f>IF(A48=TRUE,'Our List Africa'!F40,0)</f>
        <v>0</v>
      </c>
      <c r="K48" s="1232"/>
    </row>
    <row r="49" spans="1:11" ht="14.1" customHeight="1">
      <c r="A49" s="675" t="b">
        <v>0</v>
      </c>
      <c r="C49" s="678" t="s">
        <v>925</v>
      </c>
      <c r="D49" s="1235" t="s">
        <v>763</v>
      </c>
      <c r="E49" s="1236"/>
      <c r="F49" s="1236"/>
      <c r="G49" s="1236"/>
      <c r="H49" s="1236"/>
      <c r="I49" s="1237"/>
      <c r="J49" s="1231">
        <f>IF(A49=TRUE,'Our List Africa'!F42,0)</f>
        <v>0</v>
      </c>
      <c r="K49" s="1232"/>
    </row>
    <row r="50" spans="1:11" ht="14.1" customHeight="1">
      <c r="A50" s="675" t="b">
        <v>0</v>
      </c>
      <c r="C50" s="678" t="s">
        <v>941</v>
      </c>
      <c r="D50" s="1235" t="s">
        <v>764</v>
      </c>
      <c r="E50" s="1236"/>
      <c r="F50" s="1236"/>
      <c r="G50" s="1236"/>
      <c r="H50" s="1236"/>
      <c r="I50" s="1237"/>
      <c r="J50" s="1231">
        <f>IF(A50=TRUE,'Our List Africa'!F44,0)</f>
        <v>0</v>
      </c>
      <c r="K50" s="1232"/>
    </row>
    <row r="51" spans="1:11" ht="14.1" customHeight="1">
      <c r="C51" s="679">
        <v>5</v>
      </c>
      <c r="D51" s="1245" t="s">
        <v>845</v>
      </c>
      <c r="E51" s="1245"/>
      <c r="F51" s="1245"/>
      <c r="G51" s="1245"/>
      <c r="H51" s="1245"/>
      <c r="I51" s="1245"/>
      <c r="J51" s="1246" t="s">
        <v>813</v>
      </c>
      <c r="K51" s="1246"/>
    </row>
    <row r="52" spans="1:11" ht="14.1" customHeight="1">
      <c r="A52" s="675" t="b">
        <v>0</v>
      </c>
      <c r="C52" s="678" t="s">
        <v>874</v>
      </c>
      <c r="D52" s="1238" t="s">
        <v>544</v>
      </c>
      <c r="E52" s="1238"/>
      <c r="F52" s="1238"/>
      <c r="G52" s="1238"/>
      <c r="H52" s="1238"/>
      <c r="I52" s="1238"/>
      <c r="J52" s="1219">
        <f>IF(A52=TRUE,'Our List Africa'!C51,0)</f>
        <v>0</v>
      </c>
      <c r="K52" s="1219"/>
    </row>
    <row r="53" spans="1:11" ht="14.1" customHeight="1">
      <c r="A53" s="675" t="b">
        <v>0</v>
      </c>
      <c r="C53" s="678" t="s">
        <v>875</v>
      </c>
      <c r="D53" s="1238" t="s">
        <v>180</v>
      </c>
      <c r="E53" s="1238"/>
      <c r="F53" s="1238"/>
      <c r="G53" s="1238"/>
      <c r="H53" s="1238"/>
      <c r="I53" s="1238"/>
      <c r="J53" s="1219">
        <f>IF(A53=TRUE,'Our List Africa'!C52,0)</f>
        <v>0</v>
      </c>
      <c r="K53" s="1219"/>
    </row>
    <row r="54" spans="1:11" ht="14.1" customHeight="1">
      <c r="A54" s="675" t="b">
        <v>0</v>
      </c>
      <c r="C54" s="678" t="s">
        <v>876</v>
      </c>
      <c r="D54" s="1238" t="s">
        <v>183</v>
      </c>
      <c r="E54" s="1238"/>
      <c r="F54" s="1238"/>
      <c r="G54" s="1238"/>
      <c r="H54" s="1238"/>
      <c r="I54" s="1238"/>
      <c r="J54" s="1219">
        <f>IF(A54=TRUE,'Our List Africa'!C53,0)</f>
        <v>0</v>
      </c>
      <c r="K54" s="1219"/>
    </row>
    <row r="55" spans="1:11" ht="14.1" customHeight="1">
      <c r="A55" s="675" t="b">
        <v>0</v>
      </c>
      <c r="C55" s="678" t="s">
        <v>877</v>
      </c>
      <c r="D55" s="1238" t="s">
        <v>186</v>
      </c>
      <c r="E55" s="1238"/>
      <c r="F55" s="1238"/>
      <c r="G55" s="1238"/>
      <c r="H55" s="1238"/>
      <c r="I55" s="1238"/>
      <c r="J55" s="1219">
        <f>IF(A55=TRUE,'Our List Africa'!C54,0)</f>
        <v>0</v>
      </c>
      <c r="K55" s="1219"/>
    </row>
    <row r="56" spans="1:11" ht="14.1" customHeight="1">
      <c r="A56" s="675" t="b">
        <v>0</v>
      </c>
      <c r="C56" s="678" t="s">
        <v>878</v>
      </c>
      <c r="D56" s="1238" t="s">
        <v>545</v>
      </c>
      <c r="E56" s="1238"/>
      <c r="F56" s="1238"/>
      <c r="G56" s="1238"/>
      <c r="H56" s="1238"/>
      <c r="I56" s="1238"/>
      <c r="J56" s="1219">
        <f>IF(A56=TRUE,'Our List Africa'!C55,0)</f>
        <v>0</v>
      </c>
      <c r="K56" s="1219"/>
    </row>
    <row r="57" spans="1:11" ht="14.1" customHeight="1">
      <c r="C57" s="679">
        <v>6</v>
      </c>
      <c r="D57" s="1245" t="s">
        <v>856</v>
      </c>
      <c r="E57" s="1245"/>
      <c r="F57" s="1245"/>
      <c r="G57" s="1245"/>
      <c r="H57" s="1245"/>
      <c r="I57" s="1245"/>
      <c r="J57" s="1246" t="s">
        <v>813</v>
      </c>
      <c r="K57" s="1246"/>
    </row>
    <row r="58" spans="1:11" ht="14.1" customHeight="1">
      <c r="A58" s="675" t="b">
        <v>0</v>
      </c>
      <c r="C58" s="678" t="s">
        <v>853</v>
      </c>
      <c r="D58" s="1220" t="s">
        <v>854</v>
      </c>
      <c r="E58" s="1220"/>
      <c r="F58" s="1220"/>
      <c r="G58" s="1220"/>
      <c r="H58" s="1220"/>
      <c r="I58" s="1220"/>
      <c r="J58" s="1219">
        <f>IF(OR(A15=TRUE,A16=TRUE),"Non Available",IF(A58=TRUE,'Our List Africa'!C58,0))</f>
        <v>0</v>
      </c>
      <c r="K58" s="1219"/>
    </row>
    <row r="59" spans="1:11" ht="14.1" customHeight="1">
      <c r="A59" s="675" t="b">
        <v>0</v>
      </c>
      <c r="C59" s="678" t="s">
        <v>853</v>
      </c>
      <c r="D59" s="1220" t="s">
        <v>855</v>
      </c>
      <c r="E59" s="1220"/>
      <c r="F59" s="1220"/>
      <c r="G59" s="1220"/>
      <c r="H59" s="1220"/>
      <c r="I59" s="1220"/>
      <c r="J59" s="1219">
        <f>IF(OR(A13=TRUE,A14=TRUE),"Non Available",IF(A59=TRUE,'Our List Africa'!D58,0))</f>
        <v>0</v>
      </c>
      <c r="K59" s="1219"/>
    </row>
    <row r="60" spans="1:11" ht="14.1" customHeight="1">
      <c r="C60" s="679"/>
      <c r="D60" s="1245" t="s">
        <v>846</v>
      </c>
      <c r="E60" s="1245"/>
      <c r="F60" s="1245"/>
      <c r="G60" s="1245"/>
      <c r="H60" s="1245"/>
      <c r="I60" s="1245"/>
      <c r="J60" s="1246" t="s">
        <v>813</v>
      </c>
      <c r="K60" s="1246"/>
    </row>
    <row r="61" spans="1:11" ht="14.1" customHeight="1">
      <c r="C61" s="747" t="s">
        <v>508</v>
      </c>
      <c r="D61" s="1220"/>
      <c r="E61" s="1220"/>
      <c r="F61" s="1220"/>
      <c r="G61" s="1220"/>
      <c r="H61" s="1220"/>
      <c r="I61" s="1220"/>
      <c r="J61" s="1219">
        <v>0</v>
      </c>
      <c r="K61" s="1219"/>
    </row>
    <row r="62" spans="1:11" ht="14.1" customHeight="1">
      <c r="C62" s="747" t="s">
        <v>508</v>
      </c>
      <c r="D62" s="1220"/>
      <c r="E62" s="1220"/>
      <c r="F62" s="1220"/>
      <c r="G62" s="1220"/>
      <c r="H62" s="1220"/>
      <c r="I62" s="1220"/>
      <c r="J62" s="1219">
        <v>0</v>
      </c>
      <c r="K62" s="1219"/>
    </row>
    <row r="63" spans="1:11" ht="14.1" customHeight="1">
      <c r="C63" s="747" t="s">
        <v>508</v>
      </c>
      <c r="D63" s="1220"/>
      <c r="E63" s="1220"/>
      <c r="F63" s="1220"/>
      <c r="G63" s="1220"/>
      <c r="H63" s="1220"/>
      <c r="I63" s="1220"/>
      <c r="J63" s="1219">
        <v>0</v>
      </c>
      <c r="K63" s="1219"/>
    </row>
    <row r="64" spans="1:11" ht="14.1" customHeight="1">
      <c r="C64" s="747" t="s">
        <v>508</v>
      </c>
      <c r="D64" s="1220"/>
      <c r="E64" s="1220"/>
      <c r="F64" s="1220"/>
      <c r="G64" s="1220"/>
      <c r="H64" s="1220"/>
      <c r="I64" s="1220"/>
      <c r="J64" s="1219">
        <v>0</v>
      </c>
      <c r="K64" s="1219"/>
    </row>
    <row r="65" spans="3:18" ht="14.1" customHeight="1">
      <c r="D65" s="680"/>
      <c r="E65" s="680"/>
      <c r="F65" s="680"/>
      <c r="G65" s="680"/>
      <c r="H65" s="680"/>
      <c r="I65" s="680"/>
      <c r="J65" s="681" t="s">
        <v>816</v>
      </c>
      <c r="K65" s="657">
        <f>SUM(J13:K16,J18:K28,J30:K35,J37:K47,J52:K56,J58:K59,J61:K64)</f>
        <v>0</v>
      </c>
    </row>
    <row r="66" spans="3:18" ht="14.1" customHeight="1">
      <c r="C66" s="587" t="s">
        <v>817</v>
      </c>
      <c r="I66" s="405"/>
      <c r="J66" s="409"/>
      <c r="K66" s="410"/>
    </row>
    <row r="67" spans="3:18" ht="14.1" customHeight="1">
      <c r="C67" s="593" t="s">
        <v>818</v>
      </c>
      <c r="K67" s="662" t="s">
        <v>990</v>
      </c>
    </row>
    <row r="68" spans="3:18" ht="14.1" customHeight="1">
      <c r="I68" s="405"/>
      <c r="K68" s="663">
        <f ca="1">TODAY()</f>
        <v>46136</v>
      </c>
    </row>
    <row r="69" spans="3:18" ht="14.1" customHeight="1">
      <c r="I69" s="405"/>
      <c r="K69" s="663"/>
      <c r="R69" s="682"/>
    </row>
    <row r="70" spans="3:18" ht="13.5" customHeight="1">
      <c r="C70" s="1243" t="s">
        <v>819</v>
      </c>
      <c r="D70" s="1243"/>
      <c r="E70" s="1244" t="s">
        <v>1060</v>
      </c>
      <c r="F70" s="1244"/>
      <c r="G70" s="1244"/>
      <c r="H70" s="1244"/>
      <c r="I70" s="1244"/>
      <c r="J70" s="1244"/>
      <c r="K70" s="1244"/>
    </row>
    <row r="71" spans="3:18">
      <c r="C71" s="1243"/>
      <c r="D71" s="1243"/>
      <c r="E71" s="1244"/>
      <c r="F71" s="1244"/>
      <c r="G71" s="1244"/>
      <c r="H71" s="1244"/>
      <c r="I71" s="1244"/>
      <c r="J71" s="1244"/>
      <c r="K71" s="1244"/>
    </row>
    <row r="72" spans="3:18">
      <c r="E72" s="1244"/>
      <c r="F72" s="1244"/>
      <c r="G72" s="1244"/>
      <c r="H72" s="1244"/>
      <c r="I72" s="1244"/>
      <c r="J72" s="1244"/>
      <c r="K72" s="1244"/>
    </row>
    <row r="73" spans="3:18" ht="41.25" customHeight="1">
      <c r="E73" s="1244"/>
      <c r="F73" s="1244"/>
      <c r="G73" s="1244"/>
      <c r="H73" s="1244"/>
      <c r="I73" s="1244"/>
      <c r="J73" s="1244"/>
      <c r="K73" s="1244"/>
    </row>
    <row r="74" spans="3:18" ht="15" customHeight="1">
      <c r="E74" s="1244" t="s">
        <v>1061</v>
      </c>
      <c r="F74" s="1244"/>
      <c r="G74" s="1244"/>
      <c r="H74" s="1244"/>
      <c r="I74" s="1244"/>
      <c r="J74" s="1244"/>
      <c r="K74" s="1244"/>
    </row>
    <row r="75" spans="3:18">
      <c r="E75" s="748"/>
      <c r="F75" s="748"/>
      <c r="G75" s="748"/>
      <c r="H75" s="748"/>
      <c r="I75" s="748"/>
      <c r="J75" s="748"/>
      <c r="K75" s="748"/>
    </row>
    <row r="76" spans="3:18">
      <c r="C76" s="683" t="s">
        <v>823</v>
      </c>
      <c r="D76" s="667"/>
      <c r="E76" s="684"/>
      <c r="F76" s="685"/>
      <c r="G76" s="685"/>
      <c r="H76" s="685"/>
      <c r="I76" s="685"/>
      <c r="J76" s="685"/>
      <c r="K76" s="685"/>
    </row>
    <row r="77" spans="3:18">
      <c r="C77" s="667" t="s">
        <v>824</v>
      </c>
      <c r="D77" s="667"/>
      <c r="E77" s="683"/>
      <c r="F77" s="685"/>
      <c r="G77" s="685"/>
      <c r="H77" s="685"/>
      <c r="I77" s="685"/>
      <c r="J77" s="685"/>
      <c r="K77" s="685"/>
    </row>
    <row r="79" spans="3:18" ht="18.75">
      <c r="E79" s="686"/>
      <c r="G79" s="671" t="s">
        <v>825</v>
      </c>
    </row>
    <row r="80" spans="3:18">
      <c r="E80" s="686"/>
    </row>
    <row r="81" spans="3:11">
      <c r="C81" s="587" t="s">
        <v>826</v>
      </c>
      <c r="E81" s="687"/>
    </row>
    <row r="82" spans="3:11">
      <c r="C82" s="587"/>
    </row>
    <row r="85" spans="3:11">
      <c r="C85" s="673" t="s">
        <v>827</v>
      </c>
      <c r="I85" s="673" t="s">
        <v>828</v>
      </c>
    </row>
    <row r="86" spans="3:11">
      <c r="K86" s="675"/>
    </row>
    <row r="87" spans="3:11">
      <c r="K87" s="675"/>
    </row>
    <row r="88" spans="3:11">
      <c r="K88" s="675"/>
    </row>
  </sheetData>
  <mergeCells count="120">
    <mergeCell ref="E74:K74"/>
    <mergeCell ref="J8:K8"/>
    <mergeCell ref="D9:H9"/>
    <mergeCell ref="J9:K9"/>
    <mergeCell ref="D10:H10"/>
    <mergeCell ref="I10:K10"/>
    <mergeCell ref="D12:I12"/>
    <mergeCell ref="J12:K12"/>
    <mergeCell ref="D2:H3"/>
    <mergeCell ref="D4:E4"/>
    <mergeCell ref="F4:H4"/>
    <mergeCell ref="D5:E5"/>
    <mergeCell ref="F5:H5"/>
    <mergeCell ref="D8:H8"/>
    <mergeCell ref="D16:I16"/>
    <mergeCell ref="J16:K16"/>
    <mergeCell ref="D17:I17"/>
    <mergeCell ref="J17:K17"/>
    <mergeCell ref="D18:I18"/>
    <mergeCell ref="J18:K18"/>
    <mergeCell ref="D13:I13"/>
    <mergeCell ref="J13:K13"/>
    <mergeCell ref="D14:I14"/>
    <mergeCell ref="J14:K14"/>
    <mergeCell ref="D15:I15"/>
    <mergeCell ref="J15:K15"/>
    <mergeCell ref="D22:I22"/>
    <mergeCell ref="J22:K22"/>
    <mergeCell ref="D23:I23"/>
    <mergeCell ref="J23:K23"/>
    <mergeCell ref="D24:I24"/>
    <mergeCell ref="J24:K24"/>
    <mergeCell ref="D19:I19"/>
    <mergeCell ref="J19:K19"/>
    <mergeCell ref="D20:I20"/>
    <mergeCell ref="J20:K20"/>
    <mergeCell ref="D21:I21"/>
    <mergeCell ref="J21:K21"/>
    <mergeCell ref="D28:I28"/>
    <mergeCell ref="J28:K28"/>
    <mergeCell ref="D29:I29"/>
    <mergeCell ref="J29:K29"/>
    <mergeCell ref="D30:I30"/>
    <mergeCell ref="J30:K30"/>
    <mergeCell ref="D25:I25"/>
    <mergeCell ref="J25:K25"/>
    <mergeCell ref="D26:I26"/>
    <mergeCell ref="J26:K26"/>
    <mergeCell ref="D27:I27"/>
    <mergeCell ref="J27:K27"/>
    <mergeCell ref="D34:I34"/>
    <mergeCell ref="J34:K34"/>
    <mergeCell ref="D35:I35"/>
    <mergeCell ref="J35:K35"/>
    <mergeCell ref="D36:I36"/>
    <mergeCell ref="J36:K36"/>
    <mergeCell ref="D31:I31"/>
    <mergeCell ref="J31:K31"/>
    <mergeCell ref="D32:I32"/>
    <mergeCell ref="J32:K32"/>
    <mergeCell ref="D33:I33"/>
    <mergeCell ref="J33:K33"/>
    <mergeCell ref="D40:I40"/>
    <mergeCell ref="J40:K40"/>
    <mergeCell ref="D41:I41"/>
    <mergeCell ref="J41:K41"/>
    <mergeCell ref="D42:I42"/>
    <mergeCell ref="J42:K42"/>
    <mergeCell ref="D37:I37"/>
    <mergeCell ref="J37:K37"/>
    <mergeCell ref="D38:I38"/>
    <mergeCell ref="J38:K38"/>
    <mergeCell ref="D39:I39"/>
    <mergeCell ref="J39:K39"/>
    <mergeCell ref="D46:I46"/>
    <mergeCell ref="J46:K46"/>
    <mergeCell ref="D47:I47"/>
    <mergeCell ref="J47:K47"/>
    <mergeCell ref="D51:I51"/>
    <mergeCell ref="J51:K51"/>
    <mergeCell ref="D50:I50"/>
    <mergeCell ref="D43:I43"/>
    <mergeCell ref="J43:K43"/>
    <mergeCell ref="D44:I44"/>
    <mergeCell ref="J44:K44"/>
    <mergeCell ref="D45:I45"/>
    <mergeCell ref="J45:K45"/>
    <mergeCell ref="J56:K56"/>
    <mergeCell ref="D57:I57"/>
    <mergeCell ref="J57:K57"/>
    <mergeCell ref="D52:I52"/>
    <mergeCell ref="J52:K52"/>
    <mergeCell ref="D53:I53"/>
    <mergeCell ref="J53:K53"/>
    <mergeCell ref="D54:I54"/>
    <mergeCell ref="J54:K54"/>
    <mergeCell ref="D64:I64"/>
    <mergeCell ref="J64:K64"/>
    <mergeCell ref="C70:D71"/>
    <mergeCell ref="E70:K73"/>
    <mergeCell ref="J48:K48"/>
    <mergeCell ref="J49:K49"/>
    <mergeCell ref="J50:K50"/>
    <mergeCell ref="D48:I48"/>
    <mergeCell ref="D49:I49"/>
    <mergeCell ref="D61:I61"/>
    <mergeCell ref="J61:K61"/>
    <mergeCell ref="D62:I62"/>
    <mergeCell ref="J62:K62"/>
    <mergeCell ref="D63:I63"/>
    <mergeCell ref="J63:K63"/>
    <mergeCell ref="D58:I58"/>
    <mergeCell ref="J58:K58"/>
    <mergeCell ref="D59:I59"/>
    <mergeCell ref="J59:K59"/>
    <mergeCell ref="D60:I60"/>
    <mergeCell ref="J60:K60"/>
    <mergeCell ref="D55:I55"/>
    <mergeCell ref="J55:K55"/>
    <mergeCell ref="D56:I5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129" r:id="rId4" name="Check Box 65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2</xdr:col>
                    <xdr:colOff>95250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0" r:id="rId5" name="Check Box 66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2</xdr:col>
                    <xdr:colOff>95250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1" r:id="rId6" name="Check Box 67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2</xdr:col>
                    <xdr:colOff>95250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2" r:id="rId7" name="Check Box 68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95250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3" r:id="rId8" name="Check Box 69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2</xdr:col>
                    <xdr:colOff>95250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4" r:id="rId9" name="Check Box 70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2</xdr:col>
                    <xdr:colOff>95250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5" r:id="rId10" name="Check Box 71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2</xdr:col>
                    <xdr:colOff>95250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6" r:id="rId11" name="Check Box 72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2</xdr:col>
                    <xdr:colOff>95250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7" r:id="rId12" name="Check Box 73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2</xdr:col>
                    <xdr:colOff>95250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8" r:id="rId13" name="Check Box 74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2</xdr:col>
                    <xdr:colOff>95250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39" r:id="rId14" name="Check Box 75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2</xdr:col>
                    <xdr:colOff>95250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0" r:id="rId15" name="Check Box 76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2</xdr:col>
                    <xdr:colOff>95250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1" r:id="rId16" name="Check Box 77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2</xdr:col>
                    <xdr:colOff>95250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2" r:id="rId17" name="Check Box 78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2</xdr:col>
                    <xdr:colOff>95250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3" r:id="rId18" name="Check Box 79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0</xdr:rowOff>
                  </from>
                  <to>
                    <xdr:col>2</xdr:col>
                    <xdr:colOff>95250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4" r:id="rId19" name="Check Box 80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2</xdr:col>
                    <xdr:colOff>95250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5" r:id="rId20" name="Check Box 81">
              <controlPr defaultSize="0" autoFill="0" autoLine="0" autoPict="0">
                <anchor moveWithCells="1">
                  <from>
                    <xdr:col>0</xdr:col>
                    <xdr:colOff>0</xdr:colOff>
                    <xdr:row>30</xdr:row>
                    <xdr:rowOff>0</xdr:rowOff>
                  </from>
                  <to>
                    <xdr:col>2</xdr:col>
                    <xdr:colOff>95250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6" r:id="rId21" name="Check Box 82">
              <controlPr defaultSize="0" autoFill="0" autoLine="0" autoPict="0">
                <anchor mov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2</xdr:col>
                    <xdr:colOff>95250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7" r:id="rId22" name="Check Box 83">
              <controlPr defaultSize="0" autoFill="0" autoLine="0" autoPict="0">
                <anchor moveWithCells="1">
                  <from>
                    <xdr:col>0</xdr:col>
                    <xdr:colOff>0</xdr:colOff>
                    <xdr:row>32</xdr:row>
                    <xdr:rowOff>0</xdr:rowOff>
                  </from>
                  <to>
                    <xdr:col>2</xdr:col>
                    <xdr:colOff>95250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8" r:id="rId23" name="Check Box 84">
              <controlPr defaultSize="0" autoFill="0" autoLine="0" autoPict="0">
                <anchor moveWithCells="1">
                  <from>
                    <xdr:col>0</xdr:col>
                    <xdr:colOff>0</xdr:colOff>
                    <xdr:row>33</xdr:row>
                    <xdr:rowOff>0</xdr:rowOff>
                  </from>
                  <to>
                    <xdr:col>2</xdr:col>
                    <xdr:colOff>95250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49" r:id="rId24" name="Check Box 85">
              <controlPr defaultSize="0" autoFill="0" autoLine="0" autoPict="0">
                <anchor moveWithCells="1">
                  <from>
                    <xdr:col>0</xdr:col>
                    <xdr:colOff>0</xdr:colOff>
                    <xdr:row>34</xdr:row>
                    <xdr:rowOff>0</xdr:rowOff>
                  </from>
                  <to>
                    <xdr:col>2</xdr:col>
                    <xdr:colOff>95250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0" r:id="rId25" name="Check Box 86">
              <controlPr defaultSize="0" autoFill="0" autoLine="0" autoPict="0">
                <anchor moveWithCells="1">
                  <from>
                    <xdr:col>0</xdr:col>
                    <xdr:colOff>0</xdr:colOff>
                    <xdr:row>36</xdr:row>
                    <xdr:rowOff>0</xdr:rowOff>
                  </from>
                  <to>
                    <xdr:col>2</xdr:col>
                    <xdr:colOff>95250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1" r:id="rId26" name="Check Box 87">
              <controlPr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2" r:id="rId27" name="Check Box 88">
              <controlPr defaultSize="0" autoFill="0" autoLine="0" autoPict="0">
                <anchor moveWithCells="1">
                  <from>
                    <xdr:col>0</xdr:col>
                    <xdr:colOff>0</xdr:colOff>
                    <xdr:row>38</xdr:row>
                    <xdr:rowOff>0</xdr:rowOff>
                  </from>
                  <to>
                    <xdr:col>2</xdr:col>
                    <xdr:colOff>95250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3" r:id="rId28" name="Check Box 89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2</xdr:col>
                    <xdr:colOff>95250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4" r:id="rId29" name="Check Box 90">
              <controlPr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0</xdr:rowOff>
                  </from>
                  <to>
                    <xdr:col>2</xdr:col>
                    <xdr:colOff>95250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5" r:id="rId30" name="Check Box 91">
              <controlPr defaultSize="0" autoFill="0" autoLine="0" autoPict="0">
                <anchor moveWithCells="1">
                  <from>
                    <xdr:col>0</xdr:col>
                    <xdr:colOff>0</xdr:colOff>
                    <xdr:row>41</xdr:row>
                    <xdr:rowOff>0</xdr:rowOff>
                  </from>
                  <to>
                    <xdr:col>2</xdr:col>
                    <xdr:colOff>95250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6" r:id="rId31" name="Check Box 92">
              <controlPr defaultSize="0" autoFill="0" autoLine="0" autoPict="0">
                <anchor moveWithCells="1">
                  <from>
                    <xdr:col>0</xdr:col>
                    <xdr:colOff>0</xdr:colOff>
                    <xdr:row>42</xdr:row>
                    <xdr:rowOff>0</xdr:rowOff>
                  </from>
                  <to>
                    <xdr:col>2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7" r:id="rId32" name="Check Box 93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0</xdr:rowOff>
                  </from>
                  <to>
                    <xdr:col>2</xdr:col>
                    <xdr:colOff>95250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8" r:id="rId33" name="Check Box 94">
              <controlPr defaultSize="0" autoFill="0" autoLine="0" autoPict="0">
                <anchor mov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2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59" r:id="rId34" name="Check Box 95">
              <controlPr defaultSize="0" autoFill="0" autoLine="0" autoPict="0">
                <anchor mov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2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0" r:id="rId35" name="Check Box 96">
              <controlPr defaultSize="0" autoFill="0" autoLine="0" autoPict="0">
                <anchor moveWithCells="1">
                  <from>
                    <xdr:col>0</xdr:col>
                    <xdr:colOff>0</xdr:colOff>
                    <xdr:row>46</xdr:row>
                    <xdr:rowOff>0</xdr:rowOff>
                  </from>
                  <to>
                    <xdr:col>2</xdr:col>
                    <xdr:colOff>95250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1" r:id="rId36" name="Check Box 97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0</xdr:rowOff>
                  </from>
                  <to>
                    <xdr:col>2</xdr:col>
                    <xdr:colOff>95250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2" r:id="rId37" name="Check Box 98">
              <controlPr defaultSize="0" autoFill="0" autoLine="0" autoPict="0">
                <anchor moveWithCells="1">
                  <from>
                    <xdr:col>0</xdr:col>
                    <xdr:colOff>0</xdr:colOff>
                    <xdr:row>48</xdr:row>
                    <xdr:rowOff>0</xdr:rowOff>
                  </from>
                  <to>
                    <xdr:col>2</xdr:col>
                    <xdr:colOff>95250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3" r:id="rId38" name="Check Box 99">
              <controlPr defaultSize="0" autoFill="0" autoLine="0" autoPict="0">
                <anchor moveWithCells="1">
                  <from>
                    <xdr:col>0</xdr:col>
                    <xdr:colOff>0</xdr:colOff>
                    <xdr:row>49</xdr:row>
                    <xdr:rowOff>0</xdr:rowOff>
                  </from>
                  <to>
                    <xdr:col>2</xdr:col>
                    <xdr:colOff>95250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4" r:id="rId39" name="Check Box 100">
              <controlPr defaultSize="0" autoFill="0" autoLine="0" autoPict="0">
                <anchor moveWithCells="1">
                  <from>
                    <xdr:col>0</xdr:col>
                    <xdr:colOff>0</xdr:colOff>
                    <xdr:row>51</xdr:row>
                    <xdr:rowOff>0</xdr:rowOff>
                  </from>
                  <to>
                    <xdr:col>2</xdr:col>
                    <xdr:colOff>95250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5" r:id="rId40" name="Check Box 101">
              <controlPr defaultSize="0" autoFill="0" autoLine="0" autoPict="0">
                <anchor moveWithCells="1">
                  <from>
                    <xdr:col>0</xdr:col>
                    <xdr:colOff>0</xdr:colOff>
                    <xdr:row>52</xdr:row>
                    <xdr:rowOff>0</xdr:rowOff>
                  </from>
                  <to>
                    <xdr:col>2</xdr:col>
                    <xdr:colOff>95250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6" r:id="rId41" name="Check Box 102">
              <controlPr defaultSize="0" autoFill="0" autoLine="0" autoPict="0">
                <anchor moveWithCells="1">
                  <from>
                    <xdr:col>0</xdr:col>
                    <xdr:colOff>0</xdr:colOff>
                    <xdr:row>53</xdr:row>
                    <xdr:rowOff>0</xdr:rowOff>
                  </from>
                  <to>
                    <xdr:col>2</xdr:col>
                    <xdr:colOff>95250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7" r:id="rId42" name="Check Box 103">
              <controlPr defaultSize="0" autoFill="0" autoLine="0" autoPict="0">
                <anchor moveWithCells="1">
                  <from>
                    <xdr:col>0</xdr:col>
                    <xdr:colOff>0</xdr:colOff>
                    <xdr:row>54</xdr:row>
                    <xdr:rowOff>0</xdr:rowOff>
                  </from>
                  <to>
                    <xdr:col>2</xdr:col>
                    <xdr:colOff>95250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8" r:id="rId43" name="Check Box 104">
              <controlPr defaultSize="0" autoFill="0" autoLine="0" autoPict="0">
                <anchor moveWithCells="1">
                  <from>
                    <xdr:col>0</xdr:col>
                    <xdr:colOff>0</xdr:colOff>
                    <xdr:row>55</xdr:row>
                    <xdr:rowOff>0</xdr:rowOff>
                  </from>
                  <to>
                    <xdr:col>2</xdr:col>
                    <xdr:colOff>95250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69" r:id="rId44" name="Check Box 105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0</xdr:rowOff>
                  </from>
                  <to>
                    <xdr:col>2</xdr:col>
                    <xdr:colOff>95250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70" r:id="rId45" name="Check Box 106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0</xdr:rowOff>
                  </from>
                  <to>
                    <xdr:col>2</xdr:col>
                    <xdr:colOff>95250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71" r:id="rId46" name="Button 107">
              <controlPr defaultSize="0" print="0" autoFill="0" autoPict="0" macro="[0]!Hide_3">
                <anchor moveWithCells="1" sizeWithCells="1">
                  <from>
                    <xdr:col>12</xdr:col>
                    <xdr:colOff>219075</xdr:colOff>
                    <xdr:row>4</xdr:row>
                    <xdr:rowOff>95250</xdr:rowOff>
                  </from>
                  <to>
                    <xdr:col>14</xdr:col>
                    <xdr:colOff>266700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172" r:id="rId47" name="Button 108">
              <controlPr defaultSize="0" print="0" autoFill="0" autoPict="0" macro="[0]!Unhide_3">
                <anchor moveWithCells="1" sizeWithCells="1">
                  <from>
                    <xdr:col>12</xdr:col>
                    <xdr:colOff>209550</xdr:colOff>
                    <xdr:row>8</xdr:row>
                    <xdr:rowOff>38100</xdr:rowOff>
                  </from>
                  <to>
                    <xdr:col>14</xdr:col>
                    <xdr:colOff>257175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6">
    <tabColor rgb="FF0070C0"/>
  </sheetPr>
  <dimension ref="A1:K109"/>
  <sheetViews>
    <sheetView tabSelected="1" topLeftCell="B37" zoomScaleNormal="100" zoomScaleSheetLayoutView="63" workbookViewId="0">
      <selection activeCell="K74" sqref="K74"/>
    </sheetView>
  </sheetViews>
  <sheetFormatPr defaultColWidth="9" defaultRowHeight="15"/>
  <cols>
    <col min="1" max="1" width="7.625" style="388" hidden="1" customWidth="1"/>
    <col min="2" max="2" width="2.375" style="389" customWidth="1"/>
    <col min="3" max="3" width="9" style="389" customWidth="1"/>
    <col min="4" max="4" width="11.375" style="389" customWidth="1"/>
    <col min="5" max="5" width="8.875" style="389" bestFit="1" customWidth="1"/>
    <col min="6" max="6" width="6" style="389" customWidth="1"/>
    <col min="7" max="7" width="7" style="389" customWidth="1"/>
    <col min="8" max="8" width="8.25" style="389" customWidth="1"/>
    <col min="9" max="9" width="13.25" style="389" customWidth="1"/>
    <col min="10" max="10" width="16.875" style="389" customWidth="1"/>
    <col min="11" max="11" width="12.75" style="389" customWidth="1"/>
    <col min="12" max="16384" width="9" style="388"/>
  </cols>
  <sheetData>
    <row r="1" spans="1:11" ht="14.1" customHeight="1">
      <c r="C1" s="585"/>
      <c r="D1" s="586"/>
      <c r="E1" s="587"/>
      <c r="F1" s="587"/>
      <c r="G1" s="587"/>
      <c r="H1" s="587"/>
      <c r="I1" s="587"/>
      <c r="J1" s="587"/>
      <c r="K1" s="587"/>
    </row>
    <row r="2" spans="1:11" ht="14.1" customHeight="1">
      <c r="C2" s="588"/>
      <c r="D2" s="1222" t="s">
        <v>893</v>
      </c>
      <c r="E2" s="1222"/>
      <c r="F2" s="1222"/>
      <c r="G2" s="1222"/>
      <c r="H2" s="1222"/>
      <c r="I2" s="587"/>
      <c r="J2" s="587"/>
      <c r="K2" s="587"/>
    </row>
    <row r="3" spans="1:11" ht="14.1" customHeight="1">
      <c r="C3" s="588"/>
      <c r="D3" s="1222"/>
      <c r="E3" s="1222"/>
      <c r="F3" s="1222"/>
      <c r="G3" s="1222"/>
      <c r="H3" s="1222"/>
      <c r="I3" s="587"/>
      <c r="J3" s="587"/>
      <c r="K3" s="587"/>
    </row>
    <row r="4" spans="1:11" ht="14.1" customHeight="1">
      <c r="C4" s="589"/>
      <c r="D4" s="1248" t="s">
        <v>519</v>
      </c>
      <c r="E4" s="1248"/>
      <c r="F4" s="1249" t="str">
        <f>Generator!D13</f>
        <v>VV 018</v>
      </c>
      <c r="G4" s="1249"/>
      <c r="H4" s="1249"/>
      <c r="I4" s="587"/>
      <c r="J4" s="587"/>
      <c r="K4" s="587"/>
    </row>
    <row r="5" spans="1:11" ht="14.1" customHeight="1">
      <c r="C5" s="588"/>
      <c r="D5" s="590"/>
      <c r="E5" s="591"/>
      <c r="F5" s="1250"/>
      <c r="G5" s="1251"/>
      <c r="H5" s="591"/>
      <c r="I5" s="591"/>
      <c r="J5" s="591"/>
      <c r="K5" s="587"/>
    </row>
    <row r="6" spans="1:11" ht="14.1" customHeight="1">
      <c r="C6" s="592" t="s">
        <v>6</v>
      </c>
      <c r="D6" s="584" t="s">
        <v>506</v>
      </c>
      <c r="E6" s="1252" t="str">
        <f>CONCATENATE(Generator!D3," ",Generator!D4)</f>
        <v xml:space="preserve">Geom. Andrea Bertoni </v>
      </c>
      <c r="F6" s="1252"/>
      <c r="G6" s="1252"/>
      <c r="H6" s="1252"/>
      <c r="I6" s="593"/>
      <c r="J6" s="594"/>
      <c r="K6" s="595"/>
    </row>
    <row r="7" spans="1:11" ht="14.1" customHeight="1">
      <c r="C7" s="575"/>
      <c r="D7" s="596"/>
      <c r="E7" s="1253"/>
      <c r="F7" s="1253"/>
      <c r="G7" s="1253"/>
      <c r="H7" s="1253"/>
      <c r="I7" s="593"/>
      <c r="J7" s="594"/>
      <c r="K7" s="595"/>
    </row>
    <row r="8" spans="1:11" ht="14.1" customHeight="1">
      <c r="C8" s="575" t="s">
        <v>520</v>
      </c>
      <c r="D8" s="1252" t="str">
        <f>CONCATENATE(Generator!D5,", ",Generator!D6,", ",Generator!D7)</f>
        <v xml:space="preserve">, Faenza, </v>
      </c>
      <c r="E8" s="1252"/>
      <c r="F8" s="1252"/>
      <c r="G8" s="1252"/>
      <c r="H8" s="1252"/>
      <c r="I8" s="1252"/>
      <c r="J8" s="594"/>
      <c r="K8" s="595"/>
    </row>
    <row r="9" spans="1:11" ht="14.1" customHeight="1">
      <c r="C9" s="576" t="s">
        <v>535</v>
      </c>
      <c r="D9" s="1252" t="str">
        <f>Generator!D8</f>
        <v>Italia</v>
      </c>
      <c r="E9" s="1252"/>
      <c r="F9" s="1252"/>
      <c r="G9" s="1252"/>
      <c r="H9" s="1252"/>
      <c r="I9" s="593"/>
      <c r="J9" s="594"/>
      <c r="K9" s="595"/>
    </row>
    <row r="10" spans="1:11" ht="14.1" customHeight="1">
      <c r="C10" s="597"/>
      <c r="D10" s="598"/>
      <c r="E10" s="598"/>
      <c r="F10" s="593"/>
      <c r="G10" s="599"/>
      <c r="H10" s="593"/>
      <c r="I10" s="593"/>
      <c r="J10" s="594"/>
      <c r="K10" s="595"/>
    </row>
    <row r="11" spans="1:11" ht="14.1" customHeight="1">
      <c r="C11" s="1221" t="s">
        <v>512</v>
      </c>
      <c r="D11" s="1221"/>
      <c r="E11" s="1221"/>
      <c r="F11" s="1221"/>
      <c r="G11" s="1221"/>
      <c r="H11" s="1221"/>
      <c r="I11" s="1221"/>
      <c r="J11" s="1221" t="s">
        <v>513</v>
      </c>
      <c r="K11" s="1221"/>
    </row>
    <row r="12" spans="1:11" ht="14.1" customHeight="1">
      <c r="A12" s="388" t="b">
        <v>0</v>
      </c>
      <c r="C12" s="677" t="s">
        <v>110</v>
      </c>
      <c r="D12" s="1225" t="s">
        <v>148</v>
      </c>
      <c r="E12" s="1225"/>
      <c r="F12" s="1225"/>
      <c r="G12" s="1225"/>
      <c r="H12" s="1225"/>
      <c r="I12" s="1225"/>
      <c r="J12" s="1219">
        <f>IF(A13=TRUE,"Non Available",IF(A12=TRUE,"Non Available",IF(A14=TRUE,'Our List'!C12,0)))</f>
        <v>0</v>
      </c>
      <c r="K12" s="1219"/>
    </row>
    <row r="13" spans="1:11" ht="14.1" customHeight="1">
      <c r="A13" s="388" t="b">
        <v>0</v>
      </c>
      <c r="C13" s="677" t="s">
        <v>112</v>
      </c>
      <c r="D13" s="1225" t="s">
        <v>147</v>
      </c>
      <c r="E13" s="1225"/>
      <c r="F13" s="1225"/>
      <c r="G13" s="1225"/>
      <c r="H13" s="1225"/>
      <c r="I13" s="1225"/>
      <c r="J13" s="1219">
        <f>IF(A12=TRUE,"Non Available",IF(A14=TRUE,"Non Available",IF(A13=TRUE,'Our List'!C13,0)))</f>
        <v>0</v>
      </c>
      <c r="K13" s="1219"/>
    </row>
    <row r="14" spans="1:11" ht="14.1" customHeight="1">
      <c r="A14" s="388" t="b">
        <v>0</v>
      </c>
      <c r="C14" s="677" t="s">
        <v>114</v>
      </c>
      <c r="D14" s="1225" t="s">
        <v>145</v>
      </c>
      <c r="E14" s="1225"/>
      <c r="F14" s="1225"/>
      <c r="G14" s="1225"/>
      <c r="H14" s="1225"/>
      <c r="I14" s="1225"/>
      <c r="J14" s="1219">
        <f>IF(A14=TRUE,"Non Available",IF(A13=TRUE,"Non Available",IF(A12=TRUE,'Our List'!C14,0)))</f>
        <v>0</v>
      </c>
      <c r="K14" s="1219"/>
    </row>
    <row r="15" spans="1:11" ht="14.1" customHeight="1">
      <c r="C15" s="1221" t="s">
        <v>552</v>
      </c>
      <c r="D15" s="1221"/>
      <c r="E15" s="1221"/>
      <c r="F15" s="1221"/>
      <c r="G15" s="1221"/>
      <c r="H15" s="1221"/>
      <c r="I15" s="1221"/>
      <c r="J15" s="1221" t="s">
        <v>513</v>
      </c>
      <c r="K15" s="1221"/>
    </row>
    <row r="16" spans="1:11" ht="14.1" customHeight="1">
      <c r="A16" s="388" t="b">
        <v>0</v>
      </c>
      <c r="C16" s="694" t="s">
        <v>297</v>
      </c>
      <c r="D16" s="1225" t="s">
        <v>162</v>
      </c>
      <c r="E16" s="1225"/>
      <c r="F16" s="1225"/>
      <c r="G16" s="1225"/>
      <c r="H16" s="1225"/>
      <c r="I16" s="1225"/>
      <c r="J16" s="1219">
        <f>IF(A13=TRUE,"Included",(IF(A14=TRUE,"Included",IF(A16=TRUE,'Our List'!C17,0))))</f>
        <v>0</v>
      </c>
      <c r="K16" s="1219"/>
    </row>
    <row r="17" spans="1:11" ht="14.1" customHeight="1">
      <c r="A17" s="388" t="b">
        <v>0</v>
      </c>
      <c r="C17" s="695" t="s">
        <v>302</v>
      </c>
      <c r="D17" s="1220" t="s">
        <v>988</v>
      </c>
      <c r="E17" s="1220"/>
      <c r="F17" s="1220"/>
      <c r="G17" s="1220"/>
      <c r="H17" s="1220"/>
      <c r="I17" s="1220"/>
      <c r="J17" s="1219">
        <f>IF(A17=TRUE,'Our List'!C19,0)</f>
        <v>0</v>
      </c>
      <c r="K17" s="1219"/>
    </row>
    <row r="18" spans="1:11" ht="14.1" customHeight="1">
      <c r="A18" s="388" t="b">
        <v>0</v>
      </c>
      <c r="C18" s="695" t="s">
        <v>307</v>
      </c>
      <c r="D18" s="1220" t="s">
        <v>172</v>
      </c>
      <c r="E18" s="1220"/>
      <c r="F18" s="1220"/>
      <c r="G18" s="1220"/>
      <c r="H18" s="1220"/>
      <c r="I18" s="1220"/>
      <c r="J18" s="1219">
        <f>(IF(A13=TRUE,"Included",(IF(A14=TRUE,"Included",IF(A18=TRUE,'Our List'!C21,0)))))</f>
        <v>0</v>
      </c>
      <c r="K18" s="1219"/>
    </row>
    <row r="19" spans="1:11" ht="14.1" customHeight="1">
      <c r="A19" s="388" t="b">
        <v>0</v>
      </c>
      <c r="C19" s="695" t="s">
        <v>309</v>
      </c>
      <c r="D19" s="1220" t="s">
        <v>174</v>
      </c>
      <c r="E19" s="1220"/>
      <c r="F19" s="1220"/>
      <c r="G19" s="1220"/>
      <c r="H19" s="1220"/>
      <c r="I19" s="1220"/>
      <c r="J19" s="1219">
        <f>IF(A14=TRUE,"Included",IF(A19=TRUE,'Our List'!C22,0))</f>
        <v>0</v>
      </c>
      <c r="K19" s="1219"/>
    </row>
    <row r="20" spans="1:11" ht="14.1" customHeight="1">
      <c r="A20" s="388" t="b">
        <v>0</v>
      </c>
      <c r="C20" s="695" t="s">
        <v>311</v>
      </c>
      <c r="D20" s="1220" t="s">
        <v>175</v>
      </c>
      <c r="E20" s="1220"/>
      <c r="F20" s="1220"/>
      <c r="G20" s="1220"/>
      <c r="H20" s="1220"/>
      <c r="I20" s="1220"/>
      <c r="J20" s="1219">
        <f>IF(A20=TRUE,'Our List'!C23,0)</f>
        <v>0</v>
      </c>
      <c r="K20" s="1219"/>
    </row>
    <row r="21" spans="1:11" ht="14.1" customHeight="1">
      <c r="A21" s="388" t="b">
        <v>0</v>
      </c>
      <c r="C21" s="695" t="s">
        <v>312</v>
      </c>
      <c r="D21" s="1220" t="s">
        <v>176</v>
      </c>
      <c r="E21" s="1220"/>
      <c r="F21" s="1220"/>
      <c r="G21" s="1220"/>
      <c r="H21" s="1220"/>
      <c r="I21" s="1220"/>
      <c r="J21" s="1219">
        <f>IF(A14=TRUE,"Included",IF(A21=TRUE,'Our List'!C24,0))</f>
        <v>0</v>
      </c>
      <c r="K21" s="1219"/>
    </row>
    <row r="22" spans="1:11" ht="14.1" customHeight="1">
      <c r="A22" s="388" t="b">
        <v>0</v>
      </c>
      <c r="C22" s="695" t="s">
        <v>59</v>
      </c>
      <c r="D22" s="1220" t="s">
        <v>515</v>
      </c>
      <c r="E22" s="1220"/>
      <c r="F22" s="1220"/>
      <c r="G22" s="1220"/>
      <c r="H22" s="1220"/>
      <c r="I22" s="1220"/>
      <c r="J22" s="1219">
        <f>IF(A22=TRUE,'Our List'!C25,0)</f>
        <v>0</v>
      </c>
      <c r="K22" s="1219"/>
    </row>
    <row r="23" spans="1:11" ht="14.1" customHeight="1">
      <c r="A23" s="388" t="b">
        <v>0</v>
      </c>
      <c r="C23" s="695" t="s">
        <v>508</v>
      </c>
      <c r="D23" s="1220" t="s">
        <v>554</v>
      </c>
      <c r="E23" s="1220"/>
      <c r="F23" s="1220"/>
      <c r="G23" s="1220"/>
      <c r="H23" s="1220"/>
      <c r="I23" s="1220"/>
      <c r="J23" s="1230">
        <f>IF(A23=TRUE,'Our List'!D3*12.1*((Description!B17/100)+1),0)</f>
        <v>0</v>
      </c>
      <c r="K23" s="1230"/>
    </row>
    <row r="24" spans="1:11" ht="14.1" customHeight="1">
      <c r="A24" s="388" t="b">
        <v>0</v>
      </c>
      <c r="C24" s="695" t="s">
        <v>508</v>
      </c>
      <c r="D24" s="1220" t="s">
        <v>555</v>
      </c>
      <c r="E24" s="1220"/>
      <c r="F24" s="1220"/>
      <c r="G24" s="1220"/>
      <c r="H24" s="1220"/>
      <c r="I24" s="1220"/>
      <c r="J24" s="1230">
        <f>IF(A24=TRUE,'Our List'!D3*16.5*((Description!B17/100)+1),0)</f>
        <v>0</v>
      </c>
      <c r="K24" s="1230"/>
    </row>
    <row r="25" spans="1:11" ht="14.1" customHeight="1">
      <c r="A25" s="388" t="b">
        <v>0</v>
      </c>
      <c r="C25" s="695" t="s">
        <v>333</v>
      </c>
      <c r="D25" s="1220" t="s">
        <v>190</v>
      </c>
      <c r="E25" s="1220"/>
      <c r="F25" s="1220"/>
      <c r="G25" s="1220"/>
      <c r="H25" s="1220"/>
      <c r="I25" s="1220"/>
      <c r="J25" s="1219">
        <f>IF(A25=TRUE,'Our List'!C31,0)</f>
        <v>0</v>
      </c>
      <c r="K25" s="1219"/>
    </row>
    <row r="26" spans="1:11" ht="14.1" customHeight="1">
      <c r="A26" s="388" t="b">
        <v>0</v>
      </c>
      <c r="C26" s="695" t="s">
        <v>273</v>
      </c>
      <c r="D26" s="1220" t="s">
        <v>200</v>
      </c>
      <c r="E26" s="1220"/>
      <c r="F26" s="1220"/>
      <c r="G26" s="1220"/>
      <c r="H26" s="1220"/>
      <c r="I26" s="1220"/>
      <c r="J26" s="1219">
        <f>IF(A14=TRUE,"Included",IF(A26=TRUE,'Our List'!C38,0))</f>
        <v>0</v>
      </c>
      <c r="K26" s="1219"/>
    </row>
    <row r="27" spans="1:11" ht="14.1" customHeight="1">
      <c r="A27" s="388" t="b">
        <v>0</v>
      </c>
      <c r="C27" s="695" t="s">
        <v>98</v>
      </c>
      <c r="D27" s="1220" t="s">
        <v>518</v>
      </c>
      <c r="E27" s="1220"/>
      <c r="F27" s="1220"/>
      <c r="G27" s="1220"/>
      <c r="H27" s="1220"/>
      <c r="I27" s="1220"/>
      <c r="J27" s="1219">
        <f>IF(A27=TRUE,'Our List'!C57,0)</f>
        <v>0</v>
      </c>
      <c r="K27" s="1219"/>
    </row>
    <row r="28" spans="1:11" ht="14.1" customHeight="1">
      <c r="A28" s="388" t="b">
        <v>0</v>
      </c>
      <c r="C28" s="696" t="s">
        <v>508</v>
      </c>
      <c r="D28" s="1218"/>
      <c r="E28" s="1218"/>
      <c r="F28" s="1218"/>
      <c r="G28" s="1218"/>
      <c r="H28" s="1218"/>
      <c r="I28" s="1218"/>
      <c r="J28" s="1219">
        <v>0</v>
      </c>
      <c r="K28" s="1219"/>
    </row>
    <row r="29" spans="1:11" ht="14.1" customHeight="1">
      <c r="A29" s="388" t="b">
        <v>0</v>
      </c>
      <c r="C29" s="696" t="s">
        <v>508</v>
      </c>
      <c r="D29" s="1218"/>
      <c r="E29" s="1218"/>
      <c r="F29" s="1218"/>
      <c r="G29" s="1218"/>
      <c r="H29" s="1218"/>
      <c r="I29" s="1218"/>
      <c r="J29" s="1219">
        <v>0</v>
      </c>
      <c r="K29" s="1219"/>
    </row>
    <row r="30" spans="1:11" ht="14.1" customHeight="1">
      <c r="A30" s="388" t="b">
        <v>0</v>
      </c>
      <c r="C30" s="696" t="s">
        <v>508</v>
      </c>
      <c r="D30" s="1218"/>
      <c r="E30" s="1218"/>
      <c r="F30" s="1218"/>
      <c r="G30" s="1218"/>
      <c r="H30" s="1218"/>
      <c r="I30" s="1218"/>
      <c r="J30" s="1219">
        <v>0</v>
      </c>
      <c r="K30" s="1219"/>
    </row>
    <row r="31" spans="1:11" ht="14.1" customHeight="1">
      <c r="A31" s="388" t="b">
        <v>0</v>
      </c>
      <c r="C31" s="696" t="s">
        <v>508</v>
      </c>
      <c r="D31" s="1218"/>
      <c r="E31" s="1218"/>
      <c r="F31" s="1218"/>
      <c r="G31" s="1218"/>
      <c r="H31" s="1218"/>
      <c r="I31" s="1218"/>
      <c r="J31" s="1219">
        <v>0</v>
      </c>
      <c r="K31" s="1219"/>
    </row>
    <row r="32" spans="1:11" ht="14.1" customHeight="1">
      <c r="A32" s="388" t="b">
        <v>0</v>
      </c>
      <c r="C32" s="696" t="s">
        <v>508</v>
      </c>
      <c r="D32" s="1218"/>
      <c r="E32" s="1218"/>
      <c r="F32" s="1218"/>
      <c r="G32" s="1218"/>
      <c r="H32" s="1218"/>
      <c r="I32" s="1218"/>
      <c r="J32" s="1219">
        <v>0</v>
      </c>
      <c r="K32" s="1219"/>
    </row>
    <row r="33" spans="1:11" ht="14.1" customHeight="1">
      <c r="C33" s="1221" t="s">
        <v>553</v>
      </c>
      <c r="D33" s="1221"/>
      <c r="E33" s="1221"/>
      <c r="F33" s="1221"/>
      <c r="G33" s="1221"/>
      <c r="H33" s="1221"/>
      <c r="I33" s="1221"/>
      <c r="J33" s="1221" t="s">
        <v>513</v>
      </c>
      <c r="K33" s="1221"/>
    </row>
    <row r="34" spans="1:11" ht="14.1" customHeight="1">
      <c r="A34" s="388" t="b">
        <v>0</v>
      </c>
      <c r="C34" s="697" t="s">
        <v>299</v>
      </c>
      <c r="D34" s="1220" t="s">
        <v>165</v>
      </c>
      <c r="E34" s="1220"/>
      <c r="F34" s="1220"/>
      <c r="G34" s="1220"/>
      <c r="H34" s="1220"/>
      <c r="I34" s="1220"/>
      <c r="J34" s="1219">
        <f>IF(J16&lt;&gt;0,"Non Available",IF(A34=TRUE,'Our List'!C18,0))</f>
        <v>0</v>
      </c>
      <c r="K34" s="1219"/>
    </row>
    <row r="35" spans="1:11" ht="14.1" customHeight="1">
      <c r="A35" s="388" t="b">
        <v>0</v>
      </c>
      <c r="C35" s="695" t="s">
        <v>302</v>
      </c>
      <c r="D35" s="1220" t="s">
        <v>988</v>
      </c>
      <c r="E35" s="1220"/>
      <c r="F35" s="1220"/>
      <c r="G35" s="1220"/>
      <c r="H35" s="1220"/>
      <c r="I35" s="1220"/>
      <c r="J35" s="1219">
        <f>IF(A17=TRUE,"Non Available",IF(A35=TRUE,'Our List'!C19,0))</f>
        <v>0</v>
      </c>
      <c r="K35" s="1219"/>
    </row>
    <row r="36" spans="1:11" ht="14.1" customHeight="1">
      <c r="A36" s="388" t="b">
        <v>0</v>
      </c>
      <c r="C36" s="695" t="s">
        <v>304</v>
      </c>
      <c r="D36" s="1220" t="s">
        <v>514</v>
      </c>
      <c r="E36" s="1220"/>
      <c r="F36" s="1220"/>
      <c r="G36" s="1220"/>
      <c r="H36" s="1220"/>
      <c r="I36" s="1220"/>
      <c r="J36" s="1219">
        <f>IF(A36=TRUE,'Our List'!C20,0)</f>
        <v>0</v>
      </c>
      <c r="K36" s="1219"/>
    </row>
    <row r="37" spans="1:11" ht="14.1" customHeight="1">
      <c r="A37" s="388" t="b">
        <v>0</v>
      </c>
      <c r="C37" s="695" t="s">
        <v>307</v>
      </c>
      <c r="D37" s="1235" t="s">
        <v>172</v>
      </c>
      <c r="E37" s="1236"/>
      <c r="F37" s="1236"/>
      <c r="G37" s="1236"/>
      <c r="H37" s="1236"/>
      <c r="I37" s="1237"/>
      <c r="J37" s="1231">
        <f>IF(A37=TRUE,'Our List'!D3*10*((Description!B17/100)+1),0)</f>
        <v>0</v>
      </c>
      <c r="K37" s="1232"/>
    </row>
    <row r="38" spans="1:11" ht="13.5" customHeight="1">
      <c r="A38" s="388" t="b">
        <v>0</v>
      </c>
      <c r="C38" s="695" t="s">
        <v>309</v>
      </c>
      <c r="D38" s="1220" t="s">
        <v>174</v>
      </c>
      <c r="E38" s="1220"/>
      <c r="F38" s="1220"/>
      <c r="G38" s="1220"/>
      <c r="H38" s="1220"/>
      <c r="I38" s="1220"/>
      <c r="J38" s="1219">
        <f>IF(A19=TRUE,"Non Available",IF(A38=TRUE,'Our List'!C22,0))</f>
        <v>0</v>
      </c>
      <c r="K38" s="1219"/>
    </row>
    <row r="39" spans="1:11" ht="13.5" customHeight="1">
      <c r="A39" s="388" t="b">
        <v>0</v>
      </c>
      <c r="C39" s="695" t="s">
        <v>311</v>
      </c>
      <c r="D39" s="1235" t="s">
        <v>175</v>
      </c>
      <c r="E39" s="1236"/>
      <c r="F39" s="1236"/>
      <c r="G39" s="1236"/>
      <c r="H39" s="1236"/>
      <c r="I39" s="1237"/>
      <c r="J39" s="1231">
        <f>IF(A39=TRUE,'Our List'!D3*18*((Description!B17/100)+1),0)</f>
        <v>0</v>
      </c>
      <c r="K39" s="1232"/>
    </row>
    <row r="40" spans="1:11" ht="13.5" customHeight="1">
      <c r="A40" s="388" t="b">
        <v>0</v>
      </c>
      <c r="C40" s="695" t="s">
        <v>312</v>
      </c>
      <c r="D40" s="1235" t="s">
        <v>176</v>
      </c>
      <c r="E40" s="1236"/>
      <c r="F40" s="1236"/>
      <c r="G40" s="1236"/>
      <c r="H40" s="1236"/>
      <c r="I40" s="1237"/>
      <c r="J40" s="1233">
        <f>IF(A40=TRUE,'Our List'!D3*28*((Description!B17/100)+1),0)</f>
        <v>0</v>
      </c>
      <c r="K40" s="1234"/>
    </row>
    <row r="41" spans="1:11" ht="14.1" customHeight="1">
      <c r="A41" s="388" t="b">
        <v>0</v>
      </c>
      <c r="C41" s="695" t="s">
        <v>60</v>
      </c>
      <c r="D41" s="1220" t="s">
        <v>778</v>
      </c>
      <c r="E41" s="1220"/>
      <c r="F41" s="1220"/>
      <c r="G41" s="1220"/>
      <c r="H41" s="1220"/>
      <c r="I41" s="1220"/>
      <c r="J41" s="1230">
        <f>IF(OR(A22=TRUE,A23=TRUE,A24=TRUE),"Non Available",IF(A41=TRUE,'Our List'!C26,0))</f>
        <v>0</v>
      </c>
      <c r="K41" s="1230"/>
    </row>
    <row r="42" spans="1:11" ht="14.1" customHeight="1">
      <c r="A42" s="388" t="b">
        <v>0</v>
      </c>
      <c r="C42" s="695" t="s">
        <v>61</v>
      </c>
      <c r="D42" s="1220" t="s">
        <v>185</v>
      </c>
      <c r="E42" s="1220"/>
      <c r="F42" s="1220"/>
      <c r="G42" s="1220"/>
      <c r="H42" s="1220"/>
      <c r="I42" s="1220"/>
      <c r="J42" s="1230">
        <f>IF(A42=TRUE,'Our List'!C27,0)</f>
        <v>0</v>
      </c>
      <c r="K42" s="1230"/>
    </row>
    <row r="43" spans="1:11" ht="14.1" customHeight="1">
      <c r="A43" s="388" t="b">
        <v>0</v>
      </c>
      <c r="C43" s="692" t="s">
        <v>316</v>
      </c>
      <c r="D43" s="1220" t="s">
        <v>516</v>
      </c>
      <c r="E43" s="1220"/>
      <c r="F43" s="1220"/>
      <c r="G43" s="1220"/>
      <c r="H43" s="1220"/>
      <c r="I43" s="1220"/>
      <c r="J43" s="1230">
        <f>IF(A43=TRUE,'Our List'!C28,0)</f>
        <v>0</v>
      </c>
      <c r="K43" s="1230"/>
    </row>
    <row r="44" spans="1:11" ht="14.1" customHeight="1">
      <c r="A44" s="388" t="b">
        <v>0</v>
      </c>
      <c r="C44" s="692" t="s">
        <v>508</v>
      </c>
      <c r="D44" s="1235" t="s">
        <v>1011</v>
      </c>
      <c r="E44" s="1236"/>
      <c r="F44" s="1236"/>
      <c r="G44" s="1236"/>
      <c r="H44" s="1236"/>
      <c r="I44" s="1237"/>
      <c r="J44" s="1233">
        <f>IF(A44=TRUE,'Our List'!D3*7*1.0992*((Description!B17/100)+1),0)</f>
        <v>0</v>
      </c>
      <c r="K44" s="1234"/>
    </row>
    <row r="45" spans="1:11" ht="14.1" customHeight="1">
      <c r="A45" s="388" t="b">
        <v>0</v>
      </c>
      <c r="C45" s="692" t="s">
        <v>508</v>
      </c>
      <c r="D45" s="1235" t="s">
        <v>1012</v>
      </c>
      <c r="E45" s="1236"/>
      <c r="F45" s="1236"/>
      <c r="G45" s="1236"/>
      <c r="H45" s="1236"/>
      <c r="I45" s="1237"/>
      <c r="J45" s="1233">
        <f>IF(A45=TRUE,'Our List'!D3*12*1.0992*((Description!B17/100)+1),0)</f>
        <v>0</v>
      </c>
      <c r="K45" s="1234"/>
    </row>
    <row r="46" spans="1:11" ht="14.1" customHeight="1">
      <c r="A46" s="388" t="b">
        <v>0</v>
      </c>
      <c r="C46" s="692" t="s">
        <v>66</v>
      </c>
      <c r="D46" s="1220" t="s">
        <v>192</v>
      </c>
      <c r="E46" s="1220"/>
      <c r="F46" s="1220"/>
      <c r="G46" s="1220"/>
      <c r="H46" s="1220"/>
      <c r="I46" s="1220"/>
      <c r="J46" s="1230">
        <f>IF(A46=TRUE,'Our List'!C32,0)</f>
        <v>0</v>
      </c>
      <c r="K46" s="1230"/>
    </row>
    <row r="47" spans="1:11" ht="14.1" customHeight="1">
      <c r="A47" s="388" t="b">
        <v>0</v>
      </c>
      <c r="C47" s="692" t="s">
        <v>68</v>
      </c>
      <c r="D47" s="1220" t="s">
        <v>194</v>
      </c>
      <c r="E47" s="1220"/>
      <c r="F47" s="1220"/>
      <c r="G47" s="1220"/>
      <c r="H47" s="1220"/>
      <c r="I47" s="1220"/>
      <c r="J47" s="1230">
        <f>IF(A47=TRUE,'Our List'!C33,0)</f>
        <v>0</v>
      </c>
      <c r="K47" s="1230"/>
    </row>
    <row r="48" spans="1:11" ht="14.1" customHeight="1">
      <c r="A48" s="388" t="b">
        <v>0</v>
      </c>
      <c r="C48" s="692" t="s">
        <v>70</v>
      </c>
      <c r="D48" s="1220" t="s">
        <v>196</v>
      </c>
      <c r="E48" s="1220"/>
      <c r="F48" s="1220"/>
      <c r="G48" s="1220"/>
      <c r="H48" s="1220"/>
      <c r="I48" s="1220"/>
      <c r="J48" s="1230">
        <f>IF(A48=TRUE,'Our List'!C34,0)</f>
        <v>0</v>
      </c>
      <c r="K48" s="1230"/>
    </row>
    <row r="49" spans="1:11" ht="14.1" customHeight="1">
      <c r="A49" s="388" t="b">
        <v>0</v>
      </c>
      <c r="C49" s="692" t="s">
        <v>72</v>
      </c>
      <c r="D49" s="1220" t="s">
        <v>198</v>
      </c>
      <c r="E49" s="1220"/>
      <c r="F49" s="1220"/>
      <c r="G49" s="1220"/>
      <c r="H49" s="1220"/>
      <c r="I49" s="1220"/>
      <c r="J49" s="1230">
        <f>IF(A49=TRUE,'Our List'!C35,0)</f>
        <v>0</v>
      </c>
      <c r="K49" s="1230"/>
    </row>
    <row r="50" spans="1:11" ht="14.1" customHeight="1">
      <c r="A50" s="388" t="b">
        <v>0</v>
      </c>
      <c r="C50" s="692" t="s">
        <v>274</v>
      </c>
      <c r="D50" s="1220" t="s">
        <v>201</v>
      </c>
      <c r="E50" s="1220"/>
      <c r="F50" s="1220"/>
      <c r="G50" s="1220"/>
      <c r="H50" s="1220"/>
      <c r="I50" s="1220"/>
      <c r="J50" s="1219">
        <f>IF(OR((A14=TRUE),(A51=TRUE)),"Non Available",IF(A50=TRUE,'Our List'!C39,0))</f>
        <v>0</v>
      </c>
      <c r="K50" s="1219"/>
    </row>
    <row r="51" spans="1:11" ht="14.1" customHeight="1">
      <c r="A51" s="388" t="b">
        <v>0</v>
      </c>
      <c r="C51" s="692" t="s">
        <v>275</v>
      </c>
      <c r="D51" s="1220" t="s">
        <v>202</v>
      </c>
      <c r="E51" s="1220"/>
      <c r="F51" s="1220"/>
      <c r="G51" s="1220"/>
      <c r="H51" s="1220"/>
      <c r="I51" s="1220"/>
      <c r="J51" s="1219" t="str">
        <f>IF(J26=0,"Non Available",IF(A14=TRUE,"Included",IF(A51=TRUE,'Our List'!C40,0)))</f>
        <v>Non Available</v>
      </c>
      <c r="K51" s="1219"/>
    </row>
    <row r="52" spans="1:11" ht="14.1" customHeight="1">
      <c r="A52" s="388" t="b">
        <v>0</v>
      </c>
      <c r="C52" s="692" t="s">
        <v>82</v>
      </c>
      <c r="D52" s="1220" t="s">
        <v>203</v>
      </c>
      <c r="E52" s="1220"/>
      <c r="F52" s="1220"/>
      <c r="G52" s="1220"/>
      <c r="H52" s="1220"/>
      <c r="I52" s="1220"/>
      <c r="J52" s="1219">
        <f>IF(A52=TRUE,'Our List'!C41,0)</f>
        <v>0</v>
      </c>
      <c r="K52" s="1219"/>
    </row>
    <row r="53" spans="1:11" ht="14.1" customHeight="1">
      <c r="A53" s="388" t="b">
        <v>0</v>
      </c>
      <c r="C53" s="692" t="s">
        <v>83</v>
      </c>
      <c r="D53" s="1220" t="s">
        <v>204</v>
      </c>
      <c r="E53" s="1220"/>
      <c r="F53" s="1220"/>
      <c r="G53" s="1220"/>
      <c r="H53" s="1220"/>
      <c r="I53" s="1220"/>
      <c r="J53" s="1219">
        <f>IF(A53=TRUE,'Our List'!C42,0)</f>
        <v>0</v>
      </c>
      <c r="K53" s="1219"/>
    </row>
    <row r="54" spans="1:11" ht="14.1" customHeight="1">
      <c r="A54" s="388" t="b">
        <v>0</v>
      </c>
      <c r="C54" s="692" t="s">
        <v>85</v>
      </c>
      <c r="D54" s="1220" t="s">
        <v>559</v>
      </c>
      <c r="E54" s="1220"/>
      <c r="F54" s="1220"/>
      <c r="G54" s="1220"/>
      <c r="H54" s="1220"/>
      <c r="I54" s="1220"/>
      <c r="J54" s="1219">
        <f>IF(A55=TRUE,"Non Available",IF(A54=TRUE,'Our List'!C43,0))</f>
        <v>0</v>
      </c>
      <c r="K54" s="1219"/>
    </row>
    <row r="55" spans="1:11" ht="14.1" customHeight="1">
      <c r="A55" s="388" t="b">
        <v>0</v>
      </c>
      <c r="C55" s="692" t="s">
        <v>565</v>
      </c>
      <c r="D55" s="1220" t="s">
        <v>560</v>
      </c>
      <c r="E55" s="1220"/>
      <c r="F55" s="1220"/>
      <c r="G55" s="1220"/>
      <c r="H55" s="1220"/>
      <c r="I55" s="1220"/>
      <c r="J55" s="1219">
        <f>IF(A54=TRUE,"Non Available",IF(A55=TRUE,'Our List'!C43*2,0))</f>
        <v>0</v>
      </c>
      <c r="K55" s="1219"/>
    </row>
    <row r="56" spans="1:11" ht="14.1" customHeight="1">
      <c r="A56" s="388" t="b">
        <v>0</v>
      </c>
      <c r="C56" s="692" t="s">
        <v>86</v>
      </c>
      <c r="D56" s="1220" t="s">
        <v>206</v>
      </c>
      <c r="E56" s="1220"/>
      <c r="F56" s="1220"/>
      <c r="G56" s="1220"/>
      <c r="H56" s="1220"/>
      <c r="I56" s="1220"/>
      <c r="J56" s="1219">
        <f>IF(A56=TRUE,'Our List'!C44,0)</f>
        <v>0</v>
      </c>
      <c r="K56" s="1219"/>
    </row>
    <row r="57" spans="1:11" ht="14.1" customHeight="1">
      <c r="A57" s="388" t="b">
        <v>0</v>
      </c>
      <c r="C57" s="692" t="s">
        <v>87</v>
      </c>
      <c r="D57" s="1220" t="s">
        <v>207</v>
      </c>
      <c r="E57" s="1220"/>
      <c r="F57" s="1220"/>
      <c r="G57" s="1220"/>
      <c r="H57" s="1220"/>
      <c r="I57" s="1220"/>
      <c r="J57" s="1219">
        <f>IF(A57=TRUE,'Our List'!C45,0)</f>
        <v>0</v>
      </c>
      <c r="K57" s="1219"/>
    </row>
    <row r="58" spans="1:11" ht="14.1" customHeight="1">
      <c r="A58" s="388" t="b">
        <v>0</v>
      </c>
      <c r="C58" s="692" t="s">
        <v>88</v>
      </c>
      <c r="D58" s="1220" t="s">
        <v>517</v>
      </c>
      <c r="E58" s="1220"/>
      <c r="F58" s="1220"/>
      <c r="G58" s="1220"/>
      <c r="H58" s="1220"/>
      <c r="I58" s="1220"/>
      <c r="J58" s="1219">
        <f>IF(A58=TRUE,'Our List'!C46,0)</f>
        <v>0</v>
      </c>
      <c r="K58" s="1219"/>
    </row>
    <row r="59" spans="1:11" ht="14.1" customHeight="1">
      <c r="A59" s="388" t="b">
        <v>0</v>
      </c>
      <c r="C59" s="692" t="s">
        <v>89</v>
      </c>
      <c r="D59" s="1220" t="s">
        <v>558</v>
      </c>
      <c r="E59" s="1220"/>
      <c r="F59" s="1220"/>
      <c r="G59" s="1220"/>
      <c r="H59" s="1220"/>
      <c r="I59" s="1220"/>
      <c r="J59" s="1219">
        <f>IF(A59=TRUE,'Our List'!C47,0)</f>
        <v>0</v>
      </c>
      <c r="K59" s="1219"/>
    </row>
    <row r="60" spans="1:11" ht="14.1" customHeight="1">
      <c r="A60" s="388" t="b">
        <v>0</v>
      </c>
      <c r="C60" s="692" t="s">
        <v>288</v>
      </c>
      <c r="D60" s="1220" t="s">
        <v>784</v>
      </c>
      <c r="E60" s="1220"/>
      <c r="F60" s="1220"/>
      <c r="G60" s="1220"/>
      <c r="H60" s="1220"/>
      <c r="I60" s="1220"/>
      <c r="J60" s="1219">
        <f>IF(A60=TRUE,'Our List'!E39,0)</f>
        <v>0</v>
      </c>
      <c r="K60" s="1219"/>
    </row>
    <row r="61" spans="1:11" ht="14.1" customHeight="1">
      <c r="A61" s="388" t="b">
        <v>0</v>
      </c>
      <c r="C61" s="692" t="s">
        <v>290</v>
      </c>
      <c r="D61" s="1220" t="s">
        <v>785</v>
      </c>
      <c r="E61" s="1220"/>
      <c r="F61" s="1220"/>
      <c r="G61" s="1220"/>
      <c r="H61" s="1220"/>
      <c r="I61" s="1220"/>
      <c r="J61" s="1219">
        <f>IF(A61=TRUE,'Our List'!E41,0)</f>
        <v>0</v>
      </c>
      <c r="K61" s="1219"/>
    </row>
    <row r="62" spans="1:11" ht="14.1" customHeight="1">
      <c r="A62" s="388" t="b">
        <v>0</v>
      </c>
      <c r="C62" s="692" t="s">
        <v>292</v>
      </c>
      <c r="D62" s="1238" t="s">
        <v>786</v>
      </c>
      <c r="E62" s="1238"/>
      <c r="F62" s="1238"/>
      <c r="G62" s="1238"/>
      <c r="H62" s="1238"/>
      <c r="I62" s="1238"/>
      <c r="J62" s="1219">
        <f>IF(A62=TRUE,'Our List'!E43,0)</f>
        <v>0</v>
      </c>
      <c r="K62" s="1219"/>
    </row>
    <row r="63" spans="1:11" ht="14.1" customHeight="1">
      <c r="A63" s="388" t="b">
        <v>0</v>
      </c>
      <c r="C63" s="692" t="s">
        <v>508</v>
      </c>
      <c r="D63" s="1239" t="s">
        <v>1063</v>
      </c>
      <c r="E63" s="1240"/>
      <c r="F63" s="1240"/>
      <c r="G63" s="1240"/>
      <c r="H63" s="1240"/>
      <c r="I63" s="1241"/>
      <c r="J63" s="1233">
        <f>IF(A63=TRUE,Description!H9*30,0)</f>
        <v>0</v>
      </c>
      <c r="K63" s="1234"/>
    </row>
    <row r="64" spans="1:11" ht="14.1" customHeight="1">
      <c r="A64" s="388" t="b">
        <v>0</v>
      </c>
      <c r="C64" s="692" t="s">
        <v>92</v>
      </c>
      <c r="D64" s="1238" t="s">
        <v>211</v>
      </c>
      <c r="E64" s="1238"/>
      <c r="F64" s="1238"/>
      <c r="G64" s="1238"/>
      <c r="H64" s="1238"/>
      <c r="I64" s="1238"/>
      <c r="J64" s="1219">
        <f>IF(A64=TRUE,'Our List'!C50,0)</f>
        <v>0</v>
      </c>
      <c r="K64" s="1219"/>
    </row>
    <row r="65" spans="1:11" ht="14.1" customHeight="1">
      <c r="A65" s="388" t="b">
        <v>0</v>
      </c>
      <c r="C65" s="692" t="s">
        <v>93</v>
      </c>
      <c r="D65" s="1238" t="s">
        <v>212</v>
      </c>
      <c r="E65" s="1238"/>
      <c r="F65" s="1238"/>
      <c r="G65" s="1238"/>
      <c r="H65" s="1238"/>
      <c r="I65" s="1238"/>
      <c r="J65" s="1219">
        <f>IF(A65=TRUE,'Our List'!C51,0)</f>
        <v>0</v>
      </c>
      <c r="K65" s="1219"/>
    </row>
    <row r="66" spans="1:11" ht="14.1" customHeight="1">
      <c r="A66" s="388" t="b">
        <v>0</v>
      </c>
      <c r="C66" s="692" t="s">
        <v>94</v>
      </c>
      <c r="D66" s="1238" t="s">
        <v>213</v>
      </c>
      <c r="E66" s="1238"/>
      <c r="F66" s="1238"/>
      <c r="G66" s="1238"/>
      <c r="H66" s="1238"/>
      <c r="I66" s="1238"/>
      <c r="J66" s="1219">
        <f>IF(A66=TRUE,'Our List'!C52,0)</f>
        <v>0</v>
      </c>
      <c r="K66" s="1219"/>
    </row>
    <row r="67" spans="1:11" ht="14.1" customHeight="1">
      <c r="A67" s="388" t="b">
        <v>0</v>
      </c>
      <c r="C67" s="692" t="s">
        <v>96</v>
      </c>
      <c r="D67" s="1238" t="s">
        <v>918</v>
      </c>
      <c r="E67" s="1238"/>
      <c r="F67" s="1238"/>
      <c r="G67" s="1238"/>
      <c r="H67" s="1238"/>
      <c r="I67" s="1238"/>
      <c r="J67" s="1219">
        <f>IF(A67=TRUE,'Our List'!C53,0)</f>
        <v>0</v>
      </c>
      <c r="K67" s="1219"/>
    </row>
    <row r="68" spans="1:11" ht="14.1" customHeight="1">
      <c r="A68" s="388" t="b">
        <v>0</v>
      </c>
      <c r="C68" s="692" t="s">
        <v>97</v>
      </c>
      <c r="D68" s="1238" t="s">
        <v>215</v>
      </c>
      <c r="E68" s="1238"/>
      <c r="F68" s="1238"/>
      <c r="G68" s="1238"/>
      <c r="H68" s="1238"/>
      <c r="I68" s="1238"/>
      <c r="J68" s="1219">
        <f>IF(A68=TRUE,'Our List'!C54,0)</f>
        <v>0</v>
      </c>
      <c r="K68" s="1219"/>
    </row>
    <row r="69" spans="1:11" ht="14.1" customHeight="1">
      <c r="A69" s="388" t="b">
        <v>0</v>
      </c>
      <c r="C69" s="693" t="s">
        <v>508</v>
      </c>
      <c r="D69" s="1242"/>
      <c r="E69" s="1242"/>
      <c r="F69" s="1242"/>
      <c r="G69" s="1242"/>
      <c r="H69" s="1242"/>
      <c r="I69" s="1242"/>
      <c r="J69" s="1219">
        <v>0</v>
      </c>
      <c r="K69" s="1219"/>
    </row>
    <row r="70" spans="1:11" ht="14.1" customHeight="1">
      <c r="A70" s="388" t="b">
        <v>0</v>
      </c>
      <c r="C70" s="693" t="s">
        <v>508</v>
      </c>
      <c r="D70" s="1242"/>
      <c r="E70" s="1242"/>
      <c r="F70" s="1242"/>
      <c r="G70" s="1242"/>
      <c r="H70" s="1242"/>
      <c r="I70" s="1242"/>
      <c r="J70" s="1219">
        <v>0</v>
      </c>
      <c r="K70" s="1219"/>
    </row>
    <row r="71" spans="1:11" ht="14.1" customHeight="1">
      <c r="A71" s="388" t="b">
        <v>0</v>
      </c>
      <c r="C71" s="693" t="s">
        <v>508</v>
      </c>
      <c r="D71" s="1242"/>
      <c r="E71" s="1242"/>
      <c r="F71" s="1242"/>
      <c r="G71" s="1242"/>
      <c r="H71" s="1242"/>
      <c r="I71" s="1242"/>
      <c r="J71" s="1219">
        <v>0</v>
      </c>
      <c r="K71" s="1219"/>
    </row>
    <row r="72" spans="1:11" ht="14.1" customHeight="1">
      <c r="A72" s="388" t="b">
        <v>0</v>
      </c>
      <c r="C72" s="693" t="s">
        <v>508</v>
      </c>
      <c r="D72" s="1242"/>
      <c r="E72" s="1242"/>
      <c r="F72" s="1242"/>
      <c r="G72" s="1242"/>
      <c r="H72" s="1242"/>
      <c r="I72" s="1242"/>
      <c r="J72" s="1219">
        <v>0</v>
      </c>
      <c r="K72" s="1219"/>
    </row>
    <row r="73" spans="1:11" ht="14.1" customHeight="1">
      <c r="A73" s="388" t="b">
        <v>0</v>
      </c>
      <c r="C73" s="693" t="s">
        <v>508</v>
      </c>
      <c r="D73" s="1242"/>
      <c r="E73" s="1242"/>
      <c r="F73" s="1242"/>
      <c r="G73" s="1242"/>
      <c r="H73" s="1242"/>
      <c r="I73" s="1242"/>
      <c r="J73" s="1219">
        <v>0</v>
      </c>
      <c r="K73" s="1219"/>
    </row>
    <row r="74" spans="1:11" ht="12" customHeight="1">
      <c r="D74" s="661"/>
      <c r="E74" s="661"/>
      <c r="F74" s="661"/>
      <c r="G74" s="661"/>
      <c r="H74" s="661"/>
      <c r="I74" s="661"/>
      <c r="J74" s="658" t="s">
        <v>816</v>
      </c>
      <c r="K74" s="711">
        <f>SUM(J12:K14,J16:K32,J34:K73)</f>
        <v>0</v>
      </c>
    </row>
    <row r="75" spans="1:11" ht="12" customHeight="1">
      <c r="D75" s="661"/>
      <c r="E75" s="661"/>
      <c r="F75" s="661"/>
      <c r="G75" s="661"/>
      <c r="H75" s="661"/>
      <c r="I75" s="661"/>
      <c r="J75" s="659"/>
      <c r="K75" s="656"/>
    </row>
    <row r="76" spans="1:11" ht="14.1" customHeight="1">
      <c r="C76" s="1221" t="s">
        <v>601</v>
      </c>
      <c r="D76" s="1221"/>
      <c r="E76" s="1221"/>
      <c r="F76" s="1221"/>
      <c r="G76" s="1221"/>
      <c r="H76" s="1221"/>
      <c r="I76" s="1221"/>
      <c r="J76" s="1221" t="s">
        <v>513</v>
      </c>
      <c r="K76" s="1221"/>
    </row>
    <row r="77" spans="1:11" ht="27.95" customHeight="1">
      <c r="A77" s="388" t="b">
        <v>0</v>
      </c>
      <c r="C77" s="697" t="s">
        <v>508</v>
      </c>
      <c r="D77" s="1220" t="s">
        <v>1064</v>
      </c>
      <c r="E77" s="1220"/>
      <c r="F77" s="1220"/>
      <c r="G77" s="1220"/>
      <c r="H77" s="1220"/>
      <c r="I77" s="1220"/>
      <c r="J77" s="1219">
        <f>IF(A77=TRUE,Description!H14*406,0)</f>
        <v>0</v>
      </c>
      <c r="K77" s="1219"/>
    </row>
    <row r="78" spans="1:11" ht="14.1" customHeight="1">
      <c r="A78" s="388" t="b">
        <v>0</v>
      </c>
      <c r="C78" s="697" t="s">
        <v>508</v>
      </c>
      <c r="D78" s="1220" t="s">
        <v>599</v>
      </c>
      <c r="E78" s="1220"/>
      <c r="F78" s="1220"/>
      <c r="G78" s="1220"/>
      <c r="H78" s="1220"/>
      <c r="I78" s="1220"/>
      <c r="J78" s="1219">
        <f>IF(A78=TRUE,Description!$H$14*858,0)</f>
        <v>0</v>
      </c>
      <c r="K78" s="1219"/>
    </row>
    <row r="79" spans="1:11" ht="14.1" customHeight="1">
      <c r="A79" s="388" t="b">
        <v>0</v>
      </c>
      <c r="C79" s="697" t="s">
        <v>508</v>
      </c>
      <c r="D79" s="1220" t="s">
        <v>600</v>
      </c>
      <c r="E79" s="1220"/>
      <c r="F79" s="1220"/>
      <c r="G79" s="1220"/>
      <c r="H79" s="1220"/>
      <c r="I79" s="1220"/>
      <c r="J79" s="1219">
        <f>IF(A79=TRUE,Description!$H$14*949,0)</f>
        <v>0</v>
      </c>
      <c r="K79" s="1219"/>
    </row>
    <row r="80" spans="1:11" ht="12" customHeight="1">
      <c r="A80" s="389"/>
      <c r="B80" s="392"/>
      <c r="H80" s="405"/>
      <c r="I80" s="406"/>
      <c r="J80" s="407"/>
      <c r="K80" s="388"/>
    </row>
    <row r="81" spans="3:11" ht="12" customHeight="1">
      <c r="C81" s="1258" t="s">
        <v>914</v>
      </c>
      <c r="D81" s="1259"/>
      <c r="E81" s="1259"/>
      <c r="F81" s="1259"/>
      <c r="G81" s="1259"/>
      <c r="H81" s="1260"/>
      <c r="I81" s="745" t="s">
        <v>915</v>
      </c>
      <c r="J81" s="1258" t="s">
        <v>916</v>
      </c>
      <c r="K81" s="1260"/>
    </row>
    <row r="82" spans="3:11" ht="14.1" customHeight="1">
      <c r="C82" s="1235" t="s">
        <v>917</v>
      </c>
      <c r="D82" s="1236"/>
      <c r="E82" s="1236"/>
      <c r="F82" s="1236"/>
      <c r="G82" s="1236"/>
      <c r="H82" s="1236"/>
      <c r="I82" s="746" t="str">
        <f>IF(A13=TRUE,'Our List'!C61,IF(A14=TRUE,'Our List'!E61,IF(A12=TRUE,'Our List'!C61,"N/A")))</f>
        <v>N/A</v>
      </c>
      <c r="J82" s="1231" t="str">
        <f>IF(A13=TRUE,'Our List'!C62,IF(A14=TRUE,'Our List'!E62,IF(A12=TRUE,'Our List'!C62,"N/A")))</f>
        <v>N/A</v>
      </c>
      <c r="K82" s="1232"/>
    </row>
    <row r="83" spans="3:11" ht="14.1" customHeight="1">
      <c r="I83" s="405"/>
    </row>
    <row r="84" spans="3:11" ht="14.1" customHeight="1">
      <c r="C84" s="587" t="s">
        <v>901</v>
      </c>
      <c r="I84" s="405"/>
      <c r="J84" s="1261" t="s">
        <v>1066</v>
      </c>
      <c r="K84" s="1261"/>
    </row>
    <row r="85" spans="3:11" ht="14.1" customHeight="1">
      <c r="C85" s="737" t="s">
        <v>902</v>
      </c>
      <c r="J85" s="1261"/>
      <c r="K85" s="1261"/>
    </row>
    <row r="86" spans="3:11" ht="14.1" customHeight="1">
      <c r="I86" s="405"/>
      <c r="K86" s="893">
        <f ca="1">TODAY()</f>
        <v>46136</v>
      </c>
    </row>
    <row r="87" spans="3:11" ht="14.1" customHeight="1">
      <c r="I87" s="405"/>
      <c r="K87" s="663"/>
    </row>
    <row r="88" spans="3:11" ht="27" customHeight="1">
      <c r="C88" s="1254" t="s">
        <v>903</v>
      </c>
      <c r="D88" s="1254"/>
      <c r="E88" s="1255" t="s">
        <v>904</v>
      </c>
      <c r="F88" s="1255"/>
      <c r="G88" s="1255"/>
      <c r="H88" s="1255"/>
      <c r="I88" s="1255"/>
      <c r="J88" s="1255"/>
      <c r="K88" s="1255"/>
    </row>
    <row r="89" spans="3:11" ht="14.1" customHeight="1">
      <c r="C89" s="1254"/>
      <c r="D89" s="1254"/>
      <c r="E89" s="1256" t="s">
        <v>905</v>
      </c>
      <c r="F89" s="1256"/>
      <c r="G89" s="1256"/>
      <c r="H89" s="1256"/>
      <c r="I89" s="1256"/>
      <c r="J89" s="1256"/>
      <c r="K89" s="1256"/>
    </row>
    <row r="90" spans="3:11" ht="27" customHeight="1">
      <c r="C90" s="1254"/>
      <c r="D90" s="1254"/>
      <c r="E90" s="1257" t="s">
        <v>906</v>
      </c>
      <c r="F90" s="1257"/>
      <c r="G90" s="1257"/>
      <c r="H90" s="1257"/>
      <c r="I90" s="1257"/>
      <c r="J90" s="1257"/>
      <c r="K90" s="1257"/>
    </row>
    <row r="91" spans="3:11" ht="37.5" customHeight="1">
      <c r="C91" s="739"/>
      <c r="D91" s="739"/>
      <c r="E91" s="1255" t="s">
        <v>907</v>
      </c>
      <c r="F91" s="1255"/>
      <c r="G91" s="1255"/>
      <c r="H91" s="1255"/>
      <c r="I91" s="1255"/>
      <c r="J91" s="1255"/>
      <c r="K91" s="1255"/>
    </row>
    <row r="92" spans="3:11" ht="27.75" customHeight="1">
      <c r="E92" s="1255" t="s">
        <v>908</v>
      </c>
      <c r="F92" s="1255"/>
      <c r="G92" s="1255"/>
      <c r="H92" s="1255"/>
      <c r="I92" s="1255"/>
      <c r="J92" s="1255"/>
      <c r="K92" s="1255"/>
    </row>
    <row r="93" spans="3:11" ht="14.1" customHeight="1">
      <c r="E93" s="740"/>
      <c r="F93" s="740"/>
      <c r="G93" s="740"/>
      <c r="H93" s="740"/>
      <c r="I93" s="740"/>
      <c r="J93" s="740"/>
      <c r="K93" s="740"/>
    </row>
    <row r="94" spans="3:11" ht="14.1" customHeight="1">
      <c r="C94" s="741" t="s">
        <v>909</v>
      </c>
      <c r="D94" s="667"/>
      <c r="E94" s="742"/>
      <c r="F94" s="743"/>
      <c r="G94" s="743"/>
      <c r="H94" s="743"/>
      <c r="I94" s="743"/>
      <c r="J94" s="743"/>
      <c r="K94" s="743"/>
    </row>
    <row r="95" spans="3:11" ht="14.1" customHeight="1">
      <c r="C95" s="667" t="s">
        <v>910</v>
      </c>
      <c r="D95" s="667"/>
      <c r="E95" s="741"/>
      <c r="F95" s="743"/>
      <c r="G95" s="743"/>
      <c r="H95" s="743"/>
      <c r="I95" s="743"/>
      <c r="J95" s="743"/>
      <c r="K95" s="743"/>
    </row>
    <row r="96" spans="3:11" ht="14.1" customHeight="1"/>
    <row r="97" spans="3:11" ht="18.75" customHeight="1">
      <c r="E97" s="744"/>
      <c r="G97" s="671" t="s">
        <v>911</v>
      </c>
    </row>
    <row r="98" spans="3:11" ht="14.1" customHeight="1">
      <c r="E98" s="744"/>
    </row>
    <row r="99" spans="3:11" ht="14.1" customHeight="1">
      <c r="C99" s="587" t="s">
        <v>912</v>
      </c>
      <c r="D99" s="587"/>
      <c r="E99" s="587"/>
      <c r="F99" s="587"/>
      <c r="G99" s="587"/>
      <c r="H99" s="587"/>
      <c r="I99" s="587"/>
      <c r="J99" s="587"/>
      <c r="K99" s="587"/>
    </row>
    <row r="100" spans="3:11" ht="14.1" customHeight="1">
      <c r="C100" s="587"/>
      <c r="D100" s="587"/>
      <c r="E100" s="587"/>
      <c r="F100" s="587"/>
      <c r="G100" s="587"/>
      <c r="H100" s="587"/>
      <c r="I100" s="587"/>
      <c r="J100" s="587"/>
      <c r="K100" s="587"/>
    </row>
    <row r="101" spans="3:11" ht="14.1" customHeight="1">
      <c r="C101" s="587"/>
      <c r="D101" s="587"/>
      <c r="E101" s="587"/>
      <c r="F101" s="587"/>
      <c r="G101" s="587"/>
      <c r="H101" s="587"/>
      <c r="I101" s="587"/>
      <c r="J101" s="587"/>
      <c r="K101" s="587"/>
    </row>
    <row r="102" spans="3:11" ht="14.1" customHeight="1">
      <c r="C102" s="587"/>
      <c r="D102" s="587"/>
      <c r="E102" s="587"/>
      <c r="F102" s="587"/>
      <c r="G102" s="587"/>
      <c r="H102" s="587"/>
      <c r="I102" s="587"/>
      <c r="J102" s="587"/>
      <c r="K102" s="587"/>
    </row>
    <row r="103" spans="3:11" ht="14.1" customHeight="1">
      <c r="C103" s="587"/>
      <c r="D103" s="587"/>
      <c r="E103" s="587"/>
      <c r="F103" s="587"/>
      <c r="G103" s="587"/>
      <c r="H103" s="587"/>
      <c r="I103" s="587"/>
      <c r="J103" s="587"/>
      <c r="K103" s="587"/>
    </row>
    <row r="104" spans="3:11" ht="14.1" customHeight="1">
      <c r="C104" s="408"/>
      <c r="I104" s="405"/>
      <c r="J104" s="409"/>
      <c r="K104" s="410"/>
    </row>
    <row r="105" spans="3:11" ht="14.1" customHeight="1">
      <c r="C105" s="673" t="s">
        <v>913</v>
      </c>
      <c r="I105" s="673" t="s">
        <v>828</v>
      </c>
    </row>
    <row r="106" spans="3:11" ht="14.1" customHeight="1">
      <c r="I106" s="405"/>
    </row>
    <row r="107" spans="3:11" ht="14.1" customHeight="1">
      <c r="J107" s="409"/>
      <c r="K107" s="410"/>
    </row>
    <row r="108" spans="3:11">
      <c r="C108" s="392"/>
    </row>
    <row r="109" spans="3:11">
      <c r="J109" s="600" t="s">
        <v>537</v>
      </c>
      <c r="K109" s="894">
        <f ca="1">TODAY()</f>
        <v>46136</v>
      </c>
    </row>
  </sheetData>
  <mergeCells count="153">
    <mergeCell ref="C88:D90"/>
    <mergeCell ref="E88:K88"/>
    <mergeCell ref="E89:K89"/>
    <mergeCell ref="E90:K90"/>
    <mergeCell ref="E91:K91"/>
    <mergeCell ref="E92:K92"/>
    <mergeCell ref="C81:H81"/>
    <mergeCell ref="J81:K81"/>
    <mergeCell ref="C82:H82"/>
    <mergeCell ref="J82:K82"/>
    <mergeCell ref="J84:K85"/>
    <mergeCell ref="D69:I69"/>
    <mergeCell ref="D70:I70"/>
    <mergeCell ref="D71:I71"/>
    <mergeCell ref="D72:I72"/>
    <mergeCell ref="D73:I73"/>
    <mergeCell ref="J69:K69"/>
    <mergeCell ref="J70:K70"/>
    <mergeCell ref="J71:K71"/>
    <mergeCell ref="J72:K72"/>
    <mergeCell ref="J73:K73"/>
    <mergeCell ref="D66:I66"/>
    <mergeCell ref="J66:K66"/>
    <mergeCell ref="D67:I67"/>
    <mergeCell ref="J67:K67"/>
    <mergeCell ref="D68:I68"/>
    <mergeCell ref="J68:K68"/>
    <mergeCell ref="D62:I62"/>
    <mergeCell ref="J62:K62"/>
    <mergeCell ref="D64:I64"/>
    <mergeCell ref="J64:K64"/>
    <mergeCell ref="D65:I65"/>
    <mergeCell ref="J65:K65"/>
    <mergeCell ref="D63:I63"/>
    <mergeCell ref="J63:K63"/>
    <mergeCell ref="D59:I59"/>
    <mergeCell ref="J59:K59"/>
    <mergeCell ref="D60:I60"/>
    <mergeCell ref="J60:K60"/>
    <mergeCell ref="D61:I61"/>
    <mergeCell ref="J61:K61"/>
    <mergeCell ref="D56:I56"/>
    <mergeCell ref="J56:K56"/>
    <mergeCell ref="D57:I57"/>
    <mergeCell ref="J57:K57"/>
    <mergeCell ref="D58:I58"/>
    <mergeCell ref="J58:K58"/>
    <mergeCell ref="D54:I54"/>
    <mergeCell ref="J54:K54"/>
    <mergeCell ref="D55:I55"/>
    <mergeCell ref="J55:K55"/>
    <mergeCell ref="D50:I50"/>
    <mergeCell ref="J50:K50"/>
    <mergeCell ref="D51:I51"/>
    <mergeCell ref="J51:K51"/>
    <mergeCell ref="D52:I52"/>
    <mergeCell ref="J52:K52"/>
    <mergeCell ref="D49:I49"/>
    <mergeCell ref="J49:K49"/>
    <mergeCell ref="D42:I42"/>
    <mergeCell ref="J42:K42"/>
    <mergeCell ref="D43:I43"/>
    <mergeCell ref="J43:K43"/>
    <mergeCell ref="D46:I46"/>
    <mergeCell ref="J46:K46"/>
    <mergeCell ref="D53:I53"/>
    <mergeCell ref="J53:K53"/>
    <mergeCell ref="C33:I33"/>
    <mergeCell ref="J33:K33"/>
    <mergeCell ref="D34:I34"/>
    <mergeCell ref="J34:K34"/>
    <mergeCell ref="D35:I35"/>
    <mergeCell ref="J35:K35"/>
    <mergeCell ref="D47:I47"/>
    <mergeCell ref="J47:K47"/>
    <mergeCell ref="D48:I48"/>
    <mergeCell ref="J48:K48"/>
    <mergeCell ref="J37:K37"/>
    <mergeCell ref="J39:K39"/>
    <mergeCell ref="J40:K40"/>
    <mergeCell ref="J44:K44"/>
    <mergeCell ref="J45:K45"/>
    <mergeCell ref="D37:I37"/>
    <mergeCell ref="D39:I39"/>
    <mergeCell ref="D40:I40"/>
    <mergeCell ref="D44:I44"/>
    <mergeCell ref="D45:I45"/>
    <mergeCell ref="D25:I25"/>
    <mergeCell ref="J25:K25"/>
    <mergeCell ref="D26:I26"/>
    <mergeCell ref="J26:K26"/>
    <mergeCell ref="D27:I27"/>
    <mergeCell ref="J27:K27"/>
    <mergeCell ref="D22:I22"/>
    <mergeCell ref="J22:K22"/>
    <mergeCell ref="D23:I23"/>
    <mergeCell ref="J23:K23"/>
    <mergeCell ref="D24:I24"/>
    <mergeCell ref="J24:K24"/>
    <mergeCell ref="D20:I20"/>
    <mergeCell ref="J20:K20"/>
    <mergeCell ref="D21:I21"/>
    <mergeCell ref="J21:K21"/>
    <mergeCell ref="D16:I16"/>
    <mergeCell ref="J16:K16"/>
    <mergeCell ref="D17:I17"/>
    <mergeCell ref="J17:K17"/>
    <mergeCell ref="D18:I18"/>
    <mergeCell ref="J18:K18"/>
    <mergeCell ref="C15:I15"/>
    <mergeCell ref="J15:K15"/>
    <mergeCell ref="D8:I8"/>
    <mergeCell ref="D9:H9"/>
    <mergeCell ref="C11:I11"/>
    <mergeCell ref="J11:K11"/>
    <mergeCell ref="D12:I12"/>
    <mergeCell ref="J12:K12"/>
    <mergeCell ref="D19:I19"/>
    <mergeCell ref="J19:K19"/>
    <mergeCell ref="D2:H3"/>
    <mergeCell ref="D4:E4"/>
    <mergeCell ref="F4:H4"/>
    <mergeCell ref="F5:G5"/>
    <mergeCell ref="E6:H6"/>
    <mergeCell ref="E7:H7"/>
    <mergeCell ref="D13:I13"/>
    <mergeCell ref="J13:K13"/>
    <mergeCell ref="D14:I14"/>
    <mergeCell ref="J14:K14"/>
    <mergeCell ref="C76:I76"/>
    <mergeCell ref="J76:K76"/>
    <mergeCell ref="D77:I77"/>
    <mergeCell ref="J77:K77"/>
    <mergeCell ref="D78:I78"/>
    <mergeCell ref="J78:K78"/>
    <mergeCell ref="D79:I79"/>
    <mergeCell ref="J79:K79"/>
    <mergeCell ref="D28:I28"/>
    <mergeCell ref="J28:K28"/>
    <mergeCell ref="D30:I30"/>
    <mergeCell ref="D31:I31"/>
    <mergeCell ref="D32:I32"/>
    <mergeCell ref="J32:K32"/>
    <mergeCell ref="J31:K31"/>
    <mergeCell ref="J30:K30"/>
    <mergeCell ref="D29:I29"/>
    <mergeCell ref="J29:K29"/>
    <mergeCell ref="D36:I36"/>
    <mergeCell ref="J36:K36"/>
    <mergeCell ref="D38:I38"/>
    <mergeCell ref="J38:K38"/>
    <mergeCell ref="D41:I41"/>
    <mergeCell ref="J41:K4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4294967295" r:id="rId1"/>
  <ignoredErrors>
    <ignoredError sqref="C17 C25:C27 C38 C43 C50 C52:C54 C56:C59 C64:C68 C35:C36 C19" twoDigitTextYea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96" r:id="rId4" name="Button 224">
              <controlPr defaultSize="0" print="0" autoFill="0" autoPict="0" macro="[0]!Hide_4">
                <anchor moveWithCells="1" sizeWithCells="1">
                  <from>
                    <xdr:col>12</xdr:col>
                    <xdr:colOff>314325</xdr:colOff>
                    <xdr:row>3</xdr:row>
                    <xdr:rowOff>19050</xdr:rowOff>
                  </from>
                  <to>
                    <xdr:col>14</xdr:col>
                    <xdr:colOff>514350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5" name="Button 225">
              <controlPr defaultSize="0" print="0" autoFill="0" autoPict="0" macro="[0]!Unhide_4">
                <anchor moveWithCells="1" sizeWithCells="1">
                  <from>
                    <xdr:col>12</xdr:col>
                    <xdr:colOff>295275</xdr:colOff>
                    <xdr:row>6</xdr:row>
                    <xdr:rowOff>171450</xdr:rowOff>
                  </from>
                  <to>
                    <xdr:col>14</xdr:col>
                    <xdr:colOff>504825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6" name="Check Box 239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152400</xdr:rowOff>
                  </from>
                  <to>
                    <xdr:col>2</xdr:col>
                    <xdr:colOff>114300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7" name="Check Box 24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152400</xdr:rowOff>
                  </from>
                  <to>
                    <xdr:col>2</xdr:col>
                    <xdr:colOff>114300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8" name="Check Box 241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152400</xdr:rowOff>
                  </from>
                  <to>
                    <xdr:col>2</xdr:col>
                    <xdr:colOff>114300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9" name="Check Box 242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114300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10" name="Check Box 243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2</xdr:col>
                    <xdr:colOff>114300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11" name="Check Box 244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2</xdr:col>
                    <xdr:colOff>114300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12" name="Check Box 245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2</xdr:col>
                    <xdr:colOff>114300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13" name="Check Box 24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2</xdr:col>
                    <xdr:colOff>114300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14" name="Check Box 247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2</xdr:col>
                    <xdr:colOff>114300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15" name="Check Box 248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2</xdr:col>
                    <xdr:colOff>114300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16" name="Check Box 249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2</xdr:col>
                    <xdr:colOff>114300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17" name="Check Box 250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2</xdr:col>
                    <xdr:colOff>114300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18" name="Check Box 251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2</xdr:col>
                    <xdr:colOff>114300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19" name="Check Box 252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2</xdr:col>
                    <xdr:colOff>114300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20" name="Check Box 253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2</xdr:col>
                    <xdr:colOff>114300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21" name="Check Box 254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0</xdr:rowOff>
                  </from>
                  <to>
                    <xdr:col>2</xdr:col>
                    <xdr:colOff>114300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22" name="Check Box 255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0</xdr:rowOff>
                  </from>
                  <to>
                    <xdr:col>2</xdr:col>
                    <xdr:colOff>114300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23" name="Check Box 256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2</xdr:col>
                    <xdr:colOff>114300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24" name="Check Box 257">
              <controlPr defaultSize="0" autoFill="0" autoLine="0" autoPict="0">
                <anchor moveWithCells="1">
                  <from>
                    <xdr:col>0</xdr:col>
                    <xdr:colOff>0</xdr:colOff>
                    <xdr:row>30</xdr:row>
                    <xdr:rowOff>0</xdr:rowOff>
                  </from>
                  <to>
                    <xdr:col>2</xdr:col>
                    <xdr:colOff>114300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25" name="Check Box 258">
              <controlPr defaultSize="0" autoFill="0" autoLine="0" autoPict="0">
                <anchor mov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2</xdr:col>
                    <xdr:colOff>114300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26" name="Check Box 259">
              <controlPr defaultSize="0" autoFill="0" autoLine="0" autoPict="0">
                <anchor moveWithCells="1">
                  <from>
                    <xdr:col>0</xdr:col>
                    <xdr:colOff>0</xdr:colOff>
                    <xdr:row>33</xdr:row>
                    <xdr:rowOff>0</xdr:rowOff>
                  </from>
                  <to>
                    <xdr:col>2</xdr:col>
                    <xdr:colOff>114300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27" name="Check Box 260">
              <controlPr defaultSize="0" autoFill="0" autoLine="0" autoPict="0">
                <anchor moveWithCells="1">
                  <from>
                    <xdr:col>0</xdr:col>
                    <xdr:colOff>0</xdr:colOff>
                    <xdr:row>34</xdr:row>
                    <xdr:rowOff>0</xdr:rowOff>
                  </from>
                  <to>
                    <xdr:col>2</xdr:col>
                    <xdr:colOff>114300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28" name="Check Box 261">
              <controlPr defaultSize="0" autoFill="0" autoLine="0" autoPict="0">
                <anchor moveWithCells="1">
                  <from>
                    <xdr:col>0</xdr:col>
                    <xdr:colOff>0</xdr:colOff>
                    <xdr:row>35</xdr:row>
                    <xdr:rowOff>0</xdr:rowOff>
                  </from>
                  <to>
                    <xdr:col>2</xdr:col>
                    <xdr:colOff>114300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29" name="Check Box 262">
              <controlPr defaultSize="0" autoFill="0" autoLine="0" autoPict="0">
                <anchor moveWithCells="1">
                  <from>
                    <xdr:col>0</xdr:col>
                    <xdr:colOff>0</xdr:colOff>
                    <xdr:row>36</xdr:row>
                    <xdr:rowOff>0</xdr:rowOff>
                  </from>
                  <to>
                    <xdr:col>2</xdr:col>
                    <xdr:colOff>114300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30" name="Check Box 263">
              <controlPr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0</xdr:rowOff>
                  </from>
                  <to>
                    <xdr:col>2</xdr:col>
                    <xdr:colOff>114300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31" name="Check Box 264">
              <controlPr defaultSize="0" autoFill="0" autoLine="0" autoPict="0">
                <anchor moveWithCells="1">
                  <from>
                    <xdr:col>0</xdr:col>
                    <xdr:colOff>0</xdr:colOff>
                    <xdr:row>38</xdr:row>
                    <xdr:rowOff>0</xdr:rowOff>
                  </from>
                  <to>
                    <xdr:col>2</xdr:col>
                    <xdr:colOff>114300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32" name="Check Box 265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2</xdr:col>
                    <xdr:colOff>114300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33" name="Check Box 266">
              <controlPr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0</xdr:rowOff>
                  </from>
                  <to>
                    <xdr:col>2</xdr:col>
                    <xdr:colOff>114300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9" r:id="rId34" name="Check Box 267">
              <controlPr defaultSize="0" autoFill="0" autoLine="0" autoPict="0">
                <anchor moveWithCells="1">
                  <from>
                    <xdr:col>0</xdr:col>
                    <xdr:colOff>0</xdr:colOff>
                    <xdr:row>41</xdr:row>
                    <xdr:rowOff>0</xdr:rowOff>
                  </from>
                  <to>
                    <xdr:col>2</xdr:col>
                    <xdr:colOff>114300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0" r:id="rId35" name="Check Box 268">
              <controlPr defaultSize="0" autoFill="0" autoLine="0" autoPict="0">
                <anchor moveWithCells="1">
                  <from>
                    <xdr:col>0</xdr:col>
                    <xdr:colOff>0</xdr:colOff>
                    <xdr:row>42</xdr:row>
                    <xdr:rowOff>0</xdr:rowOff>
                  </from>
                  <to>
                    <xdr:col>2</xdr:col>
                    <xdr:colOff>114300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1" r:id="rId36" name="Check Box 269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0</xdr:rowOff>
                  </from>
                  <to>
                    <xdr:col>2</xdr:col>
                    <xdr:colOff>114300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2" r:id="rId37" name="Check Box 270">
              <controlPr defaultSize="0" autoFill="0" autoLine="0" autoPict="0">
                <anchor mov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2</xdr:col>
                    <xdr:colOff>114300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3" r:id="rId38" name="Check Box 271">
              <controlPr defaultSize="0" autoFill="0" autoLine="0" autoPict="0">
                <anchor mov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2</xdr:col>
                    <xdr:colOff>114300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4" r:id="rId39" name="Check Box 272">
              <controlPr defaultSize="0" autoFill="0" autoLine="0" autoPict="0">
                <anchor moveWithCells="1">
                  <from>
                    <xdr:col>0</xdr:col>
                    <xdr:colOff>0</xdr:colOff>
                    <xdr:row>46</xdr:row>
                    <xdr:rowOff>0</xdr:rowOff>
                  </from>
                  <to>
                    <xdr:col>2</xdr:col>
                    <xdr:colOff>114300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5" r:id="rId40" name="Check Box 273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0</xdr:rowOff>
                  </from>
                  <to>
                    <xdr:col>2</xdr:col>
                    <xdr:colOff>114300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6" r:id="rId41" name="Check Box 274">
              <controlPr defaultSize="0" autoFill="0" autoLine="0" autoPict="0">
                <anchor moveWithCells="1">
                  <from>
                    <xdr:col>0</xdr:col>
                    <xdr:colOff>0</xdr:colOff>
                    <xdr:row>48</xdr:row>
                    <xdr:rowOff>0</xdr:rowOff>
                  </from>
                  <to>
                    <xdr:col>2</xdr:col>
                    <xdr:colOff>114300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7" r:id="rId42" name="Check Box 275">
              <controlPr defaultSize="0" autoFill="0" autoLine="0" autoPict="0">
                <anchor moveWithCells="1">
                  <from>
                    <xdr:col>0</xdr:col>
                    <xdr:colOff>0</xdr:colOff>
                    <xdr:row>49</xdr:row>
                    <xdr:rowOff>0</xdr:rowOff>
                  </from>
                  <to>
                    <xdr:col>2</xdr:col>
                    <xdr:colOff>114300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8" r:id="rId43" name="Check Box 27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0</xdr:rowOff>
                  </from>
                  <to>
                    <xdr:col>2</xdr:col>
                    <xdr:colOff>114300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9" r:id="rId44" name="Check Box 277">
              <controlPr defaultSize="0" autoFill="0" autoLine="0" autoPict="0">
                <anchor moveWithCells="1">
                  <from>
                    <xdr:col>0</xdr:col>
                    <xdr:colOff>0</xdr:colOff>
                    <xdr:row>51</xdr:row>
                    <xdr:rowOff>0</xdr:rowOff>
                  </from>
                  <to>
                    <xdr:col>2</xdr:col>
                    <xdr:colOff>114300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0" r:id="rId45" name="Check Box 278">
              <controlPr defaultSize="0" autoFill="0" autoLine="0" autoPict="0">
                <anchor moveWithCells="1">
                  <from>
                    <xdr:col>0</xdr:col>
                    <xdr:colOff>0</xdr:colOff>
                    <xdr:row>52</xdr:row>
                    <xdr:rowOff>0</xdr:rowOff>
                  </from>
                  <to>
                    <xdr:col>2</xdr:col>
                    <xdr:colOff>114300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1" r:id="rId46" name="Check Box 279">
              <controlPr defaultSize="0" autoFill="0" autoLine="0" autoPict="0">
                <anchor moveWithCells="1">
                  <from>
                    <xdr:col>0</xdr:col>
                    <xdr:colOff>0</xdr:colOff>
                    <xdr:row>53</xdr:row>
                    <xdr:rowOff>0</xdr:rowOff>
                  </from>
                  <to>
                    <xdr:col>2</xdr:col>
                    <xdr:colOff>114300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2" r:id="rId47" name="Check Box 280">
              <controlPr defaultSize="0" autoFill="0" autoLine="0" autoPict="0">
                <anchor moveWithCells="1">
                  <from>
                    <xdr:col>0</xdr:col>
                    <xdr:colOff>0</xdr:colOff>
                    <xdr:row>54</xdr:row>
                    <xdr:rowOff>0</xdr:rowOff>
                  </from>
                  <to>
                    <xdr:col>2</xdr:col>
                    <xdr:colOff>114300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3" r:id="rId48" name="Check Box 281">
              <controlPr defaultSize="0" autoFill="0" autoLine="0" autoPict="0">
                <anchor moveWithCells="1">
                  <from>
                    <xdr:col>0</xdr:col>
                    <xdr:colOff>0</xdr:colOff>
                    <xdr:row>55</xdr:row>
                    <xdr:rowOff>0</xdr:rowOff>
                  </from>
                  <to>
                    <xdr:col>2</xdr:col>
                    <xdr:colOff>114300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4" r:id="rId49" name="Check Box 282">
              <controlPr defaultSize="0" autoFill="0" autoLine="0" autoPict="0">
                <anchor moveWithCells="1">
                  <from>
                    <xdr:col>0</xdr:col>
                    <xdr:colOff>0</xdr:colOff>
                    <xdr:row>56</xdr:row>
                    <xdr:rowOff>0</xdr:rowOff>
                  </from>
                  <to>
                    <xdr:col>2</xdr:col>
                    <xdr:colOff>114300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5" r:id="rId50" name="Check Box 283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0</xdr:rowOff>
                  </from>
                  <to>
                    <xdr:col>2</xdr:col>
                    <xdr:colOff>114300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6" r:id="rId51" name="Check Box 284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0</xdr:rowOff>
                  </from>
                  <to>
                    <xdr:col>2</xdr:col>
                    <xdr:colOff>114300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7" r:id="rId52" name="Check Box 285">
              <controlPr defaultSize="0" autoFill="0" autoLine="0" autoPict="0">
                <anchor moveWithCells="1">
                  <from>
                    <xdr:col>0</xdr:col>
                    <xdr:colOff>0</xdr:colOff>
                    <xdr:row>59</xdr:row>
                    <xdr:rowOff>0</xdr:rowOff>
                  </from>
                  <to>
                    <xdr:col>2</xdr:col>
                    <xdr:colOff>114300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8" r:id="rId53" name="Check Box 286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0</xdr:rowOff>
                  </from>
                  <to>
                    <xdr:col>2</xdr:col>
                    <xdr:colOff>114300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9" r:id="rId54" name="Check Box 287">
              <controlPr defaultSize="0" autoFill="0" autoLine="0" autoPict="0">
                <anchor moveWithCells="1">
                  <from>
                    <xdr:col>0</xdr:col>
                    <xdr:colOff>0</xdr:colOff>
                    <xdr:row>61</xdr:row>
                    <xdr:rowOff>0</xdr:rowOff>
                  </from>
                  <to>
                    <xdr:col>2</xdr:col>
                    <xdr:colOff>114300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0" r:id="rId55" name="Check Box 288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2</xdr:col>
                    <xdr:colOff>114300</xdr:colOff>
                    <xdr:row>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1" r:id="rId56" name="Check Box 289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0</xdr:rowOff>
                  </from>
                  <to>
                    <xdr:col>2</xdr:col>
                    <xdr:colOff>114300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2" r:id="rId57" name="Check Box 290">
              <controlPr defaultSize="0" autoFill="0" autoLine="0" autoPict="0">
                <anchor moveWithCells="1">
                  <from>
                    <xdr:col>0</xdr:col>
                    <xdr:colOff>0</xdr:colOff>
                    <xdr:row>64</xdr:row>
                    <xdr:rowOff>0</xdr:rowOff>
                  </from>
                  <to>
                    <xdr:col>2</xdr:col>
                    <xdr:colOff>114300</xdr:colOff>
                    <xdr:row>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3" r:id="rId58" name="Check Box 291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0</xdr:rowOff>
                  </from>
                  <to>
                    <xdr:col>2</xdr:col>
                    <xdr:colOff>114300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4" r:id="rId59" name="Check Box 292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0</xdr:rowOff>
                  </from>
                  <to>
                    <xdr:col>2</xdr:col>
                    <xdr:colOff>114300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5" r:id="rId60" name="Check Box 293">
              <controlPr defaultSize="0" autoFill="0" autoLine="0" autoPict="0">
                <anchor moveWithCells="1">
                  <from>
                    <xdr:col>0</xdr:col>
                    <xdr:colOff>0</xdr:colOff>
                    <xdr:row>67</xdr:row>
                    <xdr:rowOff>0</xdr:rowOff>
                  </from>
                  <to>
                    <xdr:col>2</xdr:col>
                    <xdr:colOff>114300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6" r:id="rId61" name="Check Box 294">
              <controlPr defaultSize="0" autoFill="0" autoLine="0" autoPict="0">
                <anchor moveWithCells="1">
                  <from>
                    <xdr:col>0</xdr:col>
                    <xdr:colOff>0</xdr:colOff>
                    <xdr:row>68</xdr:row>
                    <xdr:rowOff>0</xdr:rowOff>
                  </from>
                  <to>
                    <xdr:col>2</xdr:col>
                    <xdr:colOff>114300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7" r:id="rId62" name="Check Box 295">
              <controlPr defaultSize="0" autoFill="0" autoLine="0" autoPict="0">
                <anchor moveWithCells="1">
                  <from>
                    <xdr:col>0</xdr:col>
                    <xdr:colOff>0</xdr:colOff>
                    <xdr:row>69</xdr:row>
                    <xdr:rowOff>0</xdr:rowOff>
                  </from>
                  <to>
                    <xdr:col>2</xdr:col>
                    <xdr:colOff>114300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8" r:id="rId63" name="Check Box 296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0</xdr:rowOff>
                  </from>
                  <to>
                    <xdr:col>2</xdr:col>
                    <xdr:colOff>114300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9" r:id="rId64" name="Check Box 297">
              <controlPr defaultSize="0" autoFill="0" autoLine="0" autoPict="0">
                <anchor moveWithCells="1">
                  <from>
                    <xdr:col>0</xdr:col>
                    <xdr:colOff>0</xdr:colOff>
                    <xdr:row>71</xdr:row>
                    <xdr:rowOff>0</xdr:rowOff>
                  </from>
                  <to>
                    <xdr:col>2</xdr:col>
                    <xdr:colOff>114300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0" r:id="rId65" name="Check Box 298">
              <controlPr defaultSize="0" autoFill="0" autoLine="0" autoPict="0">
                <anchor moveWithCells="1">
                  <from>
                    <xdr:col>0</xdr:col>
                    <xdr:colOff>0</xdr:colOff>
                    <xdr:row>72</xdr:row>
                    <xdr:rowOff>0</xdr:rowOff>
                  </from>
                  <to>
                    <xdr:col>2</xdr:col>
                    <xdr:colOff>114300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1" r:id="rId66" name="Check Box 299">
              <controlPr defaultSize="0" autoFill="0" autoLine="0" autoPict="0">
                <anchor moveWithCells="1">
                  <from>
                    <xdr:col>0</xdr:col>
                    <xdr:colOff>0</xdr:colOff>
                    <xdr:row>76</xdr:row>
                    <xdr:rowOff>0</xdr:rowOff>
                  </from>
                  <to>
                    <xdr:col>2</xdr:col>
                    <xdr:colOff>114300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2" r:id="rId67" name="Check Box 300">
              <controlPr defaultSize="0" autoFill="0" autoLine="0" autoPict="0">
                <anchor moveWithCells="1">
                  <from>
                    <xdr:col>0</xdr:col>
                    <xdr:colOff>0</xdr:colOff>
                    <xdr:row>77</xdr:row>
                    <xdr:rowOff>0</xdr:rowOff>
                  </from>
                  <to>
                    <xdr:col>2</xdr:col>
                    <xdr:colOff>114300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3" r:id="rId68" name="Check Box 301">
              <controlPr defaultSize="0" autoFill="0" autoLine="0" autoPict="0">
                <anchor moveWithCells="1">
                  <from>
                    <xdr:col>0</xdr:col>
                    <xdr:colOff>0</xdr:colOff>
                    <xdr:row>78</xdr:row>
                    <xdr:rowOff>0</xdr:rowOff>
                  </from>
                  <to>
                    <xdr:col>2</xdr:col>
                    <xdr:colOff>114300</xdr:colOff>
                    <xdr:row>79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098F5-8EB2-409A-940E-02A0311735BE}">
  <sheetPr codeName="Sheet27">
    <tabColor rgb="FF0070C0"/>
  </sheetPr>
  <dimension ref="A1:U158"/>
  <sheetViews>
    <sheetView topLeftCell="B50" zoomScaleNormal="100" zoomScaleSheetLayoutView="92" workbookViewId="0">
      <selection activeCell="K79" sqref="K79"/>
    </sheetView>
  </sheetViews>
  <sheetFormatPr defaultColWidth="9" defaultRowHeight="15"/>
  <cols>
    <col min="1" max="1" width="9" style="465" hidden="1" customWidth="1"/>
    <col min="2" max="2" width="2.25" style="466" customWidth="1"/>
    <col min="3" max="3" width="10.5" style="466" customWidth="1"/>
    <col min="4" max="4" width="11.375" style="466" customWidth="1"/>
    <col min="5" max="5" width="8.875" style="466" bestFit="1" customWidth="1"/>
    <col min="6" max="6" width="6" style="466" customWidth="1"/>
    <col min="7" max="7" width="7" style="466" customWidth="1"/>
    <col min="8" max="8" width="8.25" style="466" customWidth="1"/>
    <col min="9" max="9" width="17" style="466" customWidth="1"/>
    <col min="10" max="10" width="20.75" style="466" customWidth="1"/>
    <col min="11" max="11" width="16.75" style="466" customWidth="1"/>
    <col min="12" max="12" width="9" style="465" customWidth="1"/>
    <col min="13" max="16384" width="9" style="465"/>
  </cols>
  <sheetData>
    <row r="1" spans="1:20" ht="31.5" customHeight="1">
      <c r="C1" s="588"/>
      <c r="D1" s="1299" t="s">
        <v>548</v>
      </c>
      <c r="E1" s="1299"/>
      <c r="F1" s="1299"/>
      <c r="G1" s="1299"/>
      <c r="H1" s="1299"/>
      <c r="I1" s="1299"/>
      <c r="J1" s="1299"/>
      <c r="K1" s="602"/>
    </row>
    <row r="2" spans="1:20" ht="21" customHeight="1">
      <c r="C2" s="575"/>
      <c r="D2" s="1300" t="str">
        <f ca="1">CONCATENATE("Preventivo nr. ",Generator!D22,)</f>
        <v>Preventivo nr. 01-07/2023-VV 018</v>
      </c>
      <c r="E2" s="1300"/>
      <c r="F2" s="1300"/>
      <c r="G2" s="1300"/>
      <c r="H2" s="1300"/>
      <c r="I2" s="1300"/>
      <c r="J2" s="1300"/>
      <c r="K2" s="602"/>
    </row>
    <row r="3" spans="1:20" ht="14.1" customHeight="1">
      <c r="C3" s="588"/>
      <c r="D3" s="590"/>
      <c r="E3" s="603"/>
      <c r="F3" s="1301"/>
      <c r="G3" s="1302"/>
      <c r="H3" s="603"/>
      <c r="I3" s="603"/>
      <c r="J3" s="603"/>
      <c r="K3" s="602"/>
    </row>
    <row r="4" spans="1:20" ht="14.1" customHeight="1">
      <c r="C4" s="588"/>
      <c r="D4" s="590"/>
      <c r="E4" s="603"/>
      <c r="F4" s="604"/>
      <c r="G4" s="605"/>
      <c r="H4" s="603"/>
      <c r="I4" s="603"/>
      <c r="J4" s="603"/>
      <c r="K4" s="602"/>
    </row>
    <row r="5" spans="1:20" ht="14.1" customHeight="1">
      <c r="C5" s="603" t="s">
        <v>6</v>
      </c>
      <c r="D5" s="606"/>
      <c r="E5" s="1252"/>
      <c r="F5" s="1252"/>
      <c r="G5" s="1252"/>
      <c r="H5" s="1252"/>
      <c r="I5" s="602"/>
      <c r="J5" s="594"/>
      <c r="K5" s="607"/>
    </row>
    <row r="6" spans="1:20" ht="14.1" customHeight="1">
      <c r="C6" s="608" t="s">
        <v>364</v>
      </c>
      <c r="D6" s="1303" t="str">
        <f>CONCATENATE(Generator!D3," ",Generator!D4)</f>
        <v xml:space="preserve">Geom. Andrea Bertoni </v>
      </c>
      <c r="E6" s="1303"/>
      <c r="F6" s="1303"/>
      <c r="G6" s="1303"/>
      <c r="H6" s="1303"/>
      <c r="I6" s="593"/>
      <c r="J6" s="1304" t="s">
        <v>1110</v>
      </c>
      <c r="K6" s="1304"/>
    </row>
    <row r="7" spans="1:20" ht="14.1" customHeight="1">
      <c r="C7" s="1306" t="s">
        <v>950</v>
      </c>
      <c r="D7" s="1295" t="str">
        <f>CONCATENATE(Generator!E5,", ",Generator!E6,", ",Generator!E8)</f>
        <v>0, Faenza, Italia</v>
      </c>
      <c r="E7" s="1295"/>
      <c r="F7" s="1295"/>
      <c r="G7" s="1295"/>
      <c r="H7" s="984"/>
      <c r="I7" s="602"/>
      <c r="J7" s="1305" t="s">
        <v>792</v>
      </c>
      <c r="K7" s="1305"/>
    </row>
    <row r="8" spans="1:20" ht="14.1" customHeight="1">
      <c r="C8" s="1306"/>
      <c r="D8" s="1296"/>
      <c r="E8" s="1296"/>
      <c r="F8" s="1296"/>
      <c r="G8" s="1296"/>
      <c r="H8" s="1294" t="s">
        <v>1128</v>
      </c>
      <c r="I8" s="1294"/>
      <c r="J8" s="1294"/>
      <c r="K8" s="1294"/>
    </row>
    <row r="9" spans="1:20" ht="15" customHeight="1">
      <c r="C9" s="1290" t="s">
        <v>636</v>
      </c>
      <c r="D9" s="1290"/>
      <c r="E9" s="1290"/>
      <c r="F9" s="1290"/>
      <c r="G9" s="1290"/>
      <c r="H9" s="1290"/>
      <c r="I9" s="1290"/>
      <c r="J9" s="1290" t="s">
        <v>637</v>
      </c>
      <c r="K9" s="1290"/>
    </row>
    <row r="10" spans="1:20" ht="12.75" customHeight="1">
      <c r="A10" s="465" t="b">
        <v>0</v>
      </c>
      <c r="C10" s="677" t="s">
        <v>110</v>
      </c>
      <c r="D10" s="1225" t="s">
        <v>787</v>
      </c>
      <c r="E10" s="1225"/>
      <c r="F10" s="1225"/>
      <c r="G10" s="1225"/>
      <c r="H10" s="1225"/>
      <c r="I10" s="1225"/>
      <c r="J10" s="1219">
        <f>IF(A11=TRUE,"Non Disponibile",IF(A10=TRUE,"Non Disponibile",IF(A12=TRUE,'Our List'!$C$12,0)))</f>
        <v>0</v>
      </c>
      <c r="K10" s="1219"/>
    </row>
    <row r="11" spans="1:20" ht="14.1" customHeight="1">
      <c r="A11" s="465" t="b">
        <v>0</v>
      </c>
      <c r="C11" s="677" t="s">
        <v>112</v>
      </c>
      <c r="D11" s="1225" t="s">
        <v>549</v>
      </c>
      <c r="E11" s="1225"/>
      <c r="F11" s="1225"/>
      <c r="G11" s="1225"/>
      <c r="H11" s="1225"/>
      <c r="I11" s="1225"/>
      <c r="J11" s="1219">
        <f>IF(A10=TRUE,"Non Disponibile",IF(A12=TRUE,"Non Disponibile",IF(A11=TRUE,'Our List'!$C$13,0)))</f>
        <v>0</v>
      </c>
      <c r="K11" s="1219"/>
    </row>
    <row r="12" spans="1:20" ht="14.1" customHeight="1">
      <c r="A12" s="465" t="b">
        <v>0</v>
      </c>
      <c r="C12" s="677" t="s">
        <v>114</v>
      </c>
      <c r="D12" s="1225" t="s">
        <v>1105</v>
      </c>
      <c r="E12" s="1225"/>
      <c r="F12" s="1225"/>
      <c r="G12" s="1225"/>
      <c r="H12" s="1225"/>
      <c r="I12" s="1225"/>
      <c r="J12" s="1219">
        <f>IF(A12=TRUE,"Non Disponibile",IF(A11=TRUE,"Non Disponibile",IF(A10=TRUE,'Our List'!$C$14,0)))</f>
        <v>0</v>
      </c>
      <c r="K12" s="1219"/>
    </row>
    <row r="13" spans="1:20" ht="15" customHeight="1">
      <c r="C13" s="1290" t="s">
        <v>793</v>
      </c>
      <c r="D13" s="1290"/>
      <c r="E13" s="1290"/>
      <c r="F13" s="1290"/>
      <c r="G13" s="1290"/>
      <c r="H13" s="1290"/>
      <c r="I13" s="1290"/>
      <c r="J13" s="1290" t="s">
        <v>637</v>
      </c>
      <c r="K13" s="1290"/>
    </row>
    <row r="14" spans="1:20" s="467" customFormat="1" ht="14.1" customHeight="1">
      <c r="B14" s="468"/>
      <c r="C14" s="691" t="s">
        <v>638</v>
      </c>
      <c r="D14" s="1265" t="s">
        <v>788</v>
      </c>
      <c r="E14" s="1265"/>
      <c r="F14" s="1265"/>
      <c r="G14" s="1265"/>
      <c r="H14" s="1265"/>
      <c r="I14" s="1265"/>
      <c r="J14" s="1292" t="s">
        <v>951</v>
      </c>
      <c r="K14" s="1292"/>
    </row>
    <row r="15" spans="1:20" s="467" customFormat="1" ht="27.95" customHeight="1">
      <c r="B15" s="468"/>
      <c r="C15" s="691" t="s">
        <v>1083</v>
      </c>
      <c r="D15" s="1263" t="s">
        <v>1067</v>
      </c>
      <c r="E15" s="1264"/>
      <c r="F15" s="1264"/>
      <c r="G15" s="1264"/>
      <c r="H15" s="1264"/>
      <c r="I15" s="1289"/>
      <c r="J15" s="1297" t="s">
        <v>951</v>
      </c>
      <c r="K15" s="1298"/>
    </row>
    <row r="16" spans="1:20" s="467" customFormat="1" ht="48.75" customHeight="1">
      <c r="B16" s="468"/>
      <c r="C16" s="691" t="s">
        <v>639</v>
      </c>
      <c r="D16" s="1265" t="s">
        <v>952</v>
      </c>
      <c r="E16" s="1265"/>
      <c r="F16" s="1265"/>
      <c r="G16" s="1265"/>
      <c r="H16" s="1265"/>
      <c r="I16" s="1265"/>
      <c r="J16" s="1292" t="s">
        <v>953</v>
      </c>
      <c r="K16" s="1292"/>
      <c r="T16" s="985"/>
    </row>
    <row r="17" spans="1:11" s="467" customFormat="1" ht="14.1" customHeight="1">
      <c r="B17" s="468"/>
      <c r="C17" s="691" t="s">
        <v>959</v>
      </c>
      <c r="D17" s="1265" t="s">
        <v>954</v>
      </c>
      <c r="E17" s="1265"/>
      <c r="F17" s="1265"/>
      <c r="G17" s="1265"/>
      <c r="H17" s="1265"/>
      <c r="I17" s="1265"/>
      <c r="J17" s="1292" t="s">
        <v>953</v>
      </c>
      <c r="K17" s="1292"/>
    </row>
    <row r="18" spans="1:11" s="467" customFormat="1" ht="14.1" customHeight="1">
      <c r="B18" s="468"/>
      <c r="C18" s="691" t="s">
        <v>960</v>
      </c>
      <c r="D18" s="1265" t="s">
        <v>961</v>
      </c>
      <c r="E18" s="1265"/>
      <c r="F18" s="1265"/>
      <c r="G18" s="1265"/>
      <c r="H18" s="1265"/>
      <c r="I18" s="1265"/>
      <c r="J18" s="1292" t="s">
        <v>953</v>
      </c>
      <c r="K18" s="1292"/>
    </row>
    <row r="19" spans="1:11" s="467" customFormat="1" ht="14.1" customHeight="1">
      <c r="A19" s="467" t="b">
        <v>0</v>
      </c>
      <c r="B19" s="468"/>
      <c r="C19" s="691" t="s">
        <v>297</v>
      </c>
      <c r="D19" s="1288" t="s">
        <v>955</v>
      </c>
      <c r="E19" s="1288"/>
      <c r="F19" s="1288"/>
      <c r="G19" s="1288"/>
      <c r="H19" s="1288"/>
      <c r="I19" s="1288"/>
      <c r="J19" s="1219">
        <f>IF(A11=TRUE,"Incluso nel pacchetto",(IF(A12=TRUE,"Incluso nel pacchetto",IF(A19=TRUE,'Our List'!$C$17,0))))</f>
        <v>0</v>
      </c>
      <c r="K19" s="1219"/>
    </row>
    <row r="20" spans="1:11" s="467" customFormat="1" ht="14.1" customHeight="1">
      <c r="A20" s="467" t="b">
        <v>0</v>
      </c>
      <c r="B20" s="468"/>
      <c r="C20" s="692" t="s">
        <v>302</v>
      </c>
      <c r="D20" s="1265" t="s">
        <v>235</v>
      </c>
      <c r="E20" s="1265"/>
      <c r="F20" s="1265"/>
      <c r="G20" s="1265"/>
      <c r="H20" s="1265"/>
      <c r="I20" s="1265"/>
      <c r="J20" s="1219">
        <f>IF(A20=TRUE,'Our List'!$C$19,0)</f>
        <v>0</v>
      </c>
      <c r="K20" s="1219"/>
    </row>
    <row r="21" spans="1:11" s="467" customFormat="1" ht="14.1" customHeight="1">
      <c r="A21" s="467" t="b">
        <v>0</v>
      </c>
      <c r="B21" s="468"/>
      <c r="C21" s="692" t="s">
        <v>307</v>
      </c>
      <c r="D21" s="1265" t="s">
        <v>956</v>
      </c>
      <c r="E21" s="1265"/>
      <c r="F21" s="1265"/>
      <c r="G21" s="1265"/>
      <c r="H21" s="1265"/>
      <c r="I21" s="1265"/>
      <c r="J21" s="1219">
        <f>(IF(A11=TRUE,"Incluso nel pacchetto",(IF(A12=TRUE,"Incluso nel pacchetto",IF(A21=TRUE,'Our List'!$C$21,0)))))</f>
        <v>0</v>
      </c>
      <c r="K21" s="1219"/>
    </row>
    <row r="22" spans="1:11" s="467" customFormat="1" ht="14.1" customHeight="1">
      <c r="A22" s="467" t="b">
        <v>0</v>
      </c>
      <c r="B22" s="468"/>
      <c r="C22" s="692" t="s">
        <v>309</v>
      </c>
      <c r="D22" s="1265" t="s">
        <v>238</v>
      </c>
      <c r="E22" s="1265"/>
      <c r="F22" s="1265"/>
      <c r="G22" s="1265"/>
      <c r="H22" s="1265"/>
      <c r="I22" s="1265"/>
      <c r="J22" s="1219">
        <f>IF(A12=TRUE,"Incluso nel pacchetto",IF(A22=TRUE,'Our List'!$C$22,0))</f>
        <v>0</v>
      </c>
      <c r="K22" s="1219"/>
    </row>
    <row r="23" spans="1:11" s="467" customFormat="1" ht="14.1" customHeight="1">
      <c r="A23" s="467" t="b">
        <v>0</v>
      </c>
      <c r="B23" s="468"/>
      <c r="C23" s="692" t="s">
        <v>311</v>
      </c>
      <c r="D23" s="1265" t="s">
        <v>239</v>
      </c>
      <c r="E23" s="1265"/>
      <c r="F23" s="1265"/>
      <c r="G23" s="1265"/>
      <c r="H23" s="1265"/>
      <c r="I23" s="1265"/>
      <c r="J23" s="1219">
        <f>IF(A23=TRUE,'Our List'!$C$23,0)</f>
        <v>0</v>
      </c>
      <c r="K23" s="1219"/>
    </row>
    <row r="24" spans="1:11" s="467" customFormat="1" ht="14.1" customHeight="1">
      <c r="A24" s="467" t="b">
        <v>0</v>
      </c>
      <c r="B24" s="468"/>
      <c r="C24" s="692" t="s">
        <v>312</v>
      </c>
      <c r="D24" s="1265" t="s">
        <v>240</v>
      </c>
      <c r="E24" s="1265"/>
      <c r="F24" s="1265"/>
      <c r="G24" s="1265"/>
      <c r="H24" s="1265"/>
      <c r="I24" s="1265"/>
      <c r="J24" s="1219">
        <f>IF(A12=TRUE,"Incluso nel pacchetto",IF(A24=TRUE,'Our List'!$C$24,0))</f>
        <v>0</v>
      </c>
      <c r="K24" s="1219"/>
    </row>
    <row r="25" spans="1:11" s="467" customFormat="1" ht="14.1" customHeight="1">
      <c r="A25" s="467" t="b">
        <v>0</v>
      </c>
      <c r="B25" s="468"/>
      <c r="C25" s="692" t="s">
        <v>59</v>
      </c>
      <c r="D25" s="1265" t="s">
        <v>242</v>
      </c>
      <c r="E25" s="1265"/>
      <c r="F25" s="1265"/>
      <c r="G25" s="1265"/>
      <c r="H25" s="1265"/>
      <c r="I25" s="1265"/>
      <c r="J25" s="1293">
        <f>IF(A25=TRUE,'Our List'!$C$25,0)</f>
        <v>0</v>
      </c>
      <c r="K25" s="1293"/>
    </row>
    <row r="26" spans="1:11" s="467" customFormat="1" ht="14.1" customHeight="1">
      <c r="A26" s="467" t="b">
        <v>0</v>
      </c>
      <c r="B26" s="468"/>
      <c r="C26" s="692" t="s">
        <v>508</v>
      </c>
      <c r="D26" s="1291" t="s">
        <v>509</v>
      </c>
      <c r="E26" s="1291"/>
      <c r="F26" s="1291"/>
      <c r="G26" s="1291"/>
      <c r="H26" s="1291"/>
      <c r="I26" s="1291"/>
      <c r="J26" s="1230">
        <f>IF(A26=TRUE,'Our List'!$D$3*12.1*((Description!B17/100)+1),0)</f>
        <v>0</v>
      </c>
      <c r="K26" s="1230"/>
    </row>
    <row r="27" spans="1:11" s="467" customFormat="1" ht="14.1" customHeight="1">
      <c r="A27" s="467" t="b">
        <v>0</v>
      </c>
      <c r="B27" s="468"/>
      <c r="C27" s="692" t="s">
        <v>508</v>
      </c>
      <c r="D27" s="1291" t="s">
        <v>510</v>
      </c>
      <c r="E27" s="1291"/>
      <c r="F27" s="1291"/>
      <c r="G27" s="1291"/>
      <c r="H27" s="1291"/>
      <c r="I27" s="1291"/>
      <c r="J27" s="1230">
        <f>IF(A27=TRUE,'Our List'!$D$3*16.5*((Description!B17/100)+1),0)</f>
        <v>0</v>
      </c>
      <c r="K27" s="1230"/>
    </row>
    <row r="28" spans="1:11" s="467" customFormat="1" ht="14.1" customHeight="1">
      <c r="A28" s="467" t="b">
        <v>0</v>
      </c>
      <c r="B28" s="468"/>
      <c r="C28" s="692" t="s">
        <v>333</v>
      </c>
      <c r="D28" s="1291" t="s">
        <v>957</v>
      </c>
      <c r="E28" s="1291"/>
      <c r="F28" s="1291"/>
      <c r="G28" s="1291"/>
      <c r="H28" s="1291"/>
      <c r="I28" s="1291"/>
      <c r="J28" s="1230">
        <f>IF(A28=TRUE,'Our List'!$C$31,0)</f>
        <v>0</v>
      </c>
      <c r="K28" s="1230"/>
    </row>
    <row r="29" spans="1:11" s="467" customFormat="1" ht="14.1" customHeight="1">
      <c r="A29" s="467" t="b">
        <v>0</v>
      </c>
      <c r="B29" s="468"/>
      <c r="C29" s="692" t="s">
        <v>273</v>
      </c>
      <c r="D29" s="1291" t="s">
        <v>958</v>
      </c>
      <c r="E29" s="1291"/>
      <c r="F29" s="1291"/>
      <c r="G29" s="1291"/>
      <c r="H29" s="1291"/>
      <c r="I29" s="1291"/>
      <c r="J29" s="1230">
        <f>IF(A12=TRUE,"Incluso nel pacchetto",IF(A29=TRUE,'Our List'!$C$38,0))</f>
        <v>0</v>
      </c>
      <c r="K29" s="1230"/>
    </row>
    <row r="30" spans="1:11" s="467" customFormat="1" ht="14.1" customHeight="1">
      <c r="A30" s="467" t="b">
        <v>0</v>
      </c>
      <c r="B30" s="468"/>
      <c r="C30" s="692" t="s">
        <v>98</v>
      </c>
      <c r="D30" s="1265" t="s">
        <v>284</v>
      </c>
      <c r="E30" s="1265"/>
      <c r="F30" s="1265"/>
      <c r="G30" s="1265"/>
      <c r="H30" s="1265"/>
      <c r="I30" s="1265"/>
      <c r="J30" s="1219">
        <f>IF(A30=TRUE,'Our List'!$C$57,0)</f>
        <v>0</v>
      </c>
      <c r="K30" s="1219"/>
    </row>
    <row r="31" spans="1:11" ht="14.1" customHeight="1">
      <c r="A31" s="467" t="b">
        <v>0</v>
      </c>
      <c r="C31" s="693" t="s">
        <v>508</v>
      </c>
      <c r="D31" s="1283"/>
      <c r="E31" s="1283"/>
      <c r="F31" s="1283"/>
      <c r="G31" s="1283"/>
      <c r="H31" s="1283"/>
      <c r="I31" s="1283"/>
      <c r="J31" s="1219">
        <v>0</v>
      </c>
      <c r="K31" s="1219"/>
    </row>
    <row r="32" spans="1:11" ht="14.1" customHeight="1">
      <c r="A32" s="467" t="b">
        <v>0</v>
      </c>
      <c r="C32" s="693" t="s">
        <v>508</v>
      </c>
      <c r="D32" s="1283"/>
      <c r="E32" s="1283"/>
      <c r="F32" s="1283"/>
      <c r="G32" s="1283"/>
      <c r="H32" s="1283"/>
      <c r="I32" s="1283"/>
      <c r="J32" s="1219">
        <v>0</v>
      </c>
      <c r="K32" s="1219"/>
    </row>
    <row r="33" spans="1:11" ht="14.1" customHeight="1">
      <c r="A33" s="467" t="b">
        <v>0</v>
      </c>
      <c r="C33" s="693" t="s">
        <v>508</v>
      </c>
      <c r="D33" s="1283"/>
      <c r="E33" s="1283"/>
      <c r="F33" s="1283"/>
      <c r="G33" s="1283"/>
      <c r="H33" s="1283"/>
      <c r="I33" s="1283"/>
      <c r="J33" s="1219">
        <v>0</v>
      </c>
      <c r="K33" s="1219"/>
    </row>
    <row r="34" spans="1:11" ht="14.1" customHeight="1">
      <c r="A34" s="467" t="b">
        <v>0</v>
      </c>
      <c r="C34" s="693" t="s">
        <v>508</v>
      </c>
      <c r="D34" s="1283"/>
      <c r="E34" s="1283"/>
      <c r="F34" s="1283"/>
      <c r="G34" s="1283"/>
      <c r="H34" s="1283"/>
      <c r="I34" s="1283"/>
      <c r="J34" s="1219">
        <v>0</v>
      </c>
      <c r="K34" s="1219"/>
    </row>
    <row r="35" spans="1:11" ht="14.1" customHeight="1">
      <c r="A35" s="467" t="b">
        <v>0</v>
      </c>
      <c r="C35" s="693" t="s">
        <v>508</v>
      </c>
      <c r="D35" s="1265"/>
      <c r="E35" s="1265"/>
      <c r="F35" s="1265"/>
      <c r="G35" s="1265"/>
      <c r="H35" s="1265"/>
      <c r="I35" s="1265"/>
      <c r="J35" s="1219">
        <v>0</v>
      </c>
      <c r="K35" s="1219"/>
    </row>
    <row r="36" spans="1:11" ht="15" customHeight="1">
      <c r="C36" s="1290" t="s">
        <v>794</v>
      </c>
      <c r="D36" s="1290"/>
      <c r="E36" s="1290"/>
      <c r="F36" s="1290"/>
      <c r="G36" s="1290"/>
      <c r="H36" s="1290"/>
      <c r="I36" s="1290"/>
      <c r="J36" s="1290" t="s">
        <v>637</v>
      </c>
      <c r="K36" s="1290"/>
    </row>
    <row r="37" spans="1:11" ht="14.1" customHeight="1">
      <c r="A37" s="465" t="b">
        <v>0</v>
      </c>
      <c r="C37" s="655" t="s">
        <v>299</v>
      </c>
      <c r="D37" s="1265" t="s">
        <v>962</v>
      </c>
      <c r="E37" s="1265"/>
      <c r="F37" s="1265"/>
      <c r="G37" s="1265"/>
      <c r="H37" s="1265"/>
      <c r="I37" s="1265"/>
      <c r="J37" s="1219">
        <f>IF(J19&lt;&gt;0,"Non Disponibile",IF(A37=TRUE,'Our List'!$C$18,0))</f>
        <v>0</v>
      </c>
      <c r="K37" s="1219"/>
    </row>
    <row r="38" spans="1:11" ht="14.1" customHeight="1">
      <c r="A38" s="465" t="b">
        <v>0</v>
      </c>
      <c r="C38" s="692" t="s">
        <v>302</v>
      </c>
      <c r="D38" s="1265" t="s">
        <v>235</v>
      </c>
      <c r="E38" s="1265"/>
      <c r="F38" s="1265"/>
      <c r="G38" s="1265"/>
      <c r="H38" s="1265"/>
      <c r="I38" s="1265"/>
      <c r="J38" s="1219">
        <f>IF(A20=TRUE,"Non Disponibile",IF(A38=TRUE,'Our List'!$C$19,0))</f>
        <v>0</v>
      </c>
      <c r="K38" s="1219"/>
    </row>
    <row r="39" spans="1:11" ht="14.1" customHeight="1">
      <c r="A39" s="465" t="b">
        <v>0</v>
      </c>
      <c r="C39" s="692" t="s">
        <v>304</v>
      </c>
      <c r="D39" s="1265" t="s">
        <v>963</v>
      </c>
      <c r="E39" s="1265"/>
      <c r="F39" s="1265"/>
      <c r="G39" s="1265"/>
      <c r="H39" s="1265"/>
      <c r="I39" s="1265"/>
      <c r="J39" s="1219">
        <f>IF(A39=TRUE,'Our List'!$C$20,0)</f>
        <v>0</v>
      </c>
      <c r="K39" s="1219"/>
    </row>
    <row r="40" spans="1:11" ht="14.1" hidden="1" customHeight="1">
      <c r="A40" s="465" t="b">
        <v>0</v>
      </c>
      <c r="C40" s="692" t="s">
        <v>307</v>
      </c>
      <c r="D40" s="1263" t="s">
        <v>956</v>
      </c>
      <c r="E40" s="1264"/>
      <c r="F40" s="1264"/>
      <c r="G40" s="1264"/>
      <c r="H40" s="1264"/>
      <c r="I40" s="1289"/>
      <c r="J40" s="1231">
        <f>IF(A40=TRUE,'Our List'!$D$3*10*((Description!B17/100)+1),0)</f>
        <v>0</v>
      </c>
      <c r="K40" s="1232"/>
    </row>
    <row r="41" spans="1:11" ht="14.1" customHeight="1">
      <c r="A41" s="465" t="b">
        <v>0</v>
      </c>
      <c r="C41" s="692" t="s">
        <v>309</v>
      </c>
      <c r="D41" s="1265" t="s">
        <v>238</v>
      </c>
      <c r="E41" s="1265"/>
      <c r="F41" s="1265"/>
      <c r="G41" s="1265"/>
      <c r="H41" s="1265"/>
      <c r="I41" s="1265"/>
      <c r="J41" s="1219">
        <f>IF(A22=TRUE,"Non Disponibile",IF(A41=TRUE,'Our List'!$C$22,0))</f>
        <v>0</v>
      </c>
      <c r="K41" s="1219"/>
    </row>
    <row r="42" spans="1:11" ht="14.1" hidden="1" customHeight="1">
      <c r="A42" s="465" t="b">
        <v>0</v>
      </c>
      <c r="C42" s="692" t="s">
        <v>311</v>
      </c>
      <c r="D42" s="1263" t="s">
        <v>239</v>
      </c>
      <c r="E42" s="1264"/>
      <c r="F42" s="1264"/>
      <c r="G42" s="1264"/>
      <c r="H42" s="1264"/>
      <c r="I42" s="1289"/>
      <c r="J42" s="1219">
        <f>IF(A42=TRUE,'Our List'!$D$3*18*((Description!B17/100)+1),0)</f>
        <v>0</v>
      </c>
      <c r="K42" s="1219"/>
    </row>
    <row r="43" spans="1:11" ht="14.1" hidden="1" customHeight="1">
      <c r="A43" s="465" t="b">
        <v>0</v>
      </c>
      <c r="C43" s="692" t="s">
        <v>312</v>
      </c>
      <c r="D43" s="1263" t="s">
        <v>240</v>
      </c>
      <c r="E43" s="1264"/>
      <c r="F43" s="1264"/>
      <c r="G43" s="1264"/>
      <c r="H43" s="1264"/>
      <c r="I43" s="1289"/>
      <c r="J43" s="1231">
        <f>IF(A43=TRUE,'Our List'!$D$3*28*((Description!B17/100)+1),0)</f>
        <v>0</v>
      </c>
      <c r="K43" s="1232"/>
    </row>
    <row r="44" spans="1:11" ht="14.1" customHeight="1">
      <c r="A44" s="465" t="b">
        <v>0</v>
      </c>
      <c r="C44" s="692" t="s">
        <v>60</v>
      </c>
      <c r="D44" s="1265" t="s">
        <v>511</v>
      </c>
      <c r="E44" s="1265"/>
      <c r="F44" s="1265"/>
      <c r="G44" s="1265"/>
      <c r="H44" s="1265"/>
      <c r="I44" s="1265"/>
      <c r="J44" s="1219">
        <f>IF(OR(A25=TRUE,A26=TRUE,A27=TRUE),"Non Disponibile",IF(A44=TRUE,'Our List'!$C$26,0))</f>
        <v>0</v>
      </c>
      <c r="K44" s="1219"/>
    </row>
    <row r="45" spans="1:11" ht="14.1" customHeight="1">
      <c r="A45" s="465" t="b">
        <v>0</v>
      </c>
      <c r="C45" s="692" t="s">
        <v>61</v>
      </c>
      <c r="D45" s="1265" t="s">
        <v>245</v>
      </c>
      <c r="E45" s="1265"/>
      <c r="F45" s="1265"/>
      <c r="G45" s="1265"/>
      <c r="H45" s="1265"/>
      <c r="I45" s="1265"/>
      <c r="J45" s="1219">
        <f>IF(A45=TRUE,'Our List'!$C$27,0)</f>
        <v>0</v>
      </c>
      <c r="K45" s="1219"/>
    </row>
    <row r="46" spans="1:11" ht="14.1" customHeight="1">
      <c r="A46" s="465" t="b">
        <v>0</v>
      </c>
      <c r="C46" s="692" t="s">
        <v>316</v>
      </c>
      <c r="D46" s="1265" t="s">
        <v>964</v>
      </c>
      <c r="E46" s="1265"/>
      <c r="F46" s="1265"/>
      <c r="G46" s="1265"/>
      <c r="H46" s="1265"/>
      <c r="I46" s="1265"/>
      <c r="J46" s="1219">
        <f>IF(A46=TRUE,'Our List'!$C$28,0)</f>
        <v>0</v>
      </c>
      <c r="K46" s="1219"/>
    </row>
    <row r="47" spans="1:11" ht="14.1" hidden="1" customHeight="1">
      <c r="A47" s="465" t="b">
        <v>0</v>
      </c>
      <c r="C47" s="692" t="s">
        <v>508</v>
      </c>
      <c r="D47" s="1263" t="s">
        <v>1003</v>
      </c>
      <c r="E47" s="1264"/>
      <c r="F47" s="1264"/>
      <c r="G47" s="1264"/>
      <c r="H47" s="1264"/>
      <c r="I47" s="1289"/>
      <c r="J47" s="1231">
        <f>IF(A47=TRUE,'Our List'!$D$3*7*1.0992*((Description!B17/100)+1),0)</f>
        <v>0</v>
      </c>
      <c r="K47" s="1232"/>
    </row>
    <row r="48" spans="1:11" ht="14.1" hidden="1" customHeight="1">
      <c r="A48" s="465" t="b">
        <v>0</v>
      </c>
      <c r="C48" s="692" t="s">
        <v>508</v>
      </c>
      <c r="D48" s="1263" t="s">
        <v>1004</v>
      </c>
      <c r="E48" s="1264"/>
      <c r="F48" s="1264"/>
      <c r="G48" s="1264"/>
      <c r="H48" s="1264"/>
      <c r="I48" s="1289"/>
      <c r="J48" s="1231">
        <f>IF(A48=TRUE,'Our List'!$D$3*12*1.0992*((Description!B17/100)+1),0)</f>
        <v>0</v>
      </c>
      <c r="K48" s="1232"/>
    </row>
    <row r="49" spans="1:11" ht="14.1" customHeight="1">
      <c r="A49" s="465" t="b">
        <v>0</v>
      </c>
      <c r="C49" s="692" t="s">
        <v>66</v>
      </c>
      <c r="D49" s="1265" t="s">
        <v>965</v>
      </c>
      <c r="E49" s="1265"/>
      <c r="F49" s="1265"/>
      <c r="G49" s="1265"/>
      <c r="H49" s="1265"/>
      <c r="I49" s="1265"/>
      <c r="J49" s="1219">
        <f>IF(A49=TRUE,'Our List'!$C$32,0)</f>
        <v>0</v>
      </c>
      <c r="K49" s="1219"/>
    </row>
    <row r="50" spans="1:11" ht="14.1" customHeight="1">
      <c r="A50" s="465" t="b">
        <v>0</v>
      </c>
      <c r="C50" s="692" t="s">
        <v>68</v>
      </c>
      <c r="D50" s="1265" t="s">
        <v>966</v>
      </c>
      <c r="E50" s="1265"/>
      <c r="F50" s="1265"/>
      <c r="G50" s="1265"/>
      <c r="H50" s="1265"/>
      <c r="I50" s="1265"/>
      <c r="J50" s="1219">
        <f>IF(A50=TRUE,'Our List'!$C$33,0)</f>
        <v>0</v>
      </c>
      <c r="K50" s="1219"/>
    </row>
    <row r="51" spans="1:11" ht="14.1" customHeight="1">
      <c r="A51" s="465" t="b">
        <v>0</v>
      </c>
      <c r="C51" s="692" t="s">
        <v>70</v>
      </c>
      <c r="D51" s="1265" t="s">
        <v>1080</v>
      </c>
      <c r="E51" s="1265"/>
      <c r="F51" s="1265"/>
      <c r="G51" s="1265"/>
      <c r="H51" s="1265"/>
      <c r="I51" s="1265"/>
      <c r="J51" s="1219">
        <f>IF(A51=TRUE,'Our List'!$C$34,0)</f>
        <v>0</v>
      </c>
      <c r="K51" s="1219"/>
    </row>
    <row r="52" spans="1:11" ht="14.1" customHeight="1">
      <c r="A52" s="465" t="b">
        <v>0</v>
      </c>
      <c r="C52" s="692" t="s">
        <v>72</v>
      </c>
      <c r="D52" s="1265" t="s">
        <v>1081</v>
      </c>
      <c r="E52" s="1265"/>
      <c r="F52" s="1265"/>
      <c r="G52" s="1265"/>
      <c r="H52" s="1265"/>
      <c r="I52" s="1265"/>
      <c r="J52" s="1219">
        <f>IF(A52=TRUE,'Our List'!$C$35,0)</f>
        <v>0</v>
      </c>
      <c r="K52" s="1219"/>
    </row>
    <row r="53" spans="1:11" ht="14.1" customHeight="1">
      <c r="A53" s="465" t="b">
        <v>0</v>
      </c>
      <c r="C53" s="692" t="s">
        <v>274</v>
      </c>
      <c r="D53" s="1265" t="s">
        <v>967</v>
      </c>
      <c r="E53" s="1265"/>
      <c r="F53" s="1265"/>
      <c r="G53" s="1265"/>
      <c r="H53" s="1265"/>
      <c r="I53" s="1265"/>
      <c r="J53" s="1219">
        <f>IF(OR((A12=TRUE),(A54=TRUE)),"Non Disponibile",IF(A53=TRUE,'Our List'!$C$39,0))</f>
        <v>0</v>
      </c>
      <c r="K53" s="1219"/>
    </row>
    <row r="54" spans="1:11" ht="14.1" customHeight="1">
      <c r="A54" s="465" t="b">
        <v>0</v>
      </c>
      <c r="C54" s="692" t="s">
        <v>275</v>
      </c>
      <c r="D54" s="1265" t="s">
        <v>968</v>
      </c>
      <c r="E54" s="1265"/>
      <c r="F54" s="1265"/>
      <c r="G54" s="1265"/>
      <c r="H54" s="1265"/>
      <c r="I54" s="1265"/>
      <c r="J54" s="1219" t="str">
        <f>IF(J29=0,"Non Disponibile",IF(A12=TRUE,"Incluso nel pacchetto",IF(A54=TRUE,'Our List'!$C$40,0)))</f>
        <v>Non Disponibile</v>
      </c>
      <c r="K54" s="1219"/>
    </row>
    <row r="55" spans="1:11" ht="14.1" customHeight="1">
      <c r="A55" s="465" t="b">
        <v>0</v>
      </c>
      <c r="C55" s="692" t="s">
        <v>82</v>
      </c>
      <c r="D55" s="1265" t="s">
        <v>258</v>
      </c>
      <c r="E55" s="1265"/>
      <c r="F55" s="1265"/>
      <c r="G55" s="1265"/>
      <c r="H55" s="1265"/>
      <c r="I55" s="1265"/>
      <c r="J55" s="1219">
        <f>IF(A55=TRUE,'Our List'!$C$41,0)</f>
        <v>0</v>
      </c>
      <c r="K55" s="1219"/>
    </row>
    <row r="56" spans="1:11" ht="14.1" customHeight="1">
      <c r="A56" s="465" t="b">
        <v>0</v>
      </c>
      <c r="C56" s="692" t="s">
        <v>83</v>
      </c>
      <c r="D56" s="1265" t="s">
        <v>261</v>
      </c>
      <c r="E56" s="1265"/>
      <c r="F56" s="1265"/>
      <c r="G56" s="1265"/>
      <c r="H56" s="1265"/>
      <c r="I56" s="1265"/>
      <c r="J56" s="1219">
        <f>IF(A56=TRUE,'Our List'!$C$42,0)</f>
        <v>0</v>
      </c>
      <c r="K56" s="1219"/>
    </row>
    <row r="57" spans="1:11" ht="14.1" customHeight="1">
      <c r="A57" s="465" t="b">
        <v>0</v>
      </c>
      <c r="C57" s="692" t="s">
        <v>85</v>
      </c>
      <c r="D57" s="1265" t="s">
        <v>983</v>
      </c>
      <c r="E57" s="1265"/>
      <c r="F57" s="1265"/>
      <c r="G57" s="1265"/>
      <c r="H57" s="1265"/>
      <c r="I57" s="1265"/>
      <c r="J57" s="1219">
        <f>IF(A58=TRUE,"Non Disponibile",IF(A57=TRUE,'Our List'!$C$43,0))</f>
        <v>0</v>
      </c>
      <c r="K57" s="1219"/>
    </row>
    <row r="58" spans="1:11" ht="14.1" customHeight="1">
      <c r="A58" s="465" t="b">
        <v>0</v>
      </c>
      <c r="C58" s="692" t="s">
        <v>565</v>
      </c>
      <c r="D58" s="1265" t="s">
        <v>984</v>
      </c>
      <c r="E58" s="1265"/>
      <c r="F58" s="1265"/>
      <c r="G58" s="1265"/>
      <c r="H58" s="1265"/>
      <c r="I58" s="1265"/>
      <c r="J58" s="1219">
        <f>IF(A57=TRUE,"Non Disponibile",IF(A58=TRUE,'Our List'!$C$43*2,0))</f>
        <v>0</v>
      </c>
      <c r="K58" s="1219"/>
    </row>
    <row r="59" spans="1:11" ht="14.1" customHeight="1">
      <c r="A59" s="465" t="b">
        <v>0</v>
      </c>
      <c r="C59" s="692" t="s">
        <v>86</v>
      </c>
      <c r="D59" s="1265" t="s">
        <v>985</v>
      </c>
      <c r="E59" s="1265"/>
      <c r="F59" s="1265"/>
      <c r="G59" s="1265"/>
      <c r="H59" s="1265"/>
      <c r="I59" s="1265"/>
      <c r="J59" s="1219">
        <f>IF(A59=TRUE,'Our List'!$C$44,0)</f>
        <v>0</v>
      </c>
      <c r="K59" s="1219"/>
    </row>
    <row r="60" spans="1:11" ht="14.1" customHeight="1">
      <c r="A60" s="465" t="b">
        <v>0</v>
      </c>
      <c r="C60" s="692" t="s">
        <v>87</v>
      </c>
      <c r="D60" s="1265" t="s">
        <v>1076</v>
      </c>
      <c r="E60" s="1265"/>
      <c r="F60" s="1265"/>
      <c r="G60" s="1265"/>
      <c r="H60" s="1265"/>
      <c r="I60" s="1265"/>
      <c r="J60" s="1219">
        <f>IF(A60=TRUE,'Our List'!$C$45,0)</f>
        <v>0</v>
      </c>
      <c r="K60" s="1219"/>
    </row>
    <row r="61" spans="1:11" ht="14.1" customHeight="1">
      <c r="A61" s="465" t="b">
        <v>0</v>
      </c>
      <c r="C61" s="692" t="s">
        <v>88</v>
      </c>
      <c r="D61" s="1265" t="s">
        <v>1084</v>
      </c>
      <c r="E61" s="1265"/>
      <c r="F61" s="1265"/>
      <c r="G61" s="1265"/>
      <c r="H61" s="1265"/>
      <c r="I61" s="1265"/>
      <c r="J61" s="1219">
        <f>IF(A61=TRUE,'Our List'!$C$46,0)</f>
        <v>0</v>
      </c>
      <c r="K61" s="1219"/>
    </row>
    <row r="62" spans="1:11" ht="14.1" customHeight="1">
      <c r="A62" s="465" t="b">
        <v>0</v>
      </c>
      <c r="C62" s="692" t="s">
        <v>89</v>
      </c>
      <c r="D62" s="1265" t="s">
        <v>969</v>
      </c>
      <c r="E62" s="1265"/>
      <c r="F62" s="1265"/>
      <c r="G62" s="1265"/>
      <c r="H62" s="1265"/>
      <c r="I62" s="1265"/>
      <c r="J62" s="1219">
        <f>IF(A62=TRUE,'Our List'!$C$47,0)</f>
        <v>0</v>
      </c>
      <c r="K62" s="1219"/>
    </row>
    <row r="63" spans="1:11" ht="14.1" customHeight="1">
      <c r="A63" s="465" t="b">
        <v>0</v>
      </c>
      <c r="C63" s="692" t="s">
        <v>288</v>
      </c>
      <c r="D63" s="1265" t="s">
        <v>1093</v>
      </c>
      <c r="E63" s="1265"/>
      <c r="F63" s="1265"/>
      <c r="G63" s="1265"/>
      <c r="H63" s="1265"/>
      <c r="I63" s="1265"/>
      <c r="J63" s="1219">
        <f>IF(A63=TRUE,'Our List'!$E$39,0)</f>
        <v>0</v>
      </c>
      <c r="K63" s="1219"/>
    </row>
    <row r="64" spans="1:11" ht="14.1" customHeight="1">
      <c r="A64" s="465" t="b">
        <v>0</v>
      </c>
      <c r="C64" s="692" t="s">
        <v>290</v>
      </c>
      <c r="D64" s="1265" t="s">
        <v>970</v>
      </c>
      <c r="E64" s="1265"/>
      <c r="F64" s="1265"/>
      <c r="G64" s="1265"/>
      <c r="H64" s="1265"/>
      <c r="I64" s="1265"/>
      <c r="J64" s="1219">
        <f>IF(A64=TRUE,'Our List'!$E$41,0)</f>
        <v>0</v>
      </c>
      <c r="K64" s="1219"/>
    </row>
    <row r="65" spans="1:21" ht="14.1" customHeight="1">
      <c r="A65" s="465" t="b">
        <v>0</v>
      </c>
      <c r="C65" s="692" t="s">
        <v>805</v>
      </c>
      <c r="D65" s="1265" t="s">
        <v>970</v>
      </c>
      <c r="E65" s="1265"/>
      <c r="F65" s="1265"/>
      <c r="G65" s="1265"/>
      <c r="H65" s="1265"/>
      <c r="I65" s="1265"/>
      <c r="J65" s="1219">
        <f>IF(A64=TRUE,"Non Disponibile",IF(A65=TRUE,'Our List'!$E$41*2,0))</f>
        <v>0</v>
      </c>
      <c r="K65" s="1219"/>
    </row>
    <row r="66" spans="1:21" ht="14.1" customHeight="1">
      <c r="A66" s="465" t="b">
        <v>0</v>
      </c>
      <c r="C66" s="692" t="s">
        <v>292</v>
      </c>
      <c r="D66" s="1265" t="s">
        <v>971</v>
      </c>
      <c r="E66" s="1265"/>
      <c r="F66" s="1265"/>
      <c r="G66" s="1265"/>
      <c r="H66" s="1265"/>
      <c r="I66" s="1265"/>
      <c r="J66" s="1219">
        <f>IF(A66=TRUE,'Our List'!$E$43,0)</f>
        <v>0</v>
      </c>
      <c r="K66" s="1219"/>
    </row>
    <row r="67" spans="1:21" ht="14.1" customHeight="1">
      <c r="A67" s="465" t="b">
        <v>0</v>
      </c>
      <c r="C67" s="692" t="s">
        <v>806</v>
      </c>
      <c r="D67" s="1265" t="s">
        <v>972</v>
      </c>
      <c r="E67" s="1265"/>
      <c r="F67" s="1265"/>
      <c r="G67" s="1265"/>
      <c r="H67" s="1265"/>
      <c r="I67" s="1265"/>
      <c r="J67" s="1219">
        <f>IF(A66=TRUE,"Non Disponibile",IF(A67=TRUE,'Our List'!$E$43*2,0))</f>
        <v>0</v>
      </c>
      <c r="K67" s="1219"/>
    </row>
    <row r="68" spans="1:21" ht="14.1" customHeight="1">
      <c r="A68" s="465" t="b">
        <v>0</v>
      </c>
      <c r="C68" s="692" t="s">
        <v>508</v>
      </c>
      <c r="D68" s="1288" t="s">
        <v>973</v>
      </c>
      <c r="E68" s="1288"/>
      <c r="F68" s="1288"/>
      <c r="G68" s="1288"/>
      <c r="H68" s="1288"/>
      <c r="I68" s="1288"/>
      <c r="J68" s="1230">
        <f>IF(A68=TRUE,Description!H9*30,0)</f>
        <v>0</v>
      </c>
      <c r="K68" s="1230"/>
    </row>
    <row r="69" spans="1:21" ht="14.1" customHeight="1">
      <c r="A69" s="465" t="b">
        <v>0</v>
      </c>
      <c r="C69" s="692" t="s">
        <v>92</v>
      </c>
      <c r="D69" s="1265" t="s">
        <v>974</v>
      </c>
      <c r="E69" s="1265"/>
      <c r="F69" s="1265"/>
      <c r="G69" s="1265"/>
      <c r="H69" s="1265"/>
      <c r="I69" s="1265"/>
      <c r="J69" s="1219">
        <f>IF(A69=TRUE,'Our List'!$C$50,0)</f>
        <v>0</v>
      </c>
      <c r="K69" s="1219"/>
    </row>
    <row r="70" spans="1:21" ht="14.1" customHeight="1">
      <c r="A70" s="465" t="b">
        <v>0</v>
      </c>
      <c r="C70" s="692" t="s">
        <v>93</v>
      </c>
      <c r="D70" s="1265" t="s">
        <v>1082</v>
      </c>
      <c r="E70" s="1265"/>
      <c r="F70" s="1265"/>
      <c r="G70" s="1265"/>
      <c r="H70" s="1265"/>
      <c r="I70" s="1265"/>
      <c r="J70" s="1219">
        <f>IF(A70=TRUE,'Our List'!$C$51,0)</f>
        <v>0</v>
      </c>
      <c r="K70" s="1219"/>
    </row>
    <row r="71" spans="1:21" ht="14.1" customHeight="1">
      <c r="A71" s="465" t="b">
        <v>0</v>
      </c>
      <c r="C71" s="692" t="s">
        <v>94</v>
      </c>
      <c r="D71" s="1265" t="s">
        <v>975</v>
      </c>
      <c r="E71" s="1265"/>
      <c r="F71" s="1265"/>
      <c r="G71" s="1265"/>
      <c r="H71" s="1265"/>
      <c r="I71" s="1265"/>
      <c r="J71" s="1219">
        <f>IF(A71=TRUE,'Our List'!$C$52,0)</f>
        <v>0</v>
      </c>
      <c r="K71" s="1219"/>
    </row>
    <row r="72" spans="1:21" ht="14.1" customHeight="1">
      <c r="A72" s="465" t="b">
        <v>0</v>
      </c>
      <c r="C72" s="692" t="s">
        <v>96</v>
      </c>
      <c r="D72" s="1265" t="s">
        <v>976</v>
      </c>
      <c r="E72" s="1265"/>
      <c r="F72" s="1265"/>
      <c r="G72" s="1265"/>
      <c r="H72" s="1265"/>
      <c r="I72" s="1265"/>
      <c r="J72" s="1219">
        <f>IF(A72=TRUE,'Our List'!$C$53,0)</f>
        <v>0</v>
      </c>
      <c r="K72" s="1219"/>
    </row>
    <row r="73" spans="1:21" ht="14.1" customHeight="1">
      <c r="A73" s="465" t="b">
        <v>0</v>
      </c>
      <c r="C73" s="692" t="s">
        <v>97</v>
      </c>
      <c r="D73" s="1265" t="s">
        <v>550</v>
      </c>
      <c r="E73" s="1265"/>
      <c r="F73" s="1265"/>
      <c r="G73" s="1265"/>
      <c r="H73" s="1265"/>
      <c r="I73" s="1265"/>
      <c r="J73" s="1219">
        <f>IF(A73=TRUE,'Our List'!$C$54,0)</f>
        <v>0</v>
      </c>
      <c r="K73" s="1219"/>
    </row>
    <row r="74" spans="1:21" ht="12.6" customHeight="1">
      <c r="A74" s="467" t="b">
        <v>0</v>
      </c>
      <c r="C74" s="693" t="s">
        <v>508</v>
      </c>
      <c r="D74" s="1283"/>
      <c r="E74" s="1283"/>
      <c r="F74" s="1283"/>
      <c r="G74" s="1283"/>
      <c r="H74" s="1283"/>
      <c r="I74" s="1283"/>
      <c r="J74" s="1219">
        <v>0</v>
      </c>
      <c r="K74" s="1219"/>
    </row>
    <row r="75" spans="1:21" ht="14.1" customHeight="1">
      <c r="A75" s="467" t="b">
        <v>0</v>
      </c>
      <c r="C75" s="693" t="s">
        <v>508</v>
      </c>
      <c r="D75" s="1283"/>
      <c r="E75" s="1283"/>
      <c r="F75" s="1283"/>
      <c r="G75" s="1283"/>
      <c r="H75" s="1283"/>
      <c r="I75" s="1283"/>
      <c r="J75" s="1219">
        <v>0</v>
      </c>
      <c r="K75" s="1219"/>
    </row>
    <row r="76" spans="1:21" ht="14.1" customHeight="1">
      <c r="A76" s="467" t="b">
        <v>0</v>
      </c>
      <c r="C76" s="693" t="s">
        <v>508</v>
      </c>
      <c r="D76" s="1283"/>
      <c r="E76" s="1283"/>
      <c r="F76" s="1283"/>
      <c r="G76" s="1283"/>
      <c r="H76" s="1283"/>
      <c r="I76" s="1283"/>
      <c r="J76" s="1219">
        <v>0</v>
      </c>
      <c r="K76" s="1219"/>
      <c r="O76" s="614"/>
      <c r="P76" s="614"/>
      <c r="Q76" s="614"/>
      <c r="R76" s="614"/>
      <c r="S76" s="614"/>
      <c r="T76" s="614"/>
      <c r="U76" s="614"/>
    </row>
    <row r="77" spans="1:21" ht="14.1" customHeight="1">
      <c r="A77" s="467" t="b">
        <v>0</v>
      </c>
      <c r="C77" s="693" t="s">
        <v>508</v>
      </c>
      <c r="D77" s="1283"/>
      <c r="E77" s="1283"/>
      <c r="F77" s="1283"/>
      <c r="G77" s="1283"/>
      <c r="H77" s="1283"/>
      <c r="I77" s="1283"/>
      <c r="J77" s="1219">
        <v>0</v>
      </c>
      <c r="K77" s="1219"/>
      <c r="O77" s="615"/>
      <c r="P77" s="615"/>
      <c r="Q77" s="615"/>
      <c r="R77" s="615"/>
      <c r="S77" s="615"/>
      <c r="T77" s="615"/>
      <c r="U77" s="615"/>
    </row>
    <row r="78" spans="1:21" ht="14.1" customHeight="1">
      <c r="A78" s="467" t="b">
        <v>0</v>
      </c>
      <c r="C78" s="693" t="s">
        <v>508</v>
      </c>
      <c r="D78" s="1283"/>
      <c r="E78" s="1283"/>
      <c r="F78" s="1283"/>
      <c r="G78" s="1283"/>
      <c r="H78" s="1283"/>
      <c r="I78" s="1283"/>
      <c r="J78" s="1219">
        <v>0</v>
      </c>
      <c r="K78" s="1219"/>
      <c r="O78" s="615"/>
      <c r="P78" s="615"/>
      <c r="Q78" s="615"/>
      <c r="R78" s="615"/>
      <c r="S78" s="615"/>
      <c r="T78" s="615"/>
      <c r="U78" s="615"/>
    </row>
    <row r="79" spans="1:21" ht="22.5" customHeight="1">
      <c r="C79" s="1279"/>
      <c r="D79" s="1279"/>
      <c r="E79" s="1279"/>
      <c r="F79" s="1279"/>
      <c r="G79" s="1279"/>
      <c r="H79" s="1279"/>
      <c r="I79" s="1279"/>
      <c r="J79" s="689" t="s">
        <v>977</v>
      </c>
      <c r="K79" s="690">
        <f>SUM(J10:K12,J14:K35,J37:K78)</f>
        <v>0</v>
      </c>
    </row>
    <row r="80" spans="1:21" ht="22.5" customHeight="1">
      <c r="C80" s="1280"/>
      <c r="D80" s="1280"/>
      <c r="E80" s="1280"/>
      <c r="F80" s="1280"/>
      <c r="G80" s="1280"/>
      <c r="H80" s="1280"/>
      <c r="I80" s="1280"/>
      <c r="J80" s="689" t="s">
        <v>978</v>
      </c>
      <c r="K80" s="849"/>
    </row>
    <row r="81" spans="1:11" ht="22.5" customHeight="1">
      <c r="C81" s="1281"/>
      <c r="D81" s="1281"/>
      <c r="E81" s="1281"/>
      <c r="F81" s="1281"/>
      <c r="G81" s="1281"/>
      <c r="H81" s="1281"/>
      <c r="I81" s="1281"/>
      <c r="J81" s="689" t="s">
        <v>979</v>
      </c>
      <c r="K81" s="690"/>
    </row>
    <row r="82" spans="1:11" ht="15" customHeight="1">
      <c r="C82" s="1284" t="s">
        <v>980</v>
      </c>
      <c r="D82" s="1284"/>
      <c r="E82" s="1284"/>
      <c r="F82" s="1284"/>
      <c r="G82" s="1284"/>
      <c r="H82" s="1284"/>
      <c r="I82" s="1285"/>
      <c r="J82" s="1286"/>
      <c r="K82" s="1286"/>
    </row>
    <row r="83" spans="1:11" ht="14.1" customHeight="1">
      <c r="A83" s="465" t="b">
        <v>0</v>
      </c>
      <c r="B83" s="465"/>
      <c r="C83" s="697" t="s">
        <v>508</v>
      </c>
      <c r="D83" s="1278" t="s">
        <v>1068</v>
      </c>
      <c r="E83" s="1278"/>
      <c r="F83" s="1278"/>
      <c r="G83" s="1278"/>
      <c r="H83" s="1278"/>
      <c r="I83" s="1278"/>
      <c r="J83" s="1219">
        <f>IF(A83=TRUE,Description!$H$14*406,0)</f>
        <v>0</v>
      </c>
      <c r="K83" s="1219"/>
    </row>
    <row r="84" spans="1:11" ht="14.1" customHeight="1">
      <c r="A84" s="465" t="b">
        <v>0</v>
      </c>
      <c r="B84" s="465"/>
      <c r="C84" s="697" t="s">
        <v>508</v>
      </c>
      <c r="D84" s="1278" t="s">
        <v>791</v>
      </c>
      <c r="E84" s="1278"/>
      <c r="F84" s="1278"/>
      <c r="G84" s="1278"/>
      <c r="H84" s="1278"/>
      <c r="I84" s="1278"/>
      <c r="J84" s="1219">
        <f>IF(A84=TRUE,Description!$H$14*858,0)</f>
        <v>0</v>
      </c>
      <c r="K84" s="1219"/>
    </row>
    <row r="85" spans="1:11" ht="14.1" customHeight="1">
      <c r="A85" s="465" t="b">
        <v>0</v>
      </c>
      <c r="B85" s="465"/>
      <c r="C85" s="697" t="s">
        <v>508</v>
      </c>
      <c r="D85" s="1278" t="s">
        <v>790</v>
      </c>
      <c r="E85" s="1278"/>
      <c r="F85" s="1278"/>
      <c r="G85" s="1278"/>
      <c r="H85" s="1278"/>
      <c r="I85" s="1278"/>
      <c r="J85" s="1219">
        <f>IF(A85=TRUE,Description!$H$14*949,0)</f>
        <v>0</v>
      </c>
      <c r="K85" s="1219"/>
    </row>
    <row r="86" spans="1:11" ht="14.1" customHeight="1">
      <c r="A86" s="465" t="b">
        <v>0</v>
      </c>
      <c r="C86" s="805" t="s">
        <v>999</v>
      </c>
      <c r="D86" s="1263" t="s">
        <v>1001</v>
      </c>
      <c r="E86" s="1264"/>
      <c r="F86" s="1264"/>
      <c r="G86" s="1264"/>
      <c r="H86" s="1264"/>
      <c r="I86" s="807" t="str">
        <f>Transport!E5&amp;" camion"</f>
        <v>2 camion</v>
      </c>
      <c r="J86" s="1219">
        <f>IF(A86=TRUE,Transport!G5,0)</f>
        <v>0</v>
      </c>
      <c r="K86" s="1219"/>
    </row>
    <row r="87" spans="1:11" ht="14.1" customHeight="1">
      <c r="A87" s="465" t="b">
        <v>0</v>
      </c>
      <c r="C87" s="693" t="s">
        <v>1000</v>
      </c>
      <c r="D87" s="1265" t="s">
        <v>1002</v>
      </c>
      <c r="E87" s="1265"/>
      <c r="F87" s="1265"/>
      <c r="G87" s="1265"/>
      <c r="H87" s="1265"/>
      <c r="I87" s="807" t="str">
        <f>Transport!E7&amp;" camion"</f>
        <v>2 camion</v>
      </c>
      <c r="J87" s="1219">
        <f>IF(A87=TRUE,Transport!G7,0)</f>
        <v>0</v>
      </c>
      <c r="K87" s="1219"/>
    </row>
    <row r="88" spans="1:11" ht="30" customHeight="1">
      <c r="A88" s="465" t="b">
        <v>0</v>
      </c>
      <c r="C88" s="693" t="s">
        <v>862</v>
      </c>
      <c r="D88" s="1266" t="s">
        <v>1018</v>
      </c>
      <c r="E88" s="1267"/>
      <c r="F88" s="1267"/>
      <c r="G88" s="1267"/>
      <c r="H88" s="1267"/>
      <c r="I88" s="807" t="str">
        <f>'Our List'!C63&amp;" gg. lav."</f>
        <v>5-7 gg. lav.</v>
      </c>
      <c r="J88" s="1219">
        <v>0</v>
      </c>
      <c r="K88" s="1219"/>
    </row>
    <row r="89" spans="1:11" ht="30" customHeight="1">
      <c r="A89" s="465" t="b">
        <v>0</v>
      </c>
      <c r="C89" s="693" t="s">
        <v>863</v>
      </c>
      <c r="D89" s="1266" t="s">
        <v>1069</v>
      </c>
      <c r="E89" s="1267"/>
      <c r="F89" s="1267"/>
      <c r="G89" s="1267"/>
      <c r="H89" s="1268"/>
      <c r="I89" s="807" t="str">
        <f>'Our List'!E63&amp;" gg. lav."</f>
        <v>7-9 gg. lav.</v>
      </c>
      <c r="J89" s="1219">
        <v>0</v>
      </c>
      <c r="K89" s="1219"/>
    </row>
    <row r="90" spans="1:11" ht="22.5" customHeight="1">
      <c r="B90" s="465"/>
      <c r="C90" s="1269" t="s">
        <v>982</v>
      </c>
      <c r="D90" s="1269"/>
      <c r="E90" s="1269"/>
      <c r="F90" s="1269"/>
      <c r="G90" s="1269"/>
      <c r="H90" s="1269"/>
      <c r="I90" s="1269"/>
      <c r="J90" s="689" t="s">
        <v>981</v>
      </c>
      <c r="K90" s="806">
        <f>SUM(K81,J86,J87,J83,J84,J85,J88,J89)</f>
        <v>0</v>
      </c>
    </row>
    <row r="91" spans="1:11" ht="14.1" customHeight="1">
      <c r="B91" s="465"/>
      <c r="C91" s="1262" t="s">
        <v>1070</v>
      </c>
      <c r="D91" s="1262"/>
      <c r="E91" s="1262"/>
      <c r="F91" s="1262"/>
      <c r="G91" s="1262"/>
      <c r="H91" s="1262"/>
      <c r="I91" s="1262"/>
      <c r="J91" s="465"/>
      <c r="K91" s="465"/>
    </row>
    <row r="92" spans="1:11" ht="14.1" customHeight="1">
      <c r="C92" s="1262" t="s">
        <v>1095</v>
      </c>
      <c r="D92" s="1262"/>
      <c r="E92" s="1262"/>
      <c r="F92" s="1262"/>
      <c r="G92" s="1262"/>
      <c r="H92" s="1262"/>
      <c r="I92" s="1262"/>
      <c r="J92" s="1287" t="s">
        <v>1097</v>
      </c>
      <c r="K92" s="1287"/>
    </row>
    <row r="93" spans="1:11" ht="14.1" customHeight="1">
      <c r="C93" s="1262"/>
      <c r="D93" s="1262"/>
      <c r="E93" s="1262"/>
      <c r="F93" s="1262"/>
      <c r="G93" s="1262"/>
      <c r="H93" s="1262"/>
      <c r="I93" s="1262"/>
      <c r="J93" s="1270">
        <f ca="1">TODAY()</f>
        <v>46136</v>
      </c>
      <c r="K93" s="1270"/>
    </row>
    <row r="94" spans="1:11" ht="14.1" customHeight="1">
      <c r="C94" s="1282" t="s">
        <v>1096</v>
      </c>
      <c r="D94" s="1282"/>
      <c r="E94" s="1282"/>
      <c r="F94" s="1282"/>
      <c r="G94" s="1282"/>
      <c r="H94" s="1282"/>
      <c r="I94" s="1282"/>
      <c r="J94" s="1282"/>
      <c r="K94" s="465"/>
    </row>
    <row r="95" spans="1:11" ht="14.1" customHeight="1">
      <c r="C95" s="1272" t="s">
        <v>789</v>
      </c>
      <c r="D95" s="1272"/>
      <c r="E95" s="1275" t="s">
        <v>807</v>
      </c>
      <c r="F95" s="1275"/>
      <c r="G95" s="1275"/>
      <c r="H95" s="1275"/>
      <c r="I95" s="1275"/>
      <c r="J95" s="1275"/>
      <c r="K95" s="1275"/>
    </row>
    <row r="96" spans="1:11" ht="24" customHeight="1">
      <c r="C96" s="1272"/>
      <c r="D96" s="1272"/>
      <c r="E96" s="1271" t="s">
        <v>1111</v>
      </c>
      <c r="F96" s="1271"/>
      <c r="G96" s="1271"/>
      <c r="H96" s="1271"/>
      <c r="I96" s="1271"/>
      <c r="J96" s="1271"/>
      <c r="K96" s="1271"/>
    </row>
    <row r="97" spans="2:12" ht="14.1" customHeight="1">
      <c r="B97" s="465"/>
      <c r="C97" s="974"/>
      <c r="D97" s="974"/>
      <c r="E97" s="1275" t="s">
        <v>1112</v>
      </c>
      <c r="F97" s="1275"/>
      <c r="G97" s="1275"/>
      <c r="H97" s="1275"/>
      <c r="I97" s="1275"/>
      <c r="J97" s="1275"/>
      <c r="K97" s="1275"/>
    </row>
    <row r="98" spans="2:12" ht="14.1" customHeight="1">
      <c r="B98" s="465"/>
      <c r="C98" s="974"/>
      <c r="D98" s="974"/>
      <c r="E98" s="972"/>
      <c r="F98" s="972"/>
      <c r="G98" s="972"/>
      <c r="H98" s="972"/>
      <c r="I98" s="972"/>
      <c r="J98" s="972"/>
      <c r="K98" s="972"/>
      <c r="L98" s="976"/>
    </row>
    <row r="99" spans="2:12" ht="14.1" customHeight="1">
      <c r="B99" s="465"/>
      <c r="C99" s="974"/>
      <c r="D99" s="974"/>
      <c r="E99" s="1271" t="s">
        <v>808</v>
      </c>
      <c r="F99" s="1271"/>
      <c r="G99" s="1271"/>
      <c r="H99" s="1271"/>
      <c r="I99" s="1271"/>
      <c r="J99" s="1271"/>
      <c r="K99" s="1271"/>
    </row>
    <row r="100" spans="2:12" ht="14.1" customHeight="1">
      <c r="B100" s="465"/>
      <c r="C100" s="975"/>
      <c r="D100" s="975"/>
      <c r="E100" s="1271"/>
      <c r="F100" s="1271"/>
      <c r="G100" s="1271"/>
      <c r="H100" s="1271"/>
      <c r="I100" s="1271"/>
      <c r="J100" s="1271"/>
      <c r="K100" s="1271"/>
    </row>
    <row r="101" spans="2:12" ht="14.1" customHeight="1">
      <c r="B101" s="465"/>
      <c r="C101" s="1274" t="s">
        <v>789</v>
      </c>
      <c r="D101" s="1274"/>
      <c r="E101" s="1271" t="s">
        <v>1113</v>
      </c>
      <c r="F101" s="1271"/>
      <c r="G101" s="1271"/>
      <c r="H101" s="1271"/>
      <c r="I101" s="1271"/>
      <c r="J101" s="1271"/>
      <c r="K101" s="1271"/>
    </row>
    <row r="102" spans="2:12" ht="14.1" customHeight="1">
      <c r="B102" s="465"/>
      <c r="C102" s="1274"/>
      <c r="D102" s="1274"/>
      <c r="E102" s="1271" t="s">
        <v>1114</v>
      </c>
      <c r="F102" s="1271"/>
      <c r="G102" s="1271"/>
      <c r="H102" s="1271"/>
      <c r="I102" s="1271"/>
      <c r="J102" s="1271"/>
      <c r="K102" s="1271"/>
    </row>
    <row r="103" spans="2:12" ht="14.1" customHeight="1">
      <c r="B103" s="465"/>
      <c r="C103" s="975"/>
      <c r="D103" s="975"/>
      <c r="E103" s="1271" t="s">
        <v>1115</v>
      </c>
      <c r="F103" s="1271"/>
      <c r="G103" s="1271"/>
      <c r="H103" s="1271"/>
      <c r="I103" s="1271"/>
      <c r="J103" s="1271"/>
      <c r="K103" s="1271"/>
    </row>
    <row r="104" spans="2:12" ht="14.1" customHeight="1">
      <c r="B104" s="465"/>
      <c r="C104" s="975"/>
      <c r="D104" s="975"/>
      <c r="E104" s="973"/>
      <c r="F104" s="973"/>
      <c r="G104" s="973"/>
      <c r="H104" s="973"/>
      <c r="I104" s="973"/>
      <c r="J104" s="973"/>
      <c r="K104" s="973"/>
    </row>
    <row r="105" spans="2:12" ht="14.1" customHeight="1">
      <c r="B105" s="465"/>
      <c r="C105" s="975"/>
      <c r="D105" s="975"/>
      <c r="E105" s="1271" t="s">
        <v>808</v>
      </c>
      <c r="F105" s="1271"/>
      <c r="G105" s="1271"/>
      <c r="H105" s="1271"/>
      <c r="I105" s="1271"/>
      <c r="J105" s="1271"/>
      <c r="K105" s="1271"/>
    </row>
    <row r="106" spans="2:12" ht="14.1" customHeight="1">
      <c r="B106" s="465"/>
      <c r="C106" s="975"/>
      <c r="D106" s="975"/>
      <c r="E106" s="1271"/>
      <c r="F106" s="1271"/>
      <c r="G106" s="1271"/>
      <c r="H106" s="1271"/>
      <c r="I106" s="1271"/>
      <c r="J106" s="1271"/>
      <c r="K106" s="1271"/>
    </row>
    <row r="107" spans="2:12" ht="14.1" customHeight="1">
      <c r="B107" s="465"/>
      <c r="C107" s="1272" t="s">
        <v>789</v>
      </c>
      <c r="D107" s="1272"/>
      <c r="E107" s="1271" t="s">
        <v>1116</v>
      </c>
      <c r="F107" s="1271"/>
      <c r="G107" s="1271"/>
      <c r="H107" s="1271"/>
      <c r="I107" s="1271"/>
      <c r="J107" s="1271"/>
      <c r="K107" s="1271"/>
    </row>
    <row r="108" spans="2:12" ht="14.1" customHeight="1">
      <c r="B108" s="465"/>
      <c r="C108" s="1272"/>
      <c r="D108" s="1272"/>
      <c r="E108" s="1271" t="s">
        <v>1117</v>
      </c>
      <c r="F108" s="1271"/>
      <c r="G108" s="1271"/>
      <c r="H108" s="1271"/>
      <c r="I108" s="1271"/>
      <c r="J108" s="1271"/>
      <c r="K108" s="1271"/>
    </row>
    <row r="109" spans="2:12" ht="14.1" customHeight="1">
      <c r="B109" s="465"/>
      <c r="C109" s="975"/>
      <c r="D109" s="975"/>
      <c r="E109" s="1271" t="s">
        <v>1118</v>
      </c>
      <c r="F109" s="1271"/>
      <c r="G109" s="1271"/>
      <c r="H109" s="1271"/>
      <c r="I109" s="1271"/>
      <c r="J109" s="1271"/>
      <c r="K109" s="1271"/>
    </row>
    <row r="110" spans="2:12" ht="14.1" customHeight="1">
      <c r="B110" s="465"/>
      <c r="C110" s="975"/>
      <c r="D110" s="975"/>
      <c r="E110" s="1271" t="s">
        <v>1119</v>
      </c>
      <c r="F110" s="1271"/>
      <c r="G110" s="1271"/>
      <c r="H110" s="1271"/>
      <c r="I110" s="1271"/>
      <c r="J110" s="1271"/>
      <c r="K110" s="1271"/>
    </row>
    <row r="111" spans="2:12" ht="14.1" customHeight="1">
      <c r="B111" s="465"/>
      <c r="C111" s="975"/>
      <c r="D111" s="975"/>
      <c r="E111" s="973"/>
      <c r="F111" s="973"/>
      <c r="G111" s="973"/>
      <c r="H111" s="973"/>
      <c r="I111" s="973"/>
      <c r="J111" s="973"/>
      <c r="K111" s="973"/>
    </row>
    <row r="112" spans="2:12" ht="14.1" customHeight="1">
      <c r="B112" s="465"/>
      <c r="C112" s="975"/>
      <c r="D112" s="975"/>
      <c r="E112" s="1271" t="s">
        <v>808</v>
      </c>
      <c r="F112" s="1271"/>
      <c r="G112" s="1271"/>
      <c r="H112" s="1271"/>
      <c r="I112" s="1271"/>
      <c r="J112" s="1271"/>
      <c r="K112" s="1271"/>
    </row>
    <row r="113" spans="2:13" ht="14.1" customHeight="1">
      <c r="B113" s="465"/>
      <c r="C113" s="975"/>
      <c r="D113" s="975"/>
      <c r="E113" s="1271"/>
      <c r="F113" s="1271"/>
      <c r="G113" s="1271"/>
      <c r="H113" s="1271"/>
      <c r="I113" s="1271"/>
      <c r="J113" s="1271"/>
      <c r="K113" s="1271"/>
    </row>
    <row r="114" spans="2:13" ht="14.1" customHeight="1">
      <c r="B114" s="465"/>
      <c r="C114" s="587"/>
      <c r="D114" s="587"/>
      <c r="E114" s="644"/>
      <c r="F114" s="644"/>
      <c r="G114" s="644"/>
      <c r="H114" s="644"/>
      <c r="I114" s="644"/>
      <c r="J114" s="644"/>
      <c r="K114" s="644"/>
    </row>
    <row r="115" spans="2:13" ht="14.1" customHeight="1">
      <c r="B115" s="465"/>
      <c r="C115" s="645"/>
      <c r="D115" s="1276" t="s">
        <v>809</v>
      </c>
      <c r="E115" s="1276"/>
      <c r="F115" s="1276"/>
      <c r="G115" s="1276"/>
      <c r="H115" s="1276"/>
      <c r="I115" s="1276"/>
      <c r="J115" s="1276"/>
      <c r="K115" s="646"/>
    </row>
    <row r="116" spans="2:13" ht="14.1" customHeight="1">
      <c r="B116" s="465"/>
      <c r="C116" s="647"/>
      <c r="D116" s="647"/>
      <c r="E116" s="647"/>
      <c r="F116" s="647"/>
      <c r="G116" s="648"/>
      <c r="H116" s="648"/>
      <c r="I116" s="648"/>
      <c r="J116" s="648"/>
      <c r="K116" s="646"/>
    </row>
    <row r="117" spans="2:13" ht="14.1" customHeight="1">
      <c r="B117" s="465"/>
      <c r="C117" s="646"/>
      <c r="D117" s="646"/>
      <c r="E117" s="646"/>
      <c r="F117" s="646"/>
      <c r="G117" s="646"/>
      <c r="H117" s="646"/>
      <c r="I117" s="646"/>
      <c r="J117" s="646"/>
      <c r="K117" s="646"/>
    </row>
    <row r="118" spans="2:13">
      <c r="C118" s="1277" t="s">
        <v>640</v>
      </c>
      <c r="D118" s="1277"/>
      <c r="E118" s="1277"/>
      <c r="F118" s="649"/>
      <c r="G118" s="646"/>
      <c r="H118" s="646"/>
      <c r="I118" s="1273"/>
      <c r="J118" s="1273"/>
      <c r="K118" s="1273"/>
    </row>
    <row r="119" spans="2:13">
      <c r="C119" s="650"/>
      <c r="D119" s="650"/>
      <c r="E119" s="651"/>
      <c r="F119" s="651"/>
      <c r="G119" s="646"/>
      <c r="H119" s="646"/>
      <c r="I119" s="652"/>
      <c r="J119" s="653"/>
      <c r="K119" s="653"/>
    </row>
    <row r="120" spans="2:13">
      <c r="C120" s="1273" t="s">
        <v>641</v>
      </c>
      <c r="D120" s="1273"/>
      <c r="E120" s="1273"/>
      <c r="F120" s="646"/>
      <c r="G120" s="646"/>
      <c r="H120" s="646"/>
      <c r="I120" s="654"/>
      <c r="J120" s="654"/>
      <c r="K120" s="654"/>
    </row>
    <row r="121" spans="2:13" ht="18.75">
      <c r="C121" s="611"/>
      <c r="D121" s="611"/>
      <c r="E121" s="611"/>
      <c r="F121" s="611"/>
      <c r="G121" s="612"/>
      <c r="H121" s="612"/>
      <c r="I121" s="612"/>
      <c r="J121" s="612"/>
      <c r="K121" s="610"/>
    </row>
    <row r="122" spans="2:13">
      <c r="C122" s="610"/>
      <c r="D122" s="610"/>
      <c r="E122" s="610"/>
      <c r="F122" s="610"/>
      <c r="G122" s="610"/>
      <c r="H122" s="610"/>
      <c r="I122" s="610"/>
      <c r="J122" s="610"/>
      <c r="K122" s="610"/>
    </row>
    <row r="123" spans="2:13">
      <c r="C123" s="610"/>
      <c r="D123" s="610"/>
      <c r="E123" s="610"/>
      <c r="F123" s="610"/>
      <c r="G123" s="610"/>
      <c r="H123" s="610"/>
      <c r="I123" s="610"/>
      <c r="J123" s="610"/>
      <c r="K123" s="610"/>
    </row>
    <row r="124" spans="2:13">
      <c r="C124" s="602"/>
      <c r="D124" s="602"/>
      <c r="E124" s="602"/>
      <c r="F124" s="602"/>
      <c r="G124" s="602"/>
      <c r="H124" s="602"/>
      <c r="I124" s="602"/>
      <c r="J124" s="602"/>
      <c r="K124" s="602"/>
    </row>
    <row r="125" spans="2:13">
      <c r="B125" s="602"/>
      <c r="C125" s="602"/>
      <c r="D125" s="602"/>
      <c r="E125" s="602"/>
      <c r="F125" s="602"/>
      <c r="G125" s="602"/>
      <c r="H125" s="602"/>
      <c r="I125" s="602"/>
      <c r="J125" s="602"/>
      <c r="K125" s="602"/>
      <c r="L125" s="602"/>
      <c r="M125" s="602"/>
    </row>
    <row r="126" spans="2:13" ht="15" customHeight="1">
      <c r="B126" s="602"/>
      <c r="C126" s="602"/>
      <c r="D126" s="602"/>
      <c r="E126" s="602"/>
      <c r="F126" s="602"/>
      <c r="G126" s="602"/>
      <c r="H126" s="602"/>
      <c r="I126" s="602"/>
      <c r="J126" s="602"/>
      <c r="K126" s="602"/>
      <c r="L126" s="602"/>
      <c r="M126" s="602"/>
    </row>
    <row r="127" spans="2:13" ht="15" customHeight="1">
      <c r="B127" s="602"/>
      <c r="C127" s="602"/>
      <c r="D127" s="602"/>
      <c r="E127" s="602"/>
      <c r="F127" s="602"/>
      <c r="G127" s="602"/>
      <c r="H127" s="602"/>
      <c r="I127" s="602"/>
      <c r="J127" s="602"/>
      <c r="K127" s="602"/>
      <c r="L127" s="602"/>
      <c r="M127" s="602"/>
    </row>
    <row r="128" spans="2:13">
      <c r="B128" s="602"/>
      <c r="C128" s="602"/>
      <c r="D128" s="602"/>
      <c r="E128" s="602"/>
      <c r="F128" s="602"/>
      <c r="G128" s="602"/>
      <c r="H128" s="602"/>
      <c r="I128" s="602"/>
      <c r="J128" s="602"/>
      <c r="K128" s="602"/>
      <c r="L128" s="602"/>
      <c r="M128" s="602"/>
    </row>
    <row r="129" spans="2:13">
      <c r="B129" s="602"/>
      <c r="C129" s="602"/>
      <c r="D129" s="602"/>
      <c r="E129" s="602"/>
      <c r="F129" s="602"/>
      <c r="G129" s="602"/>
      <c r="H129" s="602"/>
      <c r="I129" s="602"/>
      <c r="J129" s="602"/>
      <c r="K129" s="602"/>
      <c r="L129" s="602"/>
      <c r="M129" s="602"/>
    </row>
    <row r="130" spans="2:13">
      <c r="B130" s="602"/>
      <c r="C130" s="602"/>
      <c r="D130" s="602"/>
      <c r="E130" s="602"/>
      <c r="F130" s="602"/>
      <c r="G130" s="602"/>
      <c r="H130" s="602"/>
      <c r="I130" s="602"/>
      <c r="J130" s="602"/>
      <c r="K130" s="602"/>
      <c r="L130" s="602"/>
      <c r="M130" s="602"/>
    </row>
    <row r="131" spans="2:13">
      <c r="B131" s="602"/>
      <c r="C131" s="602"/>
      <c r="D131" s="602"/>
      <c r="E131" s="602"/>
      <c r="F131" s="602"/>
      <c r="G131" s="602"/>
      <c r="H131" s="602"/>
      <c r="I131" s="602"/>
      <c r="J131" s="602"/>
      <c r="K131" s="602"/>
      <c r="L131" s="602"/>
      <c r="M131" s="602"/>
    </row>
    <row r="132" spans="2:13" ht="15.75" customHeight="1">
      <c r="B132" s="602"/>
      <c r="C132" s="602"/>
      <c r="D132" s="602"/>
      <c r="E132" s="602"/>
      <c r="F132" s="602"/>
      <c r="G132" s="602"/>
      <c r="H132" s="602"/>
      <c r="I132" s="602"/>
      <c r="J132" s="602"/>
      <c r="K132" s="602"/>
      <c r="L132" s="602"/>
      <c r="M132" s="602"/>
    </row>
    <row r="133" spans="2:13">
      <c r="B133" s="602"/>
      <c r="C133" s="602"/>
      <c r="D133" s="602"/>
      <c r="E133" s="602"/>
      <c r="F133" s="602"/>
      <c r="G133" s="602"/>
      <c r="H133" s="602"/>
      <c r="I133" s="602"/>
      <c r="J133" s="602"/>
      <c r="K133" s="602"/>
      <c r="L133" s="602"/>
      <c r="M133" s="602"/>
    </row>
    <row r="134" spans="2:13">
      <c r="B134" s="602"/>
      <c r="C134" s="602"/>
      <c r="D134" s="602"/>
      <c r="E134" s="602"/>
      <c r="F134" s="602"/>
      <c r="G134" s="602"/>
      <c r="H134" s="602"/>
      <c r="I134" s="602"/>
      <c r="J134" s="602"/>
      <c r="K134" s="602"/>
      <c r="L134" s="602"/>
      <c r="M134" s="602"/>
    </row>
    <row r="135" spans="2:13">
      <c r="B135" s="602"/>
      <c r="C135" s="602"/>
      <c r="D135" s="602"/>
      <c r="E135" s="602"/>
      <c r="F135" s="602"/>
      <c r="G135" s="602"/>
      <c r="H135" s="602"/>
      <c r="I135" s="602"/>
      <c r="J135" s="602"/>
      <c r="K135" s="602"/>
      <c r="L135" s="602"/>
      <c r="M135" s="602"/>
    </row>
    <row r="136" spans="2:13">
      <c r="B136" s="602"/>
      <c r="C136" s="602"/>
      <c r="D136" s="602"/>
      <c r="E136" s="602"/>
      <c r="F136" s="602"/>
      <c r="G136" s="602"/>
      <c r="H136" s="602"/>
      <c r="I136" s="602"/>
      <c r="J136" s="602"/>
      <c r="K136" s="602"/>
      <c r="L136" s="602"/>
      <c r="M136" s="602"/>
    </row>
    <row r="137" spans="2:13">
      <c r="B137" s="602"/>
      <c r="C137" s="602"/>
      <c r="D137" s="602"/>
      <c r="E137" s="602"/>
      <c r="F137" s="602"/>
      <c r="G137" s="602"/>
      <c r="H137" s="602"/>
      <c r="I137" s="602"/>
      <c r="J137" s="602"/>
      <c r="K137" s="602"/>
      <c r="L137" s="602"/>
      <c r="M137" s="602"/>
    </row>
    <row r="138" spans="2:13">
      <c r="B138" s="602"/>
      <c r="C138" s="602"/>
      <c r="D138" s="602"/>
      <c r="E138" s="602"/>
      <c r="F138" s="602"/>
      <c r="G138" s="602"/>
      <c r="H138" s="602"/>
      <c r="I138" s="602"/>
      <c r="J138" s="602"/>
      <c r="K138" s="602"/>
      <c r="L138" s="602"/>
      <c r="M138" s="602"/>
    </row>
    <row r="139" spans="2:13">
      <c r="B139" s="602"/>
      <c r="C139" s="602"/>
      <c r="D139" s="602"/>
      <c r="E139" s="602"/>
      <c r="F139" s="602"/>
      <c r="G139" s="602"/>
      <c r="H139" s="602"/>
      <c r="I139" s="602"/>
      <c r="J139" s="602"/>
      <c r="K139" s="602"/>
      <c r="L139" s="602"/>
      <c r="M139" s="602"/>
    </row>
    <row r="140" spans="2:13">
      <c r="B140" s="602"/>
      <c r="C140" s="602"/>
      <c r="D140" s="602"/>
      <c r="E140" s="602"/>
      <c r="F140" s="602"/>
      <c r="G140" s="602"/>
      <c r="H140" s="602"/>
      <c r="I140" s="602"/>
      <c r="J140" s="602"/>
      <c r="K140" s="602"/>
      <c r="L140" s="602"/>
      <c r="M140" s="602"/>
    </row>
    <row r="141" spans="2:13">
      <c r="B141" s="602"/>
      <c r="C141" s="602"/>
      <c r="D141" s="602"/>
      <c r="E141" s="602"/>
      <c r="F141" s="602"/>
      <c r="G141" s="602"/>
      <c r="H141" s="602"/>
      <c r="I141" s="602"/>
      <c r="J141" s="602"/>
      <c r="K141" s="602"/>
      <c r="L141" s="602"/>
      <c r="M141" s="602"/>
    </row>
    <row r="142" spans="2:13">
      <c r="B142" s="602"/>
      <c r="C142" s="602"/>
      <c r="D142" s="602"/>
      <c r="E142" s="602"/>
      <c r="F142" s="602"/>
      <c r="G142" s="602"/>
      <c r="H142" s="602"/>
      <c r="I142" s="602"/>
      <c r="J142" s="602"/>
      <c r="K142" s="602"/>
      <c r="L142" s="602"/>
      <c r="M142" s="602"/>
    </row>
    <row r="143" spans="2:13">
      <c r="B143" s="602"/>
      <c r="C143" s="602"/>
      <c r="D143" s="602"/>
      <c r="E143" s="602"/>
      <c r="F143" s="602"/>
      <c r="G143" s="602"/>
      <c r="H143" s="602"/>
      <c r="I143" s="602"/>
      <c r="J143" s="602"/>
      <c r="K143" s="602"/>
      <c r="L143" s="602"/>
      <c r="M143" s="602"/>
    </row>
    <row r="144" spans="2:13">
      <c r="B144" s="602"/>
      <c r="C144" s="602"/>
      <c r="D144" s="602"/>
      <c r="E144" s="602"/>
      <c r="F144" s="602"/>
      <c r="G144" s="602"/>
      <c r="H144" s="602"/>
      <c r="I144" s="602"/>
      <c r="J144" s="602"/>
      <c r="K144" s="602"/>
      <c r="L144" s="602"/>
      <c r="M144" s="602"/>
    </row>
    <row r="145" spans="2:13" ht="15.75" customHeight="1">
      <c r="B145" s="602"/>
      <c r="C145" s="602"/>
      <c r="D145" s="602"/>
      <c r="E145" s="602"/>
      <c r="F145" s="602"/>
      <c r="G145" s="602"/>
      <c r="H145" s="602"/>
      <c r="I145" s="602"/>
      <c r="J145" s="602"/>
      <c r="K145" s="602"/>
      <c r="L145" s="602"/>
      <c r="M145" s="602"/>
    </row>
    <row r="146" spans="2:13">
      <c r="B146" s="602"/>
      <c r="C146" s="602"/>
      <c r="D146" s="602"/>
      <c r="E146" s="602"/>
      <c r="F146" s="602"/>
      <c r="G146" s="602"/>
      <c r="H146" s="602"/>
      <c r="I146" s="602"/>
      <c r="J146" s="602"/>
      <c r="K146" s="602"/>
      <c r="L146" s="602"/>
      <c r="M146" s="602"/>
    </row>
    <row r="147" spans="2:13" ht="15" customHeight="1">
      <c r="B147" s="602"/>
      <c r="C147" s="602"/>
      <c r="D147" s="602"/>
      <c r="E147" s="602"/>
      <c r="F147" s="602"/>
      <c r="G147" s="602"/>
      <c r="H147" s="602"/>
      <c r="I147" s="602"/>
      <c r="J147" s="602"/>
      <c r="K147" s="602"/>
      <c r="L147" s="602"/>
      <c r="M147" s="602"/>
    </row>
    <row r="148" spans="2:13">
      <c r="B148" s="602"/>
      <c r="C148" s="602"/>
      <c r="D148" s="602"/>
      <c r="E148" s="602"/>
      <c r="F148" s="602"/>
      <c r="G148" s="602"/>
      <c r="H148" s="602"/>
      <c r="I148" s="602"/>
      <c r="J148" s="602"/>
      <c r="K148" s="602"/>
      <c r="L148" s="602"/>
      <c r="M148" s="602"/>
    </row>
    <row r="149" spans="2:13">
      <c r="B149" s="602"/>
      <c r="C149" s="602"/>
      <c r="D149" s="602"/>
      <c r="E149" s="602"/>
      <c r="F149" s="602"/>
      <c r="G149" s="602"/>
      <c r="H149" s="602"/>
      <c r="I149" s="602"/>
      <c r="J149" s="602"/>
      <c r="K149" s="602"/>
      <c r="L149" s="602"/>
      <c r="M149" s="602"/>
    </row>
    <row r="150" spans="2:13">
      <c r="B150" s="602"/>
      <c r="C150" s="602"/>
      <c r="D150" s="602"/>
      <c r="E150" s="602"/>
      <c r="F150" s="602"/>
      <c r="G150" s="602"/>
      <c r="H150" s="602"/>
      <c r="I150" s="602"/>
      <c r="J150" s="602"/>
      <c r="K150" s="602"/>
      <c r="L150" s="602"/>
      <c r="M150" s="602"/>
    </row>
    <row r="151" spans="2:13" ht="28.5" customHeight="1">
      <c r="B151" s="602"/>
      <c r="C151" s="602"/>
      <c r="D151" s="602"/>
      <c r="E151" s="602"/>
      <c r="F151" s="602"/>
      <c r="G151" s="602"/>
      <c r="H151" s="602"/>
      <c r="I151" s="602"/>
      <c r="J151" s="602"/>
      <c r="K151" s="602"/>
      <c r="L151" s="602"/>
      <c r="M151" s="602"/>
    </row>
    <row r="152" spans="2:13" ht="28.5" customHeight="1">
      <c r="B152" s="602"/>
      <c r="C152" s="602"/>
      <c r="D152" s="602"/>
      <c r="E152" s="602"/>
      <c r="F152" s="602"/>
      <c r="G152" s="602"/>
      <c r="H152" s="602"/>
      <c r="I152" s="602"/>
      <c r="J152" s="602"/>
      <c r="K152" s="602"/>
      <c r="L152" s="602"/>
      <c r="M152" s="602"/>
    </row>
    <row r="153" spans="2:13">
      <c r="B153" s="602"/>
      <c r="C153" s="602"/>
      <c r="D153" s="602"/>
      <c r="E153" s="602"/>
      <c r="F153" s="602"/>
      <c r="G153" s="602"/>
      <c r="H153" s="602"/>
      <c r="I153" s="602"/>
      <c r="J153" s="602"/>
      <c r="K153" s="602"/>
      <c r="L153" s="602"/>
      <c r="M153" s="602"/>
    </row>
    <row r="154" spans="2:13">
      <c r="B154" s="602"/>
      <c r="C154" s="602"/>
      <c r="D154" s="602"/>
      <c r="E154" s="602"/>
      <c r="F154" s="602"/>
      <c r="G154" s="602"/>
      <c r="H154" s="602"/>
      <c r="I154" s="602"/>
      <c r="J154" s="602"/>
      <c r="K154" s="602"/>
      <c r="L154" s="602"/>
      <c r="M154" s="602"/>
    </row>
    <row r="155" spans="2:13">
      <c r="B155" s="602"/>
      <c r="C155" s="602"/>
      <c r="D155" s="602"/>
      <c r="E155" s="602"/>
      <c r="F155" s="602"/>
      <c r="G155" s="602"/>
      <c r="H155" s="602"/>
      <c r="I155" s="602"/>
      <c r="J155" s="602"/>
      <c r="K155" s="602"/>
      <c r="L155" s="602"/>
      <c r="M155" s="602"/>
    </row>
    <row r="156" spans="2:13" ht="15" customHeight="1">
      <c r="B156" s="602"/>
      <c r="C156" s="602"/>
      <c r="D156" s="602"/>
      <c r="E156" s="602"/>
      <c r="F156" s="602"/>
      <c r="G156" s="602"/>
      <c r="H156" s="602"/>
      <c r="I156" s="602"/>
      <c r="J156" s="602"/>
      <c r="K156" s="602"/>
      <c r="L156" s="602"/>
      <c r="M156" s="602"/>
    </row>
    <row r="157" spans="2:13" ht="15" customHeight="1">
      <c r="B157" s="602"/>
      <c r="C157" s="602"/>
      <c r="D157" s="602"/>
      <c r="E157" s="602"/>
      <c r="F157" s="602"/>
      <c r="G157" s="602"/>
      <c r="H157" s="602"/>
      <c r="I157" s="602"/>
      <c r="J157" s="602"/>
      <c r="K157" s="602"/>
      <c r="L157" s="602"/>
      <c r="M157" s="602"/>
    </row>
    <row r="158" spans="2:13">
      <c r="B158" s="602"/>
      <c r="C158" s="602"/>
      <c r="D158" s="602"/>
      <c r="E158" s="602"/>
      <c r="F158" s="602"/>
      <c r="G158" s="602"/>
      <c r="H158" s="602"/>
      <c r="I158" s="602"/>
      <c r="J158" s="602"/>
      <c r="K158" s="602"/>
      <c r="L158" s="602"/>
      <c r="M158" s="602"/>
    </row>
  </sheetData>
  <mergeCells count="193">
    <mergeCell ref="H8:K8"/>
    <mergeCell ref="D7:G8"/>
    <mergeCell ref="J15:K15"/>
    <mergeCell ref="D1:J1"/>
    <mergeCell ref="D2:J2"/>
    <mergeCell ref="C13:I13"/>
    <mergeCell ref="J13:K13"/>
    <mergeCell ref="D14:I14"/>
    <mergeCell ref="J14:K14"/>
    <mergeCell ref="F3:G3"/>
    <mergeCell ref="E5:H5"/>
    <mergeCell ref="D6:H6"/>
    <mergeCell ref="J6:K6"/>
    <mergeCell ref="D10:I10"/>
    <mergeCell ref="J10:K10"/>
    <mergeCell ref="D11:I11"/>
    <mergeCell ref="J11:K11"/>
    <mergeCell ref="D12:I12"/>
    <mergeCell ref="J12:K12"/>
    <mergeCell ref="J7:K7"/>
    <mergeCell ref="C9:I9"/>
    <mergeCell ref="J9:K9"/>
    <mergeCell ref="C7:C8"/>
    <mergeCell ref="D15:I15"/>
    <mergeCell ref="D25:I25"/>
    <mergeCell ref="J25:K25"/>
    <mergeCell ref="D26:I26"/>
    <mergeCell ref="J26:K26"/>
    <mergeCell ref="D21:I21"/>
    <mergeCell ref="J21:K21"/>
    <mergeCell ref="D22:I22"/>
    <mergeCell ref="J22:K22"/>
    <mergeCell ref="D23:I23"/>
    <mergeCell ref="J23:K23"/>
    <mergeCell ref="D20:I20"/>
    <mergeCell ref="J20:K20"/>
    <mergeCell ref="D16:I16"/>
    <mergeCell ref="J16:K16"/>
    <mergeCell ref="D17:I17"/>
    <mergeCell ref="J17:K17"/>
    <mergeCell ref="D24:I24"/>
    <mergeCell ref="J24:K24"/>
    <mergeCell ref="D18:I18"/>
    <mergeCell ref="J18:K18"/>
    <mergeCell ref="D19:I19"/>
    <mergeCell ref="J19:K19"/>
    <mergeCell ref="D30:I30"/>
    <mergeCell ref="J30:K30"/>
    <mergeCell ref="D31:I31"/>
    <mergeCell ref="J31:K31"/>
    <mergeCell ref="D32:I32"/>
    <mergeCell ref="J32:K32"/>
    <mergeCell ref="D27:I27"/>
    <mergeCell ref="J27:K27"/>
    <mergeCell ref="D28:I28"/>
    <mergeCell ref="J28:K28"/>
    <mergeCell ref="D29:I29"/>
    <mergeCell ref="J29:K29"/>
    <mergeCell ref="C36:I36"/>
    <mergeCell ref="J36:K36"/>
    <mergeCell ref="D37:I37"/>
    <mergeCell ref="J37:K37"/>
    <mergeCell ref="D38:I38"/>
    <mergeCell ref="J38:K38"/>
    <mergeCell ref="D33:I33"/>
    <mergeCell ref="J33:K33"/>
    <mergeCell ref="D34:I34"/>
    <mergeCell ref="J34:K34"/>
    <mergeCell ref="D35:I35"/>
    <mergeCell ref="J35:K35"/>
    <mergeCell ref="D45:I45"/>
    <mergeCell ref="J45:K45"/>
    <mergeCell ref="D46:I46"/>
    <mergeCell ref="J46:K46"/>
    <mergeCell ref="D49:I49"/>
    <mergeCell ref="J49:K49"/>
    <mergeCell ref="D39:I39"/>
    <mergeCell ref="J39:K39"/>
    <mergeCell ref="D41:I41"/>
    <mergeCell ref="J41:K41"/>
    <mergeCell ref="D44:I44"/>
    <mergeCell ref="J44:K44"/>
    <mergeCell ref="D40:I40"/>
    <mergeCell ref="J40:K40"/>
    <mergeCell ref="J42:K42"/>
    <mergeCell ref="D42:I42"/>
    <mergeCell ref="D43:I43"/>
    <mergeCell ref="J43:K43"/>
    <mergeCell ref="D47:I47"/>
    <mergeCell ref="D48:I48"/>
    <mergeCell ref="J47:K47"/>
    <mergeCell ref="J48:K48"/>
    <mergeCell ref="D53:I53"/>
    <mergeCell ref="J53:K53"/>
    <mergeCell ref="D54:I54"/>
    <mergeCell ref="J54:K54"/>
    <mergeCell ref="D55:I55"/>
    <mergeCell ref="J55:K55"/>
    <mergeCell ref="D50:I50"/>
    <mergeCell ref="J50:K50"/>
    <mergeCell ref="D51:I51"/>
    <mergeCell ref="J51:K51"/>
    <mergeCell ref="D52:I52"/>
    <mergeCell ref="J52:K52"/>
    <mergeCell ref="D59:I59"/>
    <mergeCell ref="J59:K59"/>
    <mergeCell ref="D60:I60"/>
    <mergeCell ref="J60:K60"/>
    <mergeCell ref="D61:I61"/>
    <mergeCell ref="J61:K61"/>
    <mergeCell ref="D56:I56"/>
    <mergeCell ref="J56:K56"/>
    <mergeCell ref="D57:I57"/>
    <mergeCell ref="J57:K57"/>
    <mergeCell ref="D58:I58"/>
    <mergeCell ref="J58:K58"/>
    <mergeCell ref="D62:I62"/>
    <mergeCell ref="J62:K62"/>
    <mergeCell ref="D63:I63"/>
    <mergeCell ref="J63:K63"/>
    <mergeCell ref="D64:I64"/>
    <mergeCell ref="J64:K64"/>
    <mergeCell ref="D65:I65"/>
    <mergeCell ref="J65:K65"/>
    <mergeCell ref="D67:I67"/>
    <mergeCell ref="J67:K67"/>
    <mergeCell ref="D70:I70"/>
    <mergeCell ref="J70:K70"/>
    <mergeCell ref="D71:I71"/>
    <mergeCell ref="J71:K71"/>
    <mergeCell ref="D72:I72"/>
    <mergeCell ref="J72:K72"/>
    <mergeCell ref="D66:I66"/>
    <mergeCell ref="J66:K66"/>
    <mergeCell ref="D68:I68"/>
    <mergeCell ref="J68:K68"/>
    <mergeCell ref="D69:I69"/>
    <mergeCell ref="J69:K69"/>
    <mergeCell ref="D85:I85"/>
    <mergeCell ref="J85:K85"/>
    <mergeCell ref="D83:I83"/>
    <mergeCell ref="J83:K83"/>
    <mergeCell ref="D84:I84"/>
    <mergeCell ref="C79:I81"/>
    <mergeCell ref="C92:I93"/>
    <mergeCell ref="C94:J94"/>
    <mergeCell ref="D73:I73"/>
    <mergeCell ref="J73:K73"/>
    <mergeCell ref="D74:I74"/>
    <mergeCell ref="J74:K74"/>
    <mergeCell ref="D75:I75"/>
    <mergeCell ref="J75:K75"/>
    <mergeCell ref="D76:I76"/>
    <mergeCell ref="J76:K76"/>
    <mergeCell ref="D77:I77"/>
    <mergeCell ref="J77:K77"/>
    <mergeCell ref="D78:I78"/>
    <mergeCell ref="J78:K78"/>
    <mergeCell ref="C82:I82"/>
    <mergeCell ref="J82:K82"/>
    <mergeCell ref="J84:K84"/>
    <mergeCell ref="J92:K92"/>
    <mergeCell ref="J93:K93"/>
    <mergeCell ref="E103:K103"/>
    <mergeCell ref="E105:K106"/>
    <mergeCell ref="C107:D108"/>
    <mergeCell ref="E107:K107"/>
    <mergeCell ref="C120:E120"/>
    <mergeCell ref="C101:D102"/>
    <mergeCell ref="E101:K101"/>
    <mergeCell ref="E102:K102"/>
    <mergeCell ref="E109:K109"/>
    <mergeCell ref="E108:K108"/>
    <mergeCell ref="E110:K110"/>
    <mergeCell ref="E112:K113"/>
    <mergeCell ref="C95:D96"/>
    <mergeCell ref="E95:K95"/>
    <mergeCell ref="E96:K96"/>
    <mergeCell ref="E97:K97"/>
    <mergeCell ref="E99:K100"/>
    <mergeCell ref="D115:J115"/>
    <mergeCell ref="C118:E118"/>
    <mergeCell ref="I118:K118"/>
    <mergeCell ref="J86:K86"/>
    <mergeCell ref="J87:K87"/>
    <mergeCell ref="J88:K88"/>
    <mergeCell ref="J89:K89"/>
    <mergeCell ref="C91:I91"/>
    <mergeCell ref="D86:H86"/>
    <mergeCell ref="D87:H87"/>
    <mergeCell ref="D88:H88"/>
    <mergeCell ref="D89:H89"/>
    <mergeCell ref="C90:I90"/>
  </mergeCells>
  <printOptions horizontalCentered="1" verticalCentered="1"/>
  <pageMargins left="0.70866141732283472" right="0.70866141732283472" top="0.59055118110236227" bottom="0.59055118110236227" header="0.31496062992125984" footer="0.31496062992125984"/>
  <pageSetup paperSize="9" scale="73" fitToHeight="0" orientation="portrait" r:id="rId1"/>
  <rowBreaks count="1" manualBreakCount="1">
    <brk id="12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089" r:id="rId4" name="Button 177">
              <controlPr defaultSize="0" print="0" autoFill="0" autoPict="0" macro="[0]!Hide_1">
                <anchor moveWithCells="1" sizeWithCells="1">
                  <from>
                    <xdr:col>12</xdr:col>
                    <xdr:colOff>161925</xdr:colOff>
                    <xdr:row>1</xdr:row>
                    <xdr:rowOff>95250</xdr:rowOff>
                  </from>
                  <to>
                    <xdr:col>13</xdr:col>
                    <xdr:colOff>628650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0" r:id="rId5" name="Button 178">
              <controlPr defaultSize="0" print="0" autoFill="0" autoPict="0" macro="[0]!Unhide_1">
                <anchor moveWithCells="1" sizeWithCells="1">
                  <from>
                    <xdr:col>12</xdr:col>
                    <xdr:colOff>161925</xdr:colOff>
                    <xdr:row>4</xdr:row>
                    <xdr:rowOff>95250</xdr:rowOff>
                  </from>
                  <to>
                    <xdr:col>13</xdr:col>
                    <xdr:colOff>628650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1" r:id="rId6" name="Check Box 229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152400</xdr:rowOff>
                  </from>
                  <to>
                    <xdr:col>2</xdr:col>
                    <xdr:colOff>57150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2" r:id="rId7" name="Check Box 230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2</xdr:col>
                    <xdr:colOff>57150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3" r:id="rId8" name="Check Box 231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171450</xdr:rowOff>
                  </from>
                  <to>
                    <xdr:col>2</xdr:col>
                    <xdr:colOff>57150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4" r:id="rId9" name="Check Box 232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2</xdr:col>
                    <xdr:colOff>57150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5" r:id="rId10" name="Check Box 233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2</xdr:col>
                    <xdr:colOff>57150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6" r:id="rId11" name="Check Box 234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2</xdr:col>
                    <xdr:colOff>57150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7" r:id="rId12" name="Check Box 235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2</xdr:col>
                    <xdr:colOff>57150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8" r:id="rId13" name="Check Box 236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2</xdr:col>
                    <xdr:colOff>57150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9" r:id="rId14" name="Check Box 237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2</xdr:col>
                    <xdr:colOff>57150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0" r:id="rId15" name="Check Box 238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2</xdr:col>
                    <xdr:colOff>57150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1" r:id="rId16" name="Check Box 239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2</xdr:col>
                    <xdr:colOff>57150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2" r:id="rId17" name="Check Box 240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2</xdr:col>
                    <xdr:colOff>57150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3" r:id="rId18" name="Check Box 241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0</xdr:rowOff>
                  </from>
                  <to>
                    <xdr:col>2</xdr:col>
                    <xdr:colOff>57150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4" r:id="rId19" name="Check Box 242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0</xdr:rowOff>
                  </from>
                  <to>
                    <xdr:col>2</xdr:col>
                    <xdr:colOff>57150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5" r:id="rId20" name="Check Box 243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2</xdr:col>
                    <xdr:colOff>57150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6" r:id="rId21" name="Check Box 244">
              <controlPr defaultSize="0" autoFill="0" autoLine="0" autoPict="0">
                <anchor moveWithCells="1">
                  <from>
                    <xdr:col>0</xdr:col>
                    <xdr:colOff>0</xdr:colOff>
                    <xdr:row>30</xdr:row>
                    <xdr:rowOff>0</xdr:rowOff>
                  </from>
                  <to>
                    <xdr:col>2</xdr:col>
                    <xdr:colOff>57150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7" r:id="rId22" name="Check Box 245">
              <controlPr defaultSize="0" autoFill="0" autoLine="0" autoPict="0">
                <anchor mov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2</xdr:col>
                    <xdr:colOff>57150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8" r:id="rId23" name="Check Box 246">
              <controlPr defaultSize="0" autoFill="0" autoLine="0" autoPict="0">
                <anchor moveWithCells="1">
                  <from>
                    <xdr:col>0</xdr:col>
                    <xdr:colOff>0</xdr:colOff>
                    <xdr:row>32</xdr:row>
                    <xdr:rowOff>0</xdr:rowOff>
                  </from>
                  <to>
                    <xdr:col>2</xdr:col>
                    <xdr:colOff>57150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9" r:id="rId24" name="Check Box 247">
              <controlPr defaultSize="0" autoFill="0" autoLine="0" autoPict="0">
                <anchor moveWithCells="1">
                  <from>
                    <xdr:col>0</xdr:col>
                    <xdr:colOff>0</xdr:colOff>
                    <xdr:row>33</xdr:row>
                    <xdr:rowOff>0</xdr:rowOff>
                  </from>
                  <to>
                    <xdr:col>2</xdr:col>
                    <xdr:colOff>57150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0" r:id="rId25" name="Check Box 248">
              <controlPr defaultSize="0" autoFill="0" autoLine="0" autoPict="0">
                <anchor moveWithCells="1">
                  <from>
                    <xdr:col>0</xdr:col>
                    <xdr:colOff>0</xdr:colOff>
                    <xdr:row>34</xdr:row>
                    <xdr:rowOff>0</xdr:rowOff>
                  </from>
                  <to>
                    <xdr:col>2</xdr:col>
                    <xdr:colOff>57150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1" r:id="rId26" name="Check Box 249">
              <controlPr defaultSize="0" autoFill="0" autoLine="0" autoPict="0">
                <anchor moveWithCells="1">
                  <from>
                    <xdr:col>0</xdr:col>
                    <xdr:colOff>0</xdr:colOff>
                    <xdr:row>36</xdr:row>
                    <xdr:rowOff>0</xdr:rowOff>
                  </from>
                  <to>
                    <xdr:col>2</xdr:col>
                    <xdr:colOff>57150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2" r:id="rId27" name="Check Box 250">
              <controlPr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0</xdr:rowOff>
                  </from>
                  <to>
                    <xdr:col>2</xdr:col>
                    <xdr:colOff>57150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3" r:id="rId28" name="Check Box 251">
              <controlPr defaultSize="0" autoFill="0" autoLine="0" autoPict="0">
                <anchor moveWithCells="1">
                  <from>
                    <xdr:col>0</xdr:col>
                    <xdr:colOff>0</xdr:colOff>
                    <xdr:row>38</xdr:row>
                    <xdr:rowOff>0</xdr:rowOff>
                  </from>
                  <to>
                    <xdr:col>2</xdr:col>
                    <xdr:colOff>57150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4" r:id="rId29" name="Check Box 252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2</xdr:col>
                    <xdr:colOff>57150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5" r:id="rId30" name="Check Box 253">
              <controlPr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0</xdr:rowOff>
                  </from>
                  <to>
                    <xdr:col>2</xdr:col>
                    <xdr:colOff>57150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6" r:id="rId31" name="Check Box 254">
              <controlPr defaultSize="0" autoFill="0" autoLine="0" autoPict="0">
                <anchor moveWithCells="1">
                  <from>
                    <xdr:col>0</xdr:col>
                    <xdr:colOff>0</xdr:colOff>
                    <xdr:row>41</xdr:row>
                    <xdr:rowOff>0</xdr:rowOff>
                  </from>
                  <to>
                    <xdr:col>2</xdr:col>
                    <xdr:colOff>57150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7" r:id="rId32" name="Check Box 255">
              <controlPr defaultSize="0" autoFill="0" autoLine="0" autoPict="0">
                <anchor moveWithCells="1">
                  <from>
                    <xdr:col>0</xdr:col>
                    <xdr:colOff>0</xdr:colOff>
                    <xdr:row>42</xdr:row>
                    <xdr:rowOff>0</xdr:rowOff>
                  </from>
                  <to>
                    <xdr:col>2</xdr:col>
                    <xdr:colOff>57150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8" r:id="rId33" name="Check Box 256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0</xdr:rowOff>
                  </from>
                  <to>
                    <xdr:col>2</xdr:col>
                    <xdr:colOff>57150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9" r:id="rId34" name="Check Box 257">
              <controlPr defaultSize="0" autoFill="0" autoLine="0" autoPict="0">
                <anchor mov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2</xdr:col>
                    <xdr:colOff>57150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0" r:id="rId35" name="Check Box 258">
              <controlPr defaultSize="0" autoFill="0" autoLine="0" autoPict="0">
                <anchor mov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2</xdr:col>
                    <xdr:colOff>57150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1" r:id="rId36" name="Check Box 259">
              <controlPr defaultSize="0" autoFill="0" autoLine="0" autoPict="0">
                <anchor moveWithCells="1">
                  <from>
                    <xdr:col>0</xdr:col>
                    <xdr:colOff>0</xdr:colOff>
                    <xdr:row>46</xdr:row>
                    <xdr:rowOff>0</xdr:rowOff>
                  </from>
                  <to>
                    <xdr:col>2</xdr:col>
                    <xdr:colOff>57150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2" r:id="rId37" name="Check Box 260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0</xdr:rowOff>
                  </from>
                  <to>
                    <xdr:col>2</xdr:col>
                    <xdr:colOff>57150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3" r:id="rId38" name="Check Box 261">
              <controlPr defaultSize="0" autoFill="0" autoLine="0" autoPict="0">
                <anchor moveWithCells="1">
                  <from>
                    <xdr:col>0</xdr:col>
                    <xdr:colOff>0</xdr:colOff>
                    <xdr:row>48</xdr:row>
                    <xdr:rowOff>0</xdr:rowOff>
                  </from>
                  <to>
                    <xdr:col>2</xdr:col>
                    <xdr:colOff>57150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4" r:id="rId39" name="Check Box 262">
              <controlPr defaultSize="0" autoFill="0" autoLine="0" autoPict="0">
                <anchor moveWithCells="1">
                  <from>
                    <xdr:col>0</xdr:col>
                    <xdr:colOff>0</xdr:colOff>
                    <xdr:row>49</xdr:row>
                    <xdr:rowOff>0</xdr:rowOff>
                  </from>
                  <to>
                    <xdr:col>2</xdr:col>
                    <xdr:colOff>57150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5" r:id="rId40" name="Check Box 263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0</xdr:rowOff>
                  </from>
                  <to>
                    <xdr:col>2</xdr:col>
                    <xdr:colOff>57150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6" r:id="rId41" name="Check Box 264">
              <controlPr defaultSize="0" autoFill="0" autoLine="0" autoPict="0">
                <anchor moveWithCells="1">
                  <from>
                    <xdr:col>0</xdr:col>
                    <xdr:colOff>0</xdr:colOff>
                    <xdr:row>51</xdr:row>
                    <xdr:rowOff>0</xdr:rowOff>
                  </from>
                  <to>
                    <xdr:col>2</xdr:col>
                    <xdr:colOff>57150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7" r:id="rId42" name="Check Box 265">
              <controlPr defaultSize="0" autoFill="0" autoLine="0" autoPict="0">
                <anchor moveWithCells="1">
                  <from>
                    <xdr:col>0</xdr:col>
                    <xdr:colOff>0</xdr:colOff>
                    <xdr:row>52</xdr:row>
                    <xdr:rowOff>0</xdr:rowOff>
                  </from>
                  <to>
                    <xdr:col>2</xdr:col>
                    <xdr:colOff>57150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8" r:id="rId43" name="Check Box 266">
              <controlPr defaultSize="0" autoFill="0" autoLine="0" autoPict="0">
                <anchor moveWithCells="1">
                  <from>
                    <xdr:col>0</xdr:col>
                    <xdr:colOff>0</xdr:colOff>
                    <xdr:row>53</xdr:row>
                    <xdr:rowOff>0</xdr:rowOff>
                  </from>
                  <to>
                    <xdr:col>2</xdr:col>
                    <xdr:colOff>57150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9" r:id="rId44" name="Check Box 267">
              <controlPr defaultSize="0" autoFill="0" autoLine="0" autoPict="0">
                <anchor moveWithCells="1">
                  <from>
                    <xdr:col>0</xdr:col>
                    <xdr:colOff>0</xdr:colOff>
                    <xdr:row>54</xdr:row>
                    <xdr:rowOff>0</xdr:rowOff>
                  </from>
                  <to>
                    <xdr:col>2</xdr:col>
                    <xdr:colOff>57150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0" r:id="rId45" name="Check Box 268">
              <controlPr defaultSize="0" autoFill="0" autoLine="0" autoPict="0">
                <anchor moveWithCells="1">
                  <from>
                    <xdr:col>0</xdr:col>
                    <xdr:colOff>0</xdr:colOff>
                    <xdr:row>55</xdr:row>
                    <xdr:rowOff>0</xdr:rowOff>
                  </from>
                  <to>
                    <xdr:col>2</xdr:col>
                    <xdr:colOff>57150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1" r:id="rId46" name="Check Box 269">
              <controlPr defaultSize="0" autoFill="0" autoLine="0" autoPict="0">
                <anchor moveWithCells="1">
                  <from>
                    <xdr:col>0</xdr:col>
                    <xdr:colOff>0</xdr:colOff>
                    <xdr:row>56</xdr:row>
                    <xdr:rowOff>0</xdr:rowOff>
                  </from>
                  <to>
                    <xdr:col>2</xdr:col>
                    <xdr:colOff>57150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2" r:id="rId47" name="Check Box 270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0</xdr:rowOff>
                  </from>
                  <to>
                    <xdr:col>2</xdr:col>
                    <xdr:colOff>57150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3" r:id="rId48" name="Check Box 271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0</xdr:rowOff>
                  </from>
                  <to>
                    <xdr:col>2</xdr:col>
                    <xdr:colOff>57150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4" r:id="rId49" name="Check Box 272">
              <controlPr defaultSize="0" autoFill="0" autoLine="0" autoPict="0">
                <anchor moveWithCells="1">
                  <from>
                    <xdr:col>0</xdr:col>
                    <xdr:colOff>0</xdr:colOff>
                    <xdr:row>59</xdr:row>
                    <xdr:rowOff>0</xdr:rowOff>
                  </from>
                  <to>
                    <xdr:col>2</xdr:col>
                    <xdr:colOff>57150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5" r:id="rId50" name="Check Box 273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0</xdr:rowOff>
                  </from>
                  <to>
                    <xdr:col>2</xdr:col>
                    <xdr:colOff>57150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6" r:id="rId51" name="Check Box 274">
              <controlPr defaultSize="0" autoFill="0" autoLine="0" autoPict="0">
                <anchor moveWithCells="1">
                  <from>
                    <xdr:col>0</xdr:col>
                    <xdr:colOff>0</xdr:colOff>
                    <xdr:row>61</xdr:row>
                    <xdr:rowOff>0</xdr:rowOff>
                  </from>
                  <to>
                    <xdr:col>2</xdr:col>
                    <xdr:colOff>57150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7" r:id="rId52" name="Check Box 275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2</xdr:col>
                    <xdr:colOff>57150</xdr:colOff>
                    <xdr:row>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8" r:id="rId53" name="Check Box 276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0</xdr:rowOff>
                  </from>
                  <to>
                    <xdr:col>2</xdr:col>
                    <xdr:colOff>57150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9" r:id="rId54" name="Check Box 277">
              <controlPr defaultSize="0" autoFill="0" autoLine="0" autoPict="0">
                <anchor moveWithCells="1">
                  <from>
                    <xdr:col>0</xdr:col>
                    <xdr:colOff>0</xdr:colOff>
                    <xdr:row>64</xdr:row>
                    <xdr:rowOff>0</xdr:rowOff>
                  </from>
                  <to>
                    <xdr:col>2</xdr:col>
                    <xdr:colOff>57150</xdr:colOff>
                    <xdr:row>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0" r:id="rId55" name="Check Box 278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0</xdr:rowOff>
                  </from>
                  <to>
                    <xdr:col>2</xdr:col>
                    <xdr:colOff>57150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1" r:id="rId56" name="Check Box 279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0</xdr:rowOff>
                  </from>
                  <to>
                    <xdr:col>2</xdr:col>
                    <xdr:colOff>57150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2" r:id="rId57" name="Check Box 280">
              <controlPr defaultSize="0" autoFill="0" autoLine="0" autoPict="0">
                <anchor moveWithCells="1">
                  <from>
                    <xdr:col>0</xdr:col>
                    <xdr:colOff>0</xdr:colOff>
                    <xdr:row>67</xdr:row>
                    <xdr:rowOff>0</xdr:rowOff>
                  </from>
                  <to>
                    <xdr:col>2</xdr:col>
                    <xdr:colOff>57150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3" r:id="rId58" name="Check Box 281">
              <controlPr defaultSize="0" autoFill="0" autoLine="0" autoPict="0">
                <anchor moveWithCells="1">
                  <from>
                    <xdr:col>0</xdr:col>
                    <xdr:colOff>0</xdr:colOff>
                    <xdr:row>68</xdr:row>
                    <xdr:rowOff>0</xdr:rowOff>
                  </from>
                  <to>
                    <xdr:col>2</xdr:col>
                    <xdr:colOff>57150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4" r:id="rId59" name="Check Box 282">
              <controlPr defaultSize="0" autoFill="0" autoLine="0" autoPict="0">
                <anchor moveWithCells="1">
                  <from>
                    <xdr:col>0</xdr:col>
                    <xdr:colOff>0</xdr:colOff>
                    <xdr:row>69</xdr:row>
                    <xdr:rowOff>0</xdr:rowOff>
                  </from>
                  <to>
                    <xdr:col>2</xdr:col>
                    <xdr:colOff>57150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5" r:id="rId60" name="Check Box 283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0</xdr:rowOff>
                  </from>
                  <to>
                    <xdr:col>2</xdr:col>
                    <xdr:colOff>57150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6" r:id="rId61" name="Check Box 284">
              <controlPr defaultSize="0" autoFill="0" autoLine="0" autoPict="0">
                <anchor moveWithCells="1">
                  <from>
                    <xdr:col>0</xdr:col>
                    <xdr:colOff>0</xdr:colOff>
                    <xdr:row>71</xdr:row>
                    <xdr:rowOff>0</xdr:rowOff>
                  </from>
                  <to>
                    <xdr:col>2</xdr:col>
                    <xdr:colOff>57150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7" r:id="rId62" name="Check Box 285">
              <controlPr defaultSize="0" autoFill="0" autoLine="0" autoPict="0">
                <anchor moveWithCells="1">
                  <from>
                    <xdr:col>0</xdr:col>
                    <xdr:colOff>0</xdr:colOff>
                    <xdr:row>72</xdr:row>
                    <xdr:rowOff>0</xdr:rowOff>
                  </from>
                  <to>
                    <xdr:col>2</xdr:col>
                    <xdr:colOff>57150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8" r:id="rId63" name="Check Box 286">
              <controlPr defaultSize="0" autoFill="0" autoLine="0" autoPict="0">
                <anchor moveWithCells="1">
                  <from>
                    <xdr:col>0</xdr:col>
                    <xdr:colOff>0</xdr:colOff>
                    <xdr:row>73</xdr:row>
                    <xdr:rowOff>0</xdr:rowOff>
                  </from>
                  <to>
                    <xdr:col>2</xdr:col>
                    <xdr:colOff>57150</xdr:colOff>
                    <xdr:row>74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9" r:id="rId64" name="Check Box 287">
              <controlPr defaultSize="0" autoFill="0" autoLine="0" autoPict="0">
                <anchor moveWithCells="1">
                  <from>
                    <xdr:col>0</xdr:col>
                    <xdr:colOff>0</xdr:colOff>
                    <xdr:row>74</xdr:row>
                    <xdr:rowOff>0</xdr:rowOff>
                  </from>
                  <to>
                    <xdr:col>2</xdr:col>
                    <xdr:colOff>57150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0" r:id="rId65" name="Check Box 288">
              <controlPr defaultSize="0" autoFill="0" autoLine="0" autoPict="0">
                <anchor moveWithCells="1">
                  <from>
                    <xdr:col>0</xdr:col>
                    <xdr:colOff>0</xdr:colOff>
                    <xdr:row>75</xdr:row>
                    <xdr:rowOff>0</xdr:rowOff>
                  </from>
                  <to>
                    <xdr:col>2</xdr:col>
                    <xdr:colOff>57150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1" r:id="rId66" name="Check Box 289">
              <controlPr defaultSize="0" autoFill="0" autoLine="0" autoPict="0">
                <anchor moveWithCells="1">
                  <from>
                    <xdr:col>0</xdr:col>
                    <xdr:colOff>0</xdr:colOff>
                    <xdr:row>76</xdr:row>
                    <xdr:rowOff>0</xdr:rowOff>
                  </from>
                  <to>
                    <xdr:col>2</xdr:col>
                    <xdr:colOff>57150</xdr:colOff>
                    <xdr:row>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2" r:id="rId67" name="Check Box 290">
              <controlPr defaultSize="0" autoFill="0" autoLine="0" autoPict="0">
                <anchor moveWithCells="1">
                  <from>
                    <xdr:col>0</xdr:col>
                    <xdr:colOff>0</xdr:colOff>
                    <xdr:row>77</xdr:row>
                    <xdr:rowOff>0</xdr:rowOff>
                  </from>
                  <to>
                    <xdr:col>2</xdr:col>
                    <xdr:colOff>57150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3" r:id="rId68" name="Check Box 291">
              <controlPr defaultSize="0" autoFill="0" autoLine="0" autoPict="0">
                <anchor moveWithCells="1">
                  <from>
                    <xdr:col>0</xdr:col>
                    <xdr:colOff>0</xdr:colOff>
                    <xdr:row>82</xdr:row>
                    <xdr:rowOff>0</xdr:rowOff>
                  </from>
                  <to>
                    <xdr:col>2</xdr:col>
                    <xdr:colOff>57150</xdr:colOff>
                    <xdr:row>83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4" r:id="rId69" name="Check Box 292">
              <controlPr defaultSize="0" autoFill="0" autoLine="0" autoPict="0">
                <anchor moveWithCells="1">
                  <from>
                    <xdr:col>0</xdr:col>
                    <xdr:colOff>0</xdr:colOff>
                    <xdr:row>83</xdr:row>
                    <xdr:rowOff>0</xdr:rowOff>
                  </from>
                  <to>
                    <xdr:col>2</xdr:col>
                    <xdr:colOff>57150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5" r:id="rId70" name="Check Box 293">
              <controlPr defaultSize="0" autoFill="0" autoLine="0" autoPict="0">
                <anchor moveWithCells="1">
                  <from>
                    <xdr:col>0</xdr:col>
                    <xdr:colOff>0</xdr:colOff>
                    <xdr:row>84</xdr:row>
                    <xdr:rowOff>0</xdr:rowOff>
                  </from>
                  <to>
                    <xdr:col>2</xdr:col>
                    <xdr:colOff>57150</xdr:colOff>
                    <xdr:row>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6" r:id="rId71" name="Check Box 294">
              <controlPr defaultSize="0" autoFill="0" autoLine="0" autoPict="0">
                <anchor moveWithCells="1">
                  <from>
                    <xdr:col>0</xdr:col>
                    <xdr:colOff>0</xdr:colOff>
                    <xdr:row>85</xdr:row>
                    <xdr:rowOff>0</xdr:rowOff>
                  </from>
                  <to>
                    <xdr:col>2</xdr:col>
                    <xdr:colOff>57150</xdr:colOff>
                    <xdr:row>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7" r:id="rId72" name="Check Box 295">
              <controlPr defaultSize="0" autoFill="0" autoLine="0" autoPict="0">
                <anchor moveWithCells="1">
                  <from>
                    <xdr:col>0</xdr:col>
                    <xdr:colOff>0</xdr:colOff>
                    <xdr:row>86</xdr:row>
                    <xdr:rowOff>0</xdr:rowOff>
                  </from>
                  <to>
                    <xdr:col>2</xdr:col>
                    <xdr:colOff>57150</xdr:colOff>
                    <xdr:row>87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8" r:id="rId73" name="Check Box 296">
              <controlPr defaultSize="0" autoFill="0" autoLine="0" autoPict="0">
                <anchor moveWithCells="1">
                  <from>
                    <xdr:col>0</xdr:col>
                    <xdr:colOff>0</xdr:colOff>
                    <xdr:row>87</xdr:row>
                    <xdr:rowOff>0</xdr:rowOff>
                  </from>
                  <to>
                    <xdr:col>2</xdr:col>
                    <xdr:colOff>57150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9" r:id="rId74" name="Check Box 297">
              <controlPr defaultSize="0" autoFill="0" autoLine="0" autoPict="0">
                <anchor moveWithCells="1">
                  <from>
                    <xdr:col>0</xdr:col>
                    <xdr:colOff>0</xdr:colOff>
                    <xdr:row>88</xdr:row>
                    <xdr:rowOff>0</xdr:rowOff>
                  </from>
                  <to>
                    <xdr:col>2</xdr:col>
                    <xdr:colOff>57150</xdr:colOff>
                    <xdr:row>89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DF699-1B13-43F0-9AD7-E70C99AFFEF2}">
  <sheetPr codeName="Sheet23">
    <tabColor rgb="FF0070C0"/>
  </sheetPr>
  <dimension ref="A1:O28"/>
  <sheetViews>
    <sheetView topLeftCell="B1" zoomScaleNormal="100" workbookViewId="0">
      <selection activeCell="F32" sqref="F32"/>
    </sheetView>
  </sheetViews>
  <sheetFormatPr defaultColWidth="9" defaultRowHeight="15"/>
  <cols>
    <col min="1" max="1" width="8" style="675" hidden="1" customWidth="1"/>
    <col min="2" max="2" width="2.375" style="389" customWidth="1"/>
    <col min="3" max="3" width="10.625" style="389" customWidth="1"/>
    <col min="4" max="4" width="11.375" style="389" customWidth="1"/>
    <col min="5" max="5" width="8.875" style="389" bestFit="1" customWidth="1"/>
    <col min="6" max="6" width="6" style="389" customWidth="1"/>
    <col min="7" max="7" width="7" style="389" customWidth="1"/>
    <col min="8" max="8" width="8.25" style="389" customWidth="1"/>
    <col min="9" max="9" width="13.25" style="389" customWidth="1"/>
    <col min="10" max="10" width="16.875" style="389" customWidth="1"/>
    <col min="11" max="11" width="12.75" style="389" customWidth="1"/>
    <col min="12" max="16384" width="9" style="675"/>
  </cols>
  <sheetData>
    <row r="1" spans="1:15">
      <c r="B1" s="466"/>
      <c r="C1" s="602"/>
      <c r="D1" s="602"/>
      <c r="E1" s="602"/>
      <c r="F1" s="602"/>
      <c r="G1" s="602"/>
      <c r="H1" s="602"/>
      <c r="I1" s="602"/>
      <c r="J1" s="602"/>
      <c r="K1" s="602"/>
    </row>
    <row r="2" spans="1:15">
      <c r="B2" s="466"/>
      <c r="C2" s="1299" t="s">
        <v>879</v>
      </c>
      <c r="D2" s="1299"/>
      <c r="E2" s="1299"/>
      <c r="F2" s="1299"/>
      <c r="G2" s="1299"/>
      <c r="H2" s="1299"/>
      <c r="I2" s="1299"/>
      <c r="J2" s="1299"/>
      <c r="K2" s="701"/>
    </row>
    <row r="3" spans="1:15">
      <c r="B3" s="466"/>
      <c r="C3" s="1299"/>
      <c r="D3" s="1299"/>
      <c r="E3" s="1299"/>
      <c r="F3" s="1299"/>
      <c r="G3" s="1299"/>
      <c r="H3" s="1299"/>
      <c r="I3" s="1299"/>
      <c r="J3" s="1299"/>
      <c r="K3" s="701"/>
    </row>
    <row r="4" spans="1:15" ht="18.75">
      <c r="B4" s="466"/>
      <c r="C4" s="702"/>
      <c r="D4" s="702"/>
      <c r="E4" s="1223" t="s">
        <v>547</v>
      </c>
      <c r="F4" s="1223"/>
      <c r="G4" s="1317">
        <f ca="1">TODAY()</f>
        <v>46136</v>
      </c>
      <c r="H4" s="1317"/>
      <c r="I4" s="703"/>
      <c r="J4" s="702"/>
      <c r="K4" s="602"/>
    </row>
    <row r="5" spans="1:15">
      <c r="B5" s="466"/>
      <c r="C5" s="588"/>
      <c r="D5" s="590"/>
      <c r="E5" s="1223" t="s">
        <v>521</v>
      </c>
      <c r="F5" s="1223"/>
      <c r="G5" s="1318" t="str">
        <f>Generator!D13</f>
        <v>VV 018</v>
      </c>
      <c r="H5" s="1318"/>
      <c r="I5" s="706"/>
      <c r="J5" s="603"/>
      <c r="K5" s="602"/>
    </row>
    <row r="6" spans="1:15">
      <c r="B6" s="466"/>
      <c r="C6" s="588"/>
      <c r="D6" s="590"/>
      <c r="E6" s="603"/>
      <c r="F6" s="604"/>
      <c r="G6" s="605"/>
      <c r="H6" s="603"/>
      <c r="I6" s="603"/>
      <c r="J6" s="603"/>
      <c r="K6" s="602"/>
    </row>
    <row r="7" spans="1:15">
      <c r="B7" s="466"/>
      <c r="C7" s="603" t="s">
        <v>6</v>
      </c>
      <c r="D7" s="606"/>
      <c r="E7" s="602"/>
      <c r="F7" s="602"/>
      <c r="G7" s="602"/>
      <c r="H7" s="602"/>
      <c r="I7" s="602"/>
      <c r="J7" s="594"/>
      <c r="K7" s="607"/>
    </row>
    <row r="8" spans="1:15">
      <c r="B8" s="466"/>
      <c r="C8" s="660" t="s">
        <v>104</v>
      </c>
      <c r="D8" s="1217" t="str">
        <f>CONCATENATE(Generator!D3," ",Generator!D4)</f>
        <v xml:space="preserve">Geom. Andrea Bertoni </v>
      </c>
      <c r="E8" s="1217"/>
      <c r="F8" s="1217"/>
      <c r="G8" s="1217"/>
      <c r="H8" s="1217"/>
      <c r="I8" s="397"/>
      <c r="J8" s="1227" t="s">
        <v>1110</v>
      </c>
      <c r="K8" s="1227"/>
    </row>
    <row r="9" spans="1:15">
      <c r="B9" s="466"/>
      <c r="C9" s="656" t="s">
        <v>522</v>
      </c>
      <c r="D9" s="1217" t="str">
        <f>CONCATENATE(Generator!D5,", ",Generator!D6,", ",Generator!D7)</f>
        <v xml:space="preserve">, Faenza, </v>
      </c>
      <c r="E9" s="1217"/>
      <c r="F9" s="1217"/>
      <c r="G9" s="1217"/>
      <c r="H9" s="1217"/>
      <c r="I9" s="674"/>
      <c r="J9" s="1228" t="s">
        <v>810</v>
      </c>
      <c r="K9" s="1228"/>
    </row>
    <row r="10" spans="1:15">
      <c r="B10" s="466"/>
      <c r="C10" s="609" t="s">
        <v>523</v>
      </c>
      <c r="D10" s="1217" t="str">
        <f>Generator!D8</f>
        <v>Italia</v>
      </c>
      <c r="E10" s="1217"/>
      <c r="F10" s="1228" t="s">
        <v>1127</v>
      </c>
      <c r="G10" s="1228"/>
      <c r="H10" s="1228"/>
      <c r="I10" s="1228"/>
      <c r="J10" s="1228"/>
      <c r="K10" s="1228"/>
    </row>
    <row r="11" spans="1:15" ht="15.75">
      <c r="B11" s="466"/>
      <c r="C11" s="606"/>
      <c r="D11" s="575"/>
      <c r="E11" s="613"/>
      <c r="F11" s="613"/>
      <c r="G11" s="613"/>
      <c r="H11" s="613"/>
      <c r="I11" s="1316"/>
      <c r="J11" s="1316"/>
      <c r="K11" s="1316"/>
      <c r="O11" s="707"/>
    </row>
    <row r="12" spans="1:15">
      <c r="B12" s="704"/>
      <c r="C12" s="1221" t="s">
        <v>880</v>
      </c>
      <c r="D12" s="1221"/>
      <c r="E12" s="1221"/>
      <c r="F12" s="1221"/>
      <c r="G12" s="1221"/>
      <c r="H12" s="1221"/>
      <c r="I12" s="1221"/>
      <c r="J12" s="1221" t="s">
        <v>881</v>
      </c>
      <c r="K12" s="1221"/>
    </row>
    <row r="13" spans="1:15" ht="15" customHeight="1">
      <c r="A13" s="675" t="b">
        <v>0</v>
      </c>
      <c r="B13" s="704"/>
      <c r="C13" s="1220" t="s">
        <v>882</v>
      </c>
      <c r="D13" s="1220"/>
      <c r="E13" s="1220"/>
      <c r="F13" s="1220"/>
      <c r="G13" s="1220"/>
      <c r="H13" s="1220"/>
      <c r="I13" s="1220"/>
      <c r="J13" s="1219">
        <f>IF(A13=TRUE,Description!$H$14*406,0)</f>
        <v>0</v>
      </c>
      <c r="K13" s="1219"/>
    </row>
    <row r="14" spans="1:15" ht="15" customHeight="1">
      <c r="A14" s="675" t="b">
        <v>0</v>
      </c>
      <c r="B14" s="704"/>
      <c r="C14" s="1220" t="s">
        <v>883</v>
      </c>
      <c r="D14" s="1220"/>
      <c r="E14" s="1220"/>
      <c r="F14" s="1220"/>
      <c r="G14" s="1220"/>
      <c r="H14" s="1220"/>
      <c r="I14" s="1220"/>
      <c r="J14" s="1219">
        <f>IF(A14=TRUE,Description!$H$14*858,0)</f>
        <v>0</v>
      </c>
      <c r="K14" s="1219"/>
    </row>
    <row r="15" spans="1:15" ht="15.75" customHeight="1">
      <c r="A15" s="675" t="b">
        <v>0</v>
      </c>
      <c r="B15" s="704"/>
      <c r="C15" s="1220" t="s">
        <v>884</v>
      </c>
      <c r="D15" s="1220"/>
      <c r="E15" s="1220"/>
      <c r="F15" s="1220"/>
      <c r="G15" s="1220"/>
      <c r="H15" s="1220"/>
      <c r="I15" s="1220"/>
      <c r="J15" s="1219">
        <f>IF(A15=TRUE,Description!$H$14*949,0)</f>
        <v>0</v>
      </c>
      <c r="K15" s="1219"/>
    </row>
    <row r="16" spans="1:15">
      <c r="B16" s="466"/>
      <c r="C16" s="708" t="s">
        <v>885</v>
      </c>
      <c r="D16" s="602"/>
      <c r="E16" s="602"/>
      <c r="F16" s="602"/>
      <c r="G16" s="602"/>
      <c r="H16" s="602"/>
      <c r="I16" s="602"/>
      <c r="J16" s="602"/>
      <c r="K16" s="602"/>
    </row>
    <row r="17" spans="1:11">
      <c r="B17" s="466"/>
      <c r="C17" s="602"/>
      <c r="D17" s="602"/>
      <c r="E17" s="602"/>
      <c r="F17" s="602"/>
      <c r="G17" s="602"/>
      <c r="H17" s="602"/>
      <c r="I17" s="602"/>
      <c r="J17" s="602"/>
      <c r="K17" s="602"/>
    </row>
    <row r="18" spans="1:11">
      <c r="B18" s="466"/>
      <c r="C18" s="587"/>
      <c r="D18" s="587"/>
      <c r="E18" s="587"/>
      <c r="F18" s="587"/>
      <c r="G18" s="587"/>
      <c r="H18" s="587"/>
      <c r="I18" s="587"/>
      <c r="J18" s="587"/>
      <c r="K18" s="587"/>
    </row>
    <row r="19" spans="1:11">
      <c r="B19" s="466"/>
      <c r="C19" s="1309" t="s">
        <v>886</v>
      </c>
      <c r="D19" s="1309"/>
      <c r="E19" s="1309"/>
      <c r="F19" s="1309"/>
      <c r="G19" s="1309"/>
      <c r="H19" s="1309"/>
      <c r="I19" s="1309"/>
      <c r="J19" s="1309" t="s">
        <v>881</v>
      </c>
      <c r="K19" s="1309"/>
    </row>
    <row r="20" spans="1:11">
      <c r="A20" s="675" t="b">
        <v>0</v>
      </c>
      <c r="B20" s="466"/>
      <c r="C20" s="709" t="s">
        <v>217</v>
      </c>
      <c r="D20" s="1307" t="s">
        <v>887</v>
      </c>
      <c r="E20" s="1307"/>
      <c r="F20" s="1307"/>
      <c r="G20" s="1307"/>
      <c r="H20" s="1307"/>
      <c r="I20" s="1307"/>
      <c r="J20" s="1308"/>
      <c r="K20" s="1308"/>
    </row>
    <row r="21" spans="1:11" ht="27" customHeight="1">
      <c r="B21" s="466"/>
      <c r="C21" s="710" t="s">
        <v>218</v>
      </c>
      <c r="D21" s="1307" t="s">
        <v>888</v>
      </c>
      <c r="E21" s="1307"/>
      <c r="F21" s="1307"/>
      <c r="G21" s="1307"/>
      <c r="H21" s="1307"/>
      <c r="I21" s="1307"/>
      <c r="J21" s="1308"/>
      <c r="K21" s="1308"/>
    </row>
    <row r="22" spans="1:11">
      <c r="B22" s="466"/>
      <c r="C22" s="1314" t="s">
        <v>885</v>
      </c>
      <c r="D22" s="1314"/>
      <c r="E22" s="1314"/>
      <c r="F22" s="1314"/>
      <c r="G22" s="1314"/>
      <c r="H22" s="1314"/>
      <c r="I22" s="1314"/>
      <c r="J22" s="1314"/>
      <c r="K22" s="1314"/>
    </row>
    <row r="23" spans="1:11">
      <c r="B23" s="466"/>
      <c r="C23" s="1315" t="s">
        <v>889</v>
      </c>
      <c r="D23" s="1315"/>
      <c r="E23" s="1315"/>
      <c r="F23" s="1315"/>
      <c r="G23" s="1315"/>
      <c r="H23" s="1315"/>
      <c r="I23" s="1315"/>
      <c r="J23" s="1315"/>
      <c r="K23" s="1315"/>
    </row>
    <row r="24" spans="1:11">
      <c r="B24" s="466"/>
      <c r="C24" s="705"/>
      <c r="D24" s="705"/>
      <c r="E24" s="705"/>
      <c r="F24" s="705"/>
      <c r="G24" s="705"/>
      <c r="H24" s="705"/>
      <c r="I24" s="705"/>
      <c r="J24" s="705"/>
      <c r="K24" s="705"/>
    </row>
    <row r="25" spans="1:11">
      <c r="B25" s="466"/>
      <c r="C25" s="1310" t="s">
        <v>890</v>
      </c>
      <c r="D25" s="1310"/>
      <c r="E25" s="1310"/>
      <c r="F25" s="1310"/>
      <c r="G25" s="1310"/>
      <c r="H25" s="1310"/>
      <c r="I25" s="1310"/>
      <c r="J25" s="466"/>
      <c r="K25" s="466"/>
    </row>
    <row r="26" spans="1:11">
      <c r="B26" s="466"/>
      <c r="C26" s="466"/>
      <c r="D26" s="466"/>
      <c r="E26" s="466"/>
      <c r="F26" s="466"/>
      <c r="G26" s="466"/>
      <c r="H26" s="466"/>
      <c r="I26" s="466"/>
      <c r="J26" s="466"/>
      <c r="K26" s="466"/>
    </row>
    <row r="27" spans="1:11">
      <c r="B27" s="466"/>
      <c r="C27" s="1311" t="s">
        <v>819</v>
      </c>
      <c r="D27" s="1311"/>
      <c r="E27" s="1312" t="s">
        <v>891</v>
      </c>
      <c r="F27" s="1312"/>
      <c r="G27" s="1312"/>
      <c r="H27" s="1312"/>
      <c r="I27" s="466"/>
      <c r="J27" s="466"/>
      <c r="K27" s="466"/>
    </row>
    <row r="28" spans="1:11">
      <c r="B28" s="466"/>
      <c r="C28" s="1311"/>
      <c r="D28" s="1311"/>
      <c r="E28" s="1313" t="s">
        <v>892</v>
      </c>
      <c r="F28" s="1313"/>
      <c r="G28" s="1313"/>
      <c r="H28" s="1313"/>
      <c r="I28" s="466"/>
      <c r="J28" s="466"/>
      <c r="K28" s="466"/>
    </row>
  </sheetData>
  <mergeCells count="32">
    <mergeCell ref="C2:J3"/>
    <mergeCell ref="I11:K11"/>
    <mergeCell ref="C12:I12"/>
    <mergeCell ref="J12:K12"/>
    <mergeCell ref="C13:I13"/>
    <mergeCell ref="J13:K13"/>
    <mergeCell ref="E4:F4"/>
    <mergeCell ref="G4:H4"/>
    <mergeCell ref="E5:F5"/>
    <mergeCell ref="G5:H5"/>
    <mergeCell ref="J8:K8"/>
    <mergeCell ref="F10:K10"/>
    <mergeCell ref="D10:E10"/>
    <mergeCell ref="D8:H8"/>
    <mergeCell ref="D9:H9"/>
    <mergeCell ref="J9:K9"/>
    <mergeCell ref="C25:I25"/>
    <mergeCell ref="C27:D28"/>
    <mergeCell ref="E27:H27"/>
    <mergeCell ref="E28:H28"/>
    <mergeCell ref="C22:K22"/>
    <mergeCell ref="C23:K23"/>
    <mergeCell ref="D20:I20"/>
    <mergeCell ref="J20:K20"/>
    <mergeCell ref="D21:I21"/>
    <mergeCell ref="J21:K21"/>
    <mergeCell ref="J14:K14"/>
    <mergeCell ref="J15:K15"/>
    <mergeCell ref="C19:I19"/>
    <mergeCell ref="J19:K19"/>
    <mergeCell ref="C14:I14"/>
    <mergeCell ref="C15:I15"/>
  </mergeCells>
  <dataValidations disablePrompts="1" count="1">
    <dataValidation type="list" allowBlank="1" showInputMessage="1" showErrorMessage="1" sqref="C9" xr:uid="{7B2BCC90-6C06-4090-BBA8-DE9BE0041833}">
      <formula1>"Adress:,Seaport:"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7825" r:id="rId4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12</xdr:row>
                    <xdr:rowOff>19050</xdr:rowOff>
                  </from>
                  <to>
                    <xdr:col>2</xdr:col>
                    <xdr:colOff>19050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6" r:id="rId5" name="Check Box 2">
              <controlPr defaultSize="0" autoFill="0" autoLine="0" autoPict="0">
                <anchor moveWithCells="1">
                  <from>
                    <xdr:col>1</xdr:col>
                    <xdr:colOff>0</xdr:colOff>
                    <xdr:row>13</xdr:row>
                    <xdr:rowOff>19050</xdr:rowOff>
                  </from>
                  <to>
                    <xdr:col>2</xdr:col>
                    <xdr:colOff>19050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7" r:id="rId6" name="Check Box 3">
              <controlPr defaultSize="0" autoFill="0" autoLine="0" autoPict="0">
                <anchor moveWithCells="1">
                  <from>
                    <xdr:col>1</xdr:col>
                    <xdr:colOff>0</xdr:colOff>
                    <xdr:row>14</xdr:row>
                    <xdr:rowOff>19050</xdr:rowOff>
                  </from>
                  <to>
                    <xdr:col>2</xdr:col>
                    <xdr:colOff>19050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7F6BE-D4C6-4B64-ABE1-ECE692E580C9}">
  <sheetPr codeName="Sheet28">
    <tabColor rgb="FF0070C0"/>
  </sheetPr>
  <dimension ref="A1:K80"/>
  <sheetViews>
    <sheetView topLeftCell="B16" zoomScaleNormal="100" workbookViewId="0">
      <selection activeCell="J57" sqref="J57:K57"/>
    </sheetView>
  </sheetViews>
  <sheetFormatPr defaultColWidth="9" defaultRowHeight="15"/>
  <cols>
    <col min="1" max="1" width="8" style="572" hidden="1" customWidth="1"/>
    <col min="2" max="2" width="2.375" style="389" customWidth="1"/>
    <col min="3" max="3" width="9" style="389" customWidth="1"/>
    <col min="4" max="4" width="11.375" style="389" customWidth="1"/>
    <col min="5" max="5" width="8.875" style="389" bestFit="1" customWidth="1"/>
    <col min="6" max="6" width="6" style="389" customWidth="1"/>
    <col min="7" max="7" width="7" style="389" customWidth="1"/>
    <col min="8" max="8" width="8.25" style="389" customWidth="1"/>
    <col min="9" max="9" width="13.25" style="389" customWidth="1"/>
    <col min="10" max="10" width="16.875" style="389" customWidth="1"/>
    <col min="11" max="11" width="12.75" style="389" customWidth="1"/>
    <col min="12" max="16384" width="9" style="572"/>
  </cols>
  <sheetData>
    <row r="1" spans="1:11" ht="14.1" customHeight="1">
      <c r="C1" s="390"/>
      <c r="D1" s="391"/>
    </row>
    <row r="2" spans="1:11" ht="14.1" customHeight="1">
      <c r="C2" s="392"/>
      <c r="D2" s="1322" t="s">
        <v>765</v>
      </c>
      <c r="E2" s="1322"/>
      <c r="F2" s="1322"/>
      <c r="G2" s="1322"/>
      <c r="H2" s="1322"/>
    </row>
    <row r="3" spans="1:11" ht="14.1" customHeight="1">
      <c r="C3" s="392"/>
      <c r="D3" s="1322"/>
      <c r="E3" s="1322"/>
      <c r="F3" s="1322"/>
      <c r="G3" s="1322"/>
      <c r="H3" s="1322"/>
    </row>
    <row r="4" spans="1:11" ht="14.1" customHeight="1">
      <c r="C4" s="393"/>
      <c r="D4" s="1248" t="s">
        <v>766</v>
      </c>
      <c r="E4" s="1248"/>
      <c r="F4" s="1249" t="str">
        <f>Generator!D13</f>
        <v>VV 018</v>
      </c>
      <c r="G4" s="1249"/>
      <c r="H4" s="1249"/>
    </row>
    <row r="5" spans="1:11" ht="14.1" customHeight="1">
      <c r="C5" s="392"/>
      <c r="D5" s="394"/>
      <c r="E5" s="395"/>
      <c r="F5" s="1323"/>
      <c r="G5" s="1324"/>
      <c r="H5" s="395"/>
      <c r="I5" s="395"/>
      <c r="J5" s="395"/>
    </row>
    <row r="6" spans="1:11" ht="14.1" customHeight="1">
      <c r="C6" s="396" t="s">
        <v>6</v>
      </c>
      <c r="D6" s="574" t="s">
        <v>364</v>
      </c>
      <c r="E6" s="1252" t="str">
        <f>CONCATENATE(Generator!D3," ",Generator!D4)</f>
        <v xml:space="preserve">Geom. Andrea Bertoni </v>
      </c>
      <c r="F6" s="1252"/>
      <c r="G6" s="1252"/>
      <c r="H6" s="1252"/>
      <c r="I6" s="397"/>
      <c r="J6" s="398"/>
      <c r="K6" s="399"/>
    </row>
    <row r="7" spans="1:11" ht="14.1" customHeight="1">
      <c r="C7" s="400"/>
      <c r="D7" s="401"/>
      <c r="E7" s="1325"/>
      <c r="F7" s="1325"/>
      <c r="G7" s="1325"/>
      <c r="H7" s="1325"/>
      <c r="I7" s="397"/>
      <c r="J7" s="398"/>
      <c r="K7" s="399"/>
    </row>
    <row r="8" spans="1:11" ht="14.1" customHeight="1">
      <c r="C8" s="575" t="s">
        <v>767</v>
      </c>
      <c r="D8" s="1252" t="str">
        <f>CONCATENATE(Generator!D5,", ",Generator!D6,", ",Generator!D7)</f>
        <v xml:space="preserve">, Faenza, </v>
      </c>
      <c r="E8" s="1252"/>
      <c r="F8" s="1252"/>
      <c r="G8" s="1252"/>
      <c r="H8" s="1252"/>
      <c r="I8" s="1252"/>
      <c r="J8" s="398"/>
      <c r="K8" s="399"/>
    </row>
    <row r="9" spans="1:11" ht="14.1" customHeight="1">
      <c r="C9" s="576" t="s">
        <v>768</v>
      </c>
      <c r="D9" s="1252" t="str">
        <f>Generator!D8</f>
        <v>Italia</v>
      </c>
      <c r="E9" s="1252"/>
      <c r="F9" s="1252"/>
      <c r="G9" s="1252"/>
      <c r="H9" s="1252"/>
      <c r="I9" s="397"/>
      <c r="J9" s="398"/>
      <c r="K9" s="399"/>
    </row>
    <row r="10" spans="1:11" ht="14.1" customHeight="1" thickBot="1">
      <c r="C10" s="402"/>
      <c r="D10" s="403"/>
      <c r="E10" s="403"/>
      <c r="F10" s="397"/>
      <c r="G10" s="404"/>
      <c r="H10" s="397"/>
      <c r="I10" s="397"/>
      <c r="J10" s="398"/>
      <c r="K10" s="399"/>
    </row>
    <row r="11" spans="1:11" ht="14.1" customHeight="1" thickBot="1">
      <c r="C11" s="1319" t="s">
        <v>366</v>
      </c>
      <c r="D11" s="1319"/>
      <c r="E11" s="1319"/>
      <c r="F11" s="1319"/>
      <c r="G11" s="1319"/>
      <c r="H11" s="1319"/>
      <c r="I11" s="1319"/>
      <c r="J11" s="1319" t="s">
        <v>769</v>
      </c>
      <c r="K11" s="1319"/>
    </row>
    <row r="12" spans="1:11" ht="14.1" customHeight="1" thickBot="1">
      <c r="A12" s="572" t="b">
        <v>0</v>
      </c>
      <c r="C12" s="577" t="s">
        <v>110</v>
      </c>
      <c r="D12" s="1320" t="s">
        <v>369</v>
      </c>
      <c r="E12" s="1320"/>
      <c r="F12" s="1320"/>
      <c r="G12" s="1320"/>
      <c r="H12" s="1320"/>
      <c r="I12" s="1320"/>
      <c r="J12" s="1321">
        <f>IF(A13=TRUE,"No Disponible",IF(A14=TRUE,"No Disponible",IF(A12=TRUE,'Our List'!C14,0)))</f>
        <v>0</v>
      </c>
      <c r="K12" s="1321"/>
    </row>
    <row r="13" spans="1:11" ht="14.1" customHeight="1" thickBot="1">
      <c r="A13" s="572" t="b">
        <v>0</v>
      </c>
      <c r="C13" s="577" t="s">
        <v>112</v>
      </c>
      <c r="D13" s="1320" t="s">
        <v>370</v>
      </c>
      <c r="E13" s="1320"/>
      <c r="F13" s="1320"/>
      <c r="G13" s="1320"/>
      <c r="H13" s="1320"/>
      <c r="I13" s="1320"/>
      <c r="J13" s="1321">
        <f>IF(A12=TRUE,"No Disponible",IF(A14=TRUE,"No Disponible",IF(A13=TRUE,'Our List'!C13,0)))</f>
        <v>0</v>
      </c>
      <c r="K13" s="1321"/>
    </row>
    <row r="14" spans="1:11" ht="14.1" customHeight="1" thickBot="1">
      <c r="A14" s="572" t="b">
        <v>0</v>
      </c>
      <c r="C14" s="577" t="s">
        <v>114</v>
      </c>
      <c r="D14" s="1320" t="s">
        <v>371</v>
      </c>
      <c r="E14" s="1320"/>
      <c r="F14" s="1320"/>
      <c r="G14" s="1320"/>
      <c r="H14" s="1320"/>
      <c r="I14" s="1320"/>
      <c r="J14" s="1321">
        <f>IF(A12=TRUE,"No Disponible",IF(A13=TRUE,"No Disponible",IF(A14=TRUE,'Our List'!C12,0)))</f>
        <v>0</v>
      </c>
      <c r="K14" s="1321"/>
    </row>
    <row r="15" spans="1:11" ht="14.1" customHeight="1" thickBot="1">
      <c r="C15" s="1319" t="s">
        <v>770</v>
      </c>
      <c r="D15" s="1319"/>
      <c r="E15" s="1319"/>
      <c r="F15" s="1319"/>
      <c r="G15" s="1319"/>
      <c r="H15" s="1319"/>
      <c r="I15" s="1319"/>
      <c r="J15" s="1319" t="s">
        <v>769</v>
      </c>
      <c r="K15" s="1319"/>
    </row>
    <row r="16" spans="1:11" ht="14.1" customHeight="1" thickBot="1">
      <c r="A16" s="572" t="b">
        <v>0</v>
      </c>
      <c r="C16" s="578" t="s">
        <v>297</v>
      </c>
      <c r="D16" s="1320" t="s">
        <v>381</v>
      </c>
      <c r="E16" s="1320"/>
      <c r="F16" s="1320"/>
      <c r="G16" s="1320"/>
      <c r="H16" s="1320"/>
      <c r="I16" s="1320"/>
      <c r="J16" s="1321">
        <f>IF(A13=TRUE,"Incluida",(IF(A14=TRUE,"Incluida",IF(A16=TRUE,'Our List'!C17,0))))</f>
        <v>0</v>
      </c>
      <c r="K16" s="1321"/>
    </row>
    <row r="17" spans="1:11" ht="14.1" customHeight="1" thickBot="1">
      <c r="A17" s="572" t="b">
        <v>0</v>
      </c>
      <c r="C17" s="579" t="s">
        <v>302</v>
      </c>
      <c r="D17" s="1326" t="s">
        <v>383</v>
      </c>
      <c r="E17" s="1326"/>
      <c r="F17" s="1326"/>
      <c r="G17" s="1326"/>
      <c r="H17" s="1326"/>
      <c r="I17" s="1326"/>
      <c r="J17" s="1321">
        <f>IF(A17=TRUE,'Our List'!C19,0)</f>
        <v>0</v>
      </c>
      <c r="K17" s="1321"/>
    </row>
    <row r="18" spans="1:11" ht="14.1" customHeight="1" thickBot="1">
      <c r="A18" s="572" t="b">
        <v>0</v>
      </c>
      <c r="C18" s="579" t="s">
        <v>307</v>
      </c>
      <c r="D18" s="1327" t="s">
        <v>385</v>
      </c>
      <c r="E18" s="1328"/>
      <c r="F18" s="1328"/>
      <c r="G18" s="1328"/>
      <c r="H18" s="1328"/>
      <c r="I18" s="1329"/>
      <c r="J18" s="1321">
        <f>(IF(A13=TRUE,"Incluida",(IF(A14=TRUE,"Incluida",IF(A18=TRUE,'Our List'!C21,0)))))</f>
        <v>0</v>
      </c>
      <c r="K18" s="1321"/>
    </row>
    <row r="19" spans="1:11" ht="14.1" customHeight="1" thickBot="1">
      <c r="A19" s="572" t="b">
        <v>0</v>
      </c>
      <c r="C19" s="579" t="s">
        <v>309</v>
      </c>
      <c r="D19" s="1327" t="s">
        <v>386</v>
      </c>
      <c r="E19" s="1328"/>
      <c r="F19" s="1328"/>
      <c r="G19" s="1328"/>
      <c r="H19" s="1328"/>
      <c r="I19" s="1329"/>
      <c r="J19" s="1321">
        <f>IF(A14=TRUE,"Incluida",IF(A19=TRUE,'Our List'!C22,0))</f>
        <v>0</v>
      </c>
      <c r="K19" s="1321"/>
    </row>
    <row r="20" spans="1:11" ht="14.1" customHeight="1" thickBot="1">
      <c r="A20" s="572" t="b">
        <v>0</v>
      </c>
      <c r="C20" s="579" t="s">
        <v>311</v>
      </c>
      <c r="D20" s="1327" t="s">
        <v>387</v>
      </c>
      <c r="E20" s="1328"/>
      <c r="F20" s="1328"/>
      <c r="G20" s="1328"/>
      <c r="H20" s="1328"/>
      <c r="I20" s="1329"/>
      <c r="J20" s="1321">
        <f>IF(A20=TRUE,'Our List'!C23,0)</f>
        <v>0</v>
      </c>
      <c r="K20" s="1321"/>
    </row>
    <row r="21" spans="1:11" ht="14.1" customHeight="1" thickBot="1">
      <c r="A21" s="572" t="b">
        <v>0</v>
      </c>
      <c r="C21" s="579" t="s">
        <v>312</v>
      </c>
      <c r="D21" s="1327" t="s">
        <v>388</v>
      </c>
      <c r="E21" s="1328"/>
      <c r="F21" s="1328"/>
      <c r="G21" s="1328"/>
      <c r="H21" s="1328"/>
      <c r="I21" s="1329"/>
      <c r="J21" s="1321">
        <f>IF(A14=TRUE,"Incluida",IF(A21=TRUE,'Our List'!C24,0))</f>
        <v>0</v>
      </c>
      <c r="K21" s="1321"/>
    </row>
    <row r="22" spans="1:11" ht="14.1" customHeight="1" thickBot="1">
      <c r="A22" s="572" t="b">
        <v>0</v>
      </c>
      <c r="C22" s="579" t="s">
        <v>59</v>
      </c>
      <c r="D22" s="1327" t="s">
        <v>389</v>
      </c>
      <c r="E22" s="1328"/>
      <c r="F22" s="1328"/>
      <c r="G22" s="1328"/>
      <c r="H22" s="1328"/>
      <c r="I22" s="1329"/>
      <c r="J22" s="1321">
        <f>IF(A22=TRUE,'Our List'!C25,0)</f>
        <v>0</v>
      </c>
      <c r="K22" s="1321"/>
    </row>
    <row r="23" spans="1:11" ht="14.1" customHeight="1" thickBot="1">
      <c r="A23" s="572" t="b">
        <v>0</v>
      </c>
      <c r="C23" s="579" t="s">
        <v>508</v>
      </c>
      <c r="D23" s="1330" t="s">
        <v>771</v>
      </c>
      <c r="E23" s="1331"/>
      <c r="F23" s="1331"/>
      <c r="G23" s="1331"/>
      <c r="H23" s="1331"/>
      <c r="I23" s="1332"/>
      <c r="J23" s="1321">
        <f>IF(A23=TRUE,'Our List'!D3*12.1*((Description!B17/100)+1),0)</f>
        <v>0</v>
      </c>
      <c r="K23" s="1321"/>
    </row>
    <row r="24" spans="1:11" ht="14.1" customHeight="1" thickBot="1">
      <c r="A24" s="572" t="b">
        <v>0</v>
      </c>
      <c r="C24" s="579" t="s">
        <v>508</v>
      </c>
      <c r="D24" s="1326" t="s">
        <v>772</v>
      </c>
      <c r="E24" s="1326"/>
      <c r="F24" s="1326"/>
      <c r="G24" s="1326"/>
      <c r="H24" s="1326"/>
      <c r="I24" s="1326"/>
      <c r="J24" s="1321">
        <f>IF(A24=TRUE,'Our List'!D3*16.5*((Description!B17/100)+1),0)</f>
        <v>0</v>
      </c>
      <c r="K24" s="1321"/>
    </row>
    <row r="25" spans="1:11" ht="14.1" customHeight="1" thickBot="1">
      <c r="A25" s="572" t="b">
        <v>0</v>
      </c>
      <c r="C25" s="579" t="s">
        <v>333</v>
      </c>
      <c r="D25" s="1326" t="s">
        <v>394</v>
      </c>
      <c r="E25" s="1326"/>
      <c r="F25" s="1326"/>
      <c r="G25" s="1326"/>
      <c r="H25" s="1326"/>
      <c r="I25" s="1326"/>
      <c r="J25" s="1321">
        <f>IF(A25=TRUE,'Our List'!C31,0)</f>
        <v>0</v>
      </c>
      <c r="K25" s="1321"/>
    </row>
    <row r="26" spans="1:11" ht="14.1" customHeight="1" thickBot="1">
      <c r="A26" s="572" t="b">
        <v>0</v>
      </c>
      <c r="C26" s="579" t="s">
        <v>273</v>
      </c>
      <c r="D26" s="1326" t="s">
        <v>400</v>
      </c>
      <c r="E26" s="1326"/>
      <c r="F26" s="1326"/>
      <c r="G26" s="1326"/>
      <c r="H26" s="1326"/>
      <c r="I26" s="1326"/>
      <c r="J26" s="1321">
        <f>IF(A14=TRUE,"Incluida",IF(A26=TRUE,'Our List'!C38,0))</f>
        <v>0</v>
      </c>
      <c r="K26" s="1321"/>
    </row>
    <row r="27" spans="1:11" ht="14.1" customHeight="1" thickBot="1">
      <c r="A27" s="572" t="b">
        <v>0</v>
      </c>
      <c r="C27" s="579" t="s">
        <v>98</v>
      </c>
      <c r="D27" s="1326" t="s">
        <v>416</v>
      </c>
      <c r="E27" s="1326"/>
      <c r="F27" s="1326"/>
      <c r="G27" s="1326"/>
      <c r="H27" s="1326"/>
      <c r="I27" s="1326"/>
      <c r="J27" s="1321">
        <f>IF(A27=TRUE,'Our List'!C57,0)</f>
        <v>0</v>
      </c>
      <c r="K27" s="1321"/>
    </row>
    <row r="28" spans="1:11" ht="14.1" customHeight="1" thickBot="1">
      <c r="C28" s="580" t="s">
        <v>508</v>
      </c>
      <c r="D28" s="1333"/>
      <c r="E28" s="1334"/>
      <c r="F28" s="1334"/>
      <c r="G28" s="1334"/>
      <c r="H28" s="1334"/>
      <c r="I28" s="1335"/>
      <c r="J28" s="1336">
        <v>0</v>
      </c>
      <c r="K28" s="1337"/>
    </row>
    <row r="29" spans="1:11" ht="14.1" customHeight="1" thickBot="1">
      <c r="C29" s="580" t="s">
        <v>508</v>
      </c>
      <c r="D29" s="1333"/>
      <c r="E29" s="1334"/>
      <c r="F29" s="1334"/>
      <c r="G29" s="1334"/>
      <c r="H29" s="1334"/>
      <c r="I29" s="1335"/>
      <c r="J29" s="1336">
        <v>0</v>
      </c>
      <c r="K29" s="1337"/>
    </row>
    <row r="30" spans="1:11" ht="14.1" customHeight="1" thickBot="1">
      <c r="C30" s="580" t="s">
        <v>508</v>
      </c>
      <c r="D30" s="1333"/>
      <c r="E30" s="1334"/>
      <c r="F30" s="1334"/>
      <c r="G30" s="1334"/>
      <c r="H30" s="1334"/>
      <c r="I30" s="1335"/>
      <c r="J30" s="1336">
        <v>0</v>
      </c>
      <c r="K30" s="1337"/>
    </row>
    <row r="31" spans="1:11" ht="14.1" customHeight="1" thickBot="1">
      <c r="C31" s="580" t="s">
        <v>508</v>
      </c>
      <c r="D31" s="1333"/>
      <c r="E31" s="1334"/>
      <c r="F31" s="1334"/>
      <c r="G31" s="1334"/>
      <c r="H31" s="1334"/>
      <c r="I31" s="1335"/>
      <c r="J31" s="1336">
        <v>0</v>
      </c>
      <c r="K31" s="1337"/>
    </row>
    <row r="32" spans="1:11" ht="14.1" customHeight="1" thickBot="1">
      <c r="C32" s="580" t="s">
        <v>508</v>
      </c>
      <c r="D32" s="1333"/>
      <c r="E32" s="1334"/>
      <c r="F32" s="1334"/>
      <c r="G32" s="1334"/>
      <c r="H32" s="1334"/>
      <c r="I32" s="1335"/>
      <c r="J32" s="1336">
        <v>0</v>
      </c>
      <c r="K32" s="1337"/>
    </row>
    <row r="33" spans="1:11" ht="14.1" customHeight="1" thickBot="1">
      <c r="C33" s="1319" t="s">
        <v>551</v>
      </c>
      <c r="D33" s="1319"/>
      <c r="E33" s="1319"/>
      <c r="F33" s="1319"/>
      <c r="G33" s="1319"/>
      <c r="H33" s="1319"/>
      <c r="I33" s="1319"/>
      <c r="J33" s="1319" t="s">
        <v>769</v>
      </c>
      <c r="K33" s="1319"/>
    </row>
    <row r="34" spans="1:11" ht="14.1" customHeight="1" thickBot="1">
      <c r="A34" s="572" t="b">
        <v>0</v>
      </c>
      <c r="C34" s="581" t="s">
        <v>299</v>
      </c>
      <c r="D34" s="1326" t="s">
        <v>382</v>
      </c>
      <c r="E34" s="1326"/>
      <c r="F34" s="1326"/>
      <c r="G34" s="1326"/>
      <c r="H34" s="1326"/>
      <c r="I34" s="1326"/>
      <c r="J34" s="1321">
        <f>IF(J16&lt;&gt;0,"No Disponible",IF(A34=TRUE,'Our List'!C18,0))</f>
        <v>0</v>
      </c>
      <c r="K34" s="1321"/>
    </row>
    <row r="35" spans="1:11" ht="14.1" customHeight="1" thickBot="1">
      <c r="A35" s="572" t="b">
        <v>0</v>
      </c>
      <c r="C35" s="579" t="s">
        <v>302</v>
      </c>
      <c r="D35" s="1326" t="s">
        <v>383</v>
      </c>
      <c r="E35" s="1326"/>
      <c r="F35" s="1326"/>
      <c r="G35" s="1326"/>
      <c r="H35" s="1326"/>
      <c r="I35" s="1326"/>
      <c r="J35" s="1321">
        <f>IF(A17=TRUE,"No Disponible",IF(A35=TRUE,'Our List'!C19,0))</f>
        <v>0</v>
      </c>
      <c r="K35" s="1321"/>
    </row>
    <row r="36" spans="1:11" ht="14.1" customHeight="1" thickBot="1">
      <c r="A36" s="572" t="b">
        <v>0</v>
      </c>
      <c r="C36" s="579" t="s">
        <v>304</v>
      </c>
      <c r="D36" s="1326" t="s">
        <v>384</v>
      </c>
      <c r="E36" s="1326"/>
      <c r="F36" s="1326"/>
      <c r="G36" s="1326"/>
      <c r="H36" s="1326"/>
      <c r="I36" s="1326"/>
      <c r="J36" s="1321">
        <f>IF(A36=TRUE,'Our List'!C20,0)</f>
        <v>0</v>
      </c>
      <c r="K36" s="1321"/>
    </row>
    <row r="37" spans="1:11" ht="14.1" customHeight="1" thickBot="1">
      <c r="A37" s="572" t="b">
        <v>0</v>
      </c>
      <c r="C37" s="579" t="s">
        <v>309</v>
      </c>
      <c r="D37" s="1326" t="s">
        <v>386</v>
      </c>
      <c r="E37" s="1326"/>
      <c r="F37" s="1326"/>
      <c r="G37" s="1326"/>
      <c r="H37" s="1326"/>
      <c r="I37" s="1326"/>
      <c r="J37" s="1321">
        <f>IF(A19=TRUE,"No Disponible",IF(A37=TRUE,'Our List'!C22,0))</f>
        <v>0</v>
      </c>
      <c r="K37" s="1321"/>
    </row>
    <row r="38" spans="1:11" ht="14.1" customHeight="1" thickBot="1">
      <c r="A38" s="572" t="b">
        <v>0</v>
      </c>
      <c r="C38" s="579" t="s">
        <v>60</v>
      </c>
      <c r="D38" s="1326" t="s">
        <v>390</v>
      </c>
      <c r="E38" s="1326"/>
      <c r="F38" s="1326"/>
      <c r="G38" s="1326"/>
      <c r="H38" s="1326"/>
      <c r="I38" s="1326"/>
      <c r="J38" s="1321">
        <f>IF(OR(A22=TRUE,A23=TRUE,A24=TRUE),"No Disponible",IF(A38=TRUE,'Our List'!C26,0))</f>
        <v>0</v>
      </c>
      <c r="K38" s="1321"/>
    </row>
    <row r="39" spans="1:11" ht="14.1" customHeight="1" thickBot="1">
      <c r="A39" s="572" t="b">
        <v>0</v>
      </c>
      <c r="C39" s="579" t="s">
        <v>61</v>
      </c>
      <c r="D39" s="1326" t="s">
        <v>391</v>
      </c>
      <c r="E39" s="1326"/>
      <c r="F39" s="1326"/>
      <c r="G39" s="1326"/>
      <c r="H39" s="1326"/>
      <c r="I39" s="1326"/>
      <c r="J39" s="1321">
        <f>IF(A39=TRUE,'Our List'!C27,0)</f>
        <v>0</v>
      </c>
      <c r="K39" s="1321"/>
    </row>
    <row r="40" spans="1:11" ht="14.1" customHeight="1" thickBot="1">
      <c r="A40" s="572" t="b">
        <v>0</v>
      </c>
      <c r="C40" s="582" t="s">
        <v>316</v>
      </c>
      <c r="D40" s="1326" t="s">
        <v>392</v>
      </c>
      <c r="E40" s="1326"/>
      <c r="F40" s="1326"/>
      <c r="G40" s="1326"/>
      <c r="H40" s="1326"/>
      <c r="I40" s="1326"/>
      <c r="J40" s="1321">
        <f>IF(A40=TRUE,'Our List'!C28,0)</f>
        <v>0</v>
      </c>
      <c r="K40" s="1321"/>
    </row>
    <row r="41" spans="1:11" ht="14.1" customHeight="1" thickBot="1">
      <c r="A41" s="572" t="b">
        <v>0</v>
      </c>
      <c r="C41" s="582" t="s">
        <v>66</v>
      </c>
      <c r="D41" s="1327" t="s">
        <v>395</v>
      </c>
      <c r="E41" s="1328"/>
      <c r="F41" s="1328"/>
      <c r="G41" s="1328"/>
      <c r="H41" s="1328"/>
      <c r="I41" s="1329"/>
      <c r="J41" s="1321">
        <f>IF(A41=TRUE,'Our List'!C32,0)</f>
        <v>0</v>
      </c>
      <c r="K41" s="1321"/>
    </row>
    <row r="42" spans="1:11" ht="14.1" customHeight="1" thickBot="1">
      <c r="A42" s="572" t="b">
        <v>0</v>
      </c>
      <c r="C42" s="582" t="s">
        <v>68</v>
      </c>
      <c r="D42" s="1327" t="s">
        <v>396</v>
      </c>
      <c r="E42" s="1328"/>
      <c r="F42" s="1328"/>
      <c r="G42" s="1328"/>
      <c r="H42" s="1328"/>
      <c r="I42" s="1329"/>
      <c r="J42" s="1321">
        <f>IF(A42=TRUE,'Our List'!C33,0)</f>
        <v>0</v>
      </c>
      <c r="K42" s="1321"/>
    </row>
    <row r="43" spans="1:11" ht="14.1" customHeight="1" thickBot="1">
      <c r="A43" s="572" t="b">
        <v>0</v>
      </c>
      <c r="C43" s="582" t="s">
        <v>70</v>
      </c>
      <c r="D43" s="1327" t="s">
        <v>397</v>
      </c>
      <c r="E43" s="1328"/>
      <c r="F43" s="1328"/>
      <c r="G43" s="1328"/>
      <c r="H43" s="1328"/>
      <c r="I43" s="1329"/>
      <c r="J43" s="1321">
        <f>IF(A43=TRUE,'Our List'!C34,0)</f>
        <v>0</v>
      </c>
      <c r="K43" s="1321"/>
    </row>
    <row r="44" spans="1:11" ht="14.1" customHeight="1" thickBot="1">
      <c r="A44" s="572" t="b">
        <v>0</v>
      </c>
      <c r="C44" s="582" t="s">
        <v>72</v>
      </c>
      <c r="D44" s="1327" t="s">
        <v>398</v>
      </c>
      <c r="E44" s="1328"/>
      <c r="F44" s="1328"/>
      <c r="G44" s="1328"/>
      <c r="H44" s="1328"/>
      <c r="I44" s="1329"/>
      <c r="J44" s="1321">
        <f>IF(A44=TRUE,'Our List'!C35,0)</f>
        <v>0</v>
      </c>
      <c r="K44" s="1321"/>
    </row>
    <row r="45" spans="1:11" ht="14.1" customHeight="1" thickBot="1">
      <c r="A45" s="572" t="b">
        <v>0</v>
      </c>
      <c r="C45" s="582" t="s">
        <v>274</v>
      </c>
      <c r="D45" s="1327" t="s">
        <v>401</v>
      </c>
      <c r="E45" s="1328"/>
      <c r="F45" s="1328"/>
      <c r="G45" s="1328"/>
      <c r="H45" s="1328"/>
      <c r="I45" s="1329"/>
      <c r="J45" s="1321">
        <f>IF(OR((A14=TRUE),(A46=TRUE)),"No Disponible",IF(A45=TRUE,'Our List'!C39,0))</f>
        <v>0</v>
      </c>
      <c r="K45" s="1321"/>
    </row>
    <row r="46" spans="1:11" ht="14.1" customHeight="1" thickBot="1">
      <c r="A46" s="572" t="b">
        <v>0</v>
      </c>
      <c r="C46" s="582" t="s">
        <v>275</v>
      </c>
      <c r="D46" s="1327" t="s">
        <v>402</v>
      </c>
      <c r="E46" s="1328"/>
      <c r="F46" s="1328"/>
      <c r="G46" s="1328"/>
      <c r="H46" s="1328"/>
      <c r="I46" s="1329"/>
      <c r="J46" s="1321" t="str">
        <f>IF(J26=0,"No Disponible",IF(A14=TRUE,"Incluida",IF(A46=TRUE,'Our List'!C40,0)))</f>
        <v>No Disponible</v>
      </c>
      <c r="K46" s="1321"/>
    </row>
    <row r="47" spans="1:11" ht="14.1" customHeight="1" thickBot="1">
      <c r="A47" s="572" t="b">
        <v>0</v>
      </c>
      <c r="C47" s="582" t="s">
        <v>82</v>
      </c>
      <c r="D47" s="1327" t="s">
        <v>403</v>
      </c>
      <c r="E47" s="1328"/>
      <c r="F47" s="1328"/>
      <c r="G47" s="1328"/>
      <c r="H47" s="1328"/>
      <c r="I47" s="1329"/>
      <c r="J47" s="1321">
        <f>IF(A47=TRUE,'Our List'!C41,0)</f>
        <v>0</v>
      </c>
      <c r="K47" s="1321"/>
    </row>
    <row r="48" spans="1:11" ht="14.1" customHeight="1" thickBot="1">
      <c r="A48" s="572" t="b">
        <v>0</v>
      </c>
      <c r="C48" s="582" t="s">
        <v>83</v>
      </c>
      <c r="D48" s="1327" t="s">
        <v>404</v>
      </c>
      <c r="E48" s="1328"/>
      <c r="F48" s="1328"/>
      <c r="G48" s="1328"/>
      <c r="H48" s="1328"/>
      <c r="I48" s="1329"/>
      <c r="J48" s="1321">
        <f>IF(A48=TRUE,'Our List'!C42,0)</f>
        <v>0</v>
      </c>
      <c r="K48" s="1321"/>
    </row>
    <row r="49" spans="1:11" ht="14.1" customHeight="1" thickBot="1">
      <c r="A49" s="572" t="b">
        <v>0</v>
      </c>
      <c r="C49" s="582" t="s">
        <v>85</v>
      </c>
      <c r="D49" s="1327" t="s">
        <v>405</v>
      </c>
      <c r="E49" s="1328"/>
      <c r="F49" s="1328"/>
      <c r="G49" s="1328"/>
      <c r="H49" s="1328"/>
      <c r="I49" s="1329"/>
      <c r="J49" s="1321">
        <f>IF(A50=TRUE,"No Disponible",IF(A49=TRUE,'Our List'!C43,0))</f>
        <v>0</v>
      </c>
      <c r="K49" s="1321"/>
    </row>
    <row r="50" spans="1:11" ht="14.1" customHeight="1" thickBot="1">
      <c r="A50" s="572" t="b">
        <v>0</v>
      </c>
      <c r="C50" s="582" t="s">
        <v>565</v>
      </c>
      <c r="D50" s="1326" t="s">
        <v>773</v>
      </c>
      <c r="E50" s="1326"/>
      <c r="F50" s="1326"/>
      <c r="G50" s="1326"/>
      <c r="H50" s="1326"/>
      <c r="I50" s="1326"/>
      <c r="J50" s="1321">
        <f>IF(A49=TRUE,"No Disponible",IF(A50=TRUE,'Our List'!C43*2,0))</f>
        <v>0</v>
      </c>
      <c r="K50" s="1321"/>
    </row>
    <row r="51" spans="1:11" ht="14.1" customHeight="1" thickBot="1">
      <c r="A51" s="572" t="b">
        <v>0</v>
      </c>
      <c r="C51" s="582" t="s">
        <v>86</v>
      </c>
      <c r="D51" s="1327" t="s">
        <v>406</v>
      </c>
      <c r="E51" s="1328"/>
      <c r="F51" s="1328"/>
      <c r="G51" s="1328"/>
      <c r="H51" s="1328"/>
      <c r="I51" s="1329"/>
      <c r="J51" s="1321">
        <f>IF(A51=TRUE,'Our List'!C44,0)</f>
        <v>0</v>
      </c>
      <c r="K51" s="1321"/>
    </row>
    <row r="52" spans="1:11" ht="14.1" customHeight="1" thickBot="1">
      <c r="A52" s="572" t="b">
        <v>0</v>
      </c>
      <c r="C52" s="582" t="s">
        <v>87</v>
      </c>
      <c r="D52" s="1327" t="s">
        <v>407</v>
      </c>
      <c r="E52" s="1328"/>
      <c r="F52" s="1328"/>
      <c r="G52" s="1328"/>
      <c r="H52" s="1328"/>
      <c r="I52" s="1329"/>
      <c r="J52" s="1321">
        <f>IF(A52=TRUE,'Our List'!C45,0)</f>
        <v>0</v>
      </c>
      <c r="K52" s="1321"/>
    </row>
    <row r="53" spans="1:11" ht="14.1" customHeight="1" thickBot="1">
      <c r="A53" s="572" t="b">
        <v>0</v>
      </c>
      <c r="C53" s="582" t="s">
        <v>88</v>
      </c>
      <c r="D53" s="1327" t="s">
        <v>408</v>
      </c>
      <c r="E53" s="1328"/>
      <c r="F53" s="1328"/>
      <c r="G53" s="1328"/>
      <c r="H53" s="1328"/>
      <c r="I53" s="1329"/>
      <c r="J53" s="1321">
        <f>IF(A53=TRUE,'Our List'!C46,0)</f>
        <v>0</v>
      </c>
      <c r="K53" s="1321"/>
    </row>
    <row r="54" spans="1:11" ht="14.1" customHeight="1" thickBot="1">
      <c r="A54" s="572" t="b">
        <v>0</v>
      </c>
      <c r="C54" s="582" t="s">
        <v>89</v>
      </c>
      <c r="D54" s="1327" t="s">
        <v>409</v>
      </c>
      <c r="E54" s="1328"/>
      <c r="F54" s="1328"/>
      <c r="G54" s="1328"/>
      <c r="H54" s="1328"/>
      <c r="I54" s="1329"/>
      <c r="J54" s="1321">
        <f>IF(A54=TRUE,'Our List'!C47,0)</f>
        <v>0</v>
      </c>
      <c r="K54" s="1321"/>
    </row>
    <row r="55" spans="1:11" ht="14.1" customHeight="1" thickBot="1">
      <c r="A55" s="572" t="b">
        <v>0</v>
      </c>
      <c r="C55" s="582" t="s">
        <v>508</v>
      </c>
      <c r="D55" s="1326" t="s">
        <v>780</v>
      </c>
      <c r="E55" s="1326"/>
      <c r="F55" s="1326"/>
      <c r="G55" s="1326"/>
      <c r="H55" s="1326"/>
      <c r="I55" s="1326"/>
      <c r="J55" s="1321">
        <f>IF(A55=TRUE,'Our List'!E39,0)</f>
        <v>0</v>
      </c>
      <c r="K55" s="1321"/>
    </row>
    <row r="56" spans="1:11" ht="14.1" customHeight="1" thickBot="1">
      <c r="A56" s="572" t="b">
        <v>0</v>
      </c>
      <c r="C56" s="582" t="s">
        <v>508</v>
      </c>
      <c r="D56" s="1326" t="s">
        <v>782</v>
      </c>
      <c r="E56" s="1326"/>
      <c r="F56" s="1326"/>
      <c r="G56" s="1326"/>
      <c r="H56" s="1326"/>
      <c r="I56" s="1326"/>
      <c r="J56" s="1321">
        <f>IF(A56=TRUE,'Our List'!E41,0)</f>
        <v>0</v>
      </c>
      <c r="K56" s="1321"/>
    </row>
    <row r="57" spans="1:11" ht="14.1" customHeight="1" thickBot="1">
      <c r="A57" s="572" t="b">
        <v>0</v>
      </c>
      <c r="C57" s="582" t="s">
        <v>508</v>
      </c>
      <c r="D57" s="1338" t="s">
        <v>781</v>
      </c>
      <c r="E57" s="1338"/>
      <c r="F57" s="1338"/>
      <c r="G57" s="1338"/>
      <c r="H57" s="1338"/>
      <c r="I57" s="1338"/>
      <c r="J57" s="1321">
        <f>IF(A57=TRUE,'Our List'!E43,0)</f>
        <v>0</v>
      </c>
      <c r="K57" s="1321"/>
    </row>
    <row r="58" spans="1:11" ht="14.1" customHeight="1" thickBot="1">
      <c r="A58" s="572" t="b">
        <v>0</v>
      </c>
      <c r="C58" s="582" t="s">
        <v>508</v>
      </c>
      <c r="D58" s="1339" t="s">
        <v>783</v>
      </c>
      <c r="E58" s="1340"/>
      <c r="F58" s="1340"/>
      <c r="G58" s="1340"/>
      <c r="H58" s="1340"/>
      <c r="I58" s="1341"/>
      <c r="J58" s="1321">
        <f>IF(A58=TRUE,Description!G9*30,0)</f>
        <v>0</v>
      </c>
      <c r="K58" s="1321"/>
    </row>
    <row r="59" spans="1:11" ht="14.1" customHeight="1" thickBot="1">
      <c r="A59" s="572" t="b">
        <v>0</v>
      </c>
      <c r="C59" s="582" t="s">
        <v>92</v>
      </c>
      <c r="D59" s="1327" t="s">
        <v>411</v>
      </c>
      <c r="E59" s="1328"/>
      <c r="F59" s="1328"/>
      <c r="G59" s="1328"/>
      <c r="H59" s="1328"/>
      <c r="I59" s="1329"/>
      <c r="J59" s="1321">
        <f>IF(A59=TRUE,'Our List'!C50,0)</f>
        <v>0</v>
      </c>
      <c r="K59" s="1321"/>
    </row>
    <row r="60" spans="1:11" ht="14.1" customHeight="1" thickBot="1">
      <c r="A60" s="572" t="b">
        <v>0</v>
      </c>
      <c r="C60" s="582" t="s">
        <v>93</v>
      </c>
      <c r="D60" s="1327" t="s">
        <v>412</v>
      </c>
      <c r="E60" s="1328"/>
      <c r="F60" s="1328"/>
      <c r="G60" s="1328"/>
      <c r="H60" s="1328"/>
      <c r="I60" s="1329"/>
      <c r="J60" s="1321">
        <f>IF(A60=TRUE,'Our List'!C51,0)</f>
        <v>0</v>
      </c>
      <c r="K60" s="1321"/>
    </row>
    <row r="61" spans="1:11" ht="14.1" customHeight="1" thickBot="1">
      <c r="A61" s="572" t="b">
        <v>0</v>
      </c>
      <c r="C61" s="582" t="s">
        <v>94</v>
      </c>
      <c r="D61" s="1327" t="s">
        <v>413</v>
      </c>
      <c r="E61" s="1328"/>
      <c r="F61" s="1328"/>
      <c r="G61" s="1328"/>
      <c r="H61" s="1328"/>
      <c r="I61" s="1329"/>
      <c r="J61" s="1321">
        <f>IF(A61=TRUE,'Our List'!C52,0)</f>
        <v>0</v>
      </c>
      <c r="K61" s="1321"/>
    </row>
    <row r="62" spans="1:11" ht="14.1" customHeight="1" thickBot="1">
      <c r="A62" s="572" t="b">
        <v>0</v>
      </c>
      <c r="C62" s="582" t="s">
        <v>96</v>
      </c>
      <c r="D62" s="1327" t="s">
        <v>414</v>
      </c>
      <c r="E62" s="1328"/>
      <c r="F62" s="1328"/>
      <c r="G62" s="1328"/>
      <c r="H62" s="1328"/>
      <c r="I62" s="1329"/>
      <c r="J62" s="1321">
        <f>IF(A62=TRUE,'Our List'!C53,0)</f>
        <v>0</v>
      </c>
      <c r="K62" s="1321"/>
    </row>
    <row r="63" spans="1:11" ht="14.1" customHeight="1" thickBot="1">
      <c r="A63" s="572" t="b">
        <v>0</v>
      </c>
      <c r="C63" s="582" t="s">
        <v>97</v>
      </c>
      <c r="D63" s="1327" t="s">
        <v>415</v>
      </c>
      <c r="E63" s="1328"/>
      <c r="F63" s="1328"/>
      <c r="G63" s="1328"/>
      <c r="H63" s="1328"/>
      <c r="I63" s="1329"/>
      <c r="J63" s="1321">
        <f>IF(A63=TRUE,'Our List'!C54,0)</f>
        <v>0</v>
      </c>
      <c r="K63" s="1321"/>
    </row>
    <row r="64" spans="1:11" ht="14.1" customHeight="1" thickBot="1">
      <c r="C64" s="583" t="s">
        <v>508</v>
      </c>
      <c r="D64" s="1342"/>
      <c r="E64" s="1343"/>
      <c r="F64" s="1343"/>
      <c r="G64" s="1343"/>
      <c r="H64" s="1343"/>
      <c r="I64" s="1344"/>
      <c r="J64" s="1336">
        <v>0</v>
      </c>
      <c r="K64" s="1337"/>
    </row>
    <row r="65" spans="1:11" ht="14.1" customHeight="1" thickBot="1">
      <c r="C65" s="583" t="s">
        <v>508</v>
      </c>
      <c r="D65" s="1342"/>
      <c r="E65" s="1343"/>
      <c r="F65" s="1343"/>
      <c r="G65" s="1343"/>
      <c r="H65" s="1343"/>
      <c r="I65" s="1344"/>
      <c r="J65" s="1336">
        <v>0</v>
      </c>
      <c r="K65" s="1337"/>
    </row>
    <row r="66" spans="1:11" ht="14.1" customHeight="1" thickBot="1">
      <c r="C66" s="583" t="s">
        <v>508</v>
      </c>
      <c r="D66" s="1342"/>
      <c r="E66" s="1343"/>
      <c r="F66" s="1343"/>
      <c r="G66" s="1343"/>
      <c r="H66" s="1343"/>
      <c r="I66" s="1344"/>
      <c r="J66" s="1336">
        <v>0</v>
      </c>
      <c r="K66" s="1337"/>
    </row>
    <row r="67" spans="1:11" ht="14.1" customHeight="1" thickBot="1">
      <c r="C67" s="583" t="s">
        <v>508</v>
      </c>
      <c r="D67" s="1342"/>
      <c r="E67" s="1343"/>
      <c r="F67" s="1343"/>
      <c r="G67" s="1343"/>
      <c r="H67" s="1343"/>
      <c r="I67" s="1344"/>
      <c r="J67" s="1336">
        <v>0</v>
      </c>
      <c r="K67" s="1337"/>
    </row>
    <row r="68" spans="1:11" ht="14.1" customHeight="1" thickBot="1">
      <c r="C68" s="583" t="s">
        <v>508</v>
      </c>
      <c r="D68" s="1342"/>
      <c r="E68" s="1343"/>
      <c r="F68" s="1343"/>
      <c r="G68" s="1343"/>
      <c r="H68" s="1343"/>
      <c r="I68" s="1344"/>
      <c r="J68" s="1336">
        <v>0</v>
      </c>
      <c r="K68" s="1337"/>
    </row>
    <row r="69" spans="1:11" ht="14.1" customHeight="1" thickBot="1">
      <c r="C69" s="1345" t="s">
        <v>536</v>
      </c>
      <c r="D69" s="1345"/>
      <c r="E69" s="1345"/>
      <c r="F69" s="1345"/>
      <c r="G69" s="1345"/>
      <c r="H69" s="1345"/>
      <c r="I69" s="1345"/>
      <c r="J69" s="1345"/>
      <c r="K69" s="573">
        <f>SUM(J12:K14,J16:K32,J34:K68)</f>
        <v>0</v>
      </c>
    </row>
    <row r="70" spans="1:11" ht="14.1" customHeight="1" thickBot="1">
      <c r="C70" s="1319" t="s">
        <v>774</v>
      </c>
      <c r="D70" s="1319"/>
      <c r="E70" s="1319"/>
      <c r="F70" s="1319"/>
      <c r="G70" s="1319"/>
      <c r="H70" s="1319"/>
      <c r="I70" s="1319"/>
      <c r="J70" s="1346" t="s">
        <v>769</v>
      </c>
      <c r="K70" s="1347"/>
    </row>
    <row r="71" spans="1:11" ht="14.1" customHeight="1" thickBot="1">
      <c r="A71" s="572" t="b">
        <v>0</v>
      </c>
      <c r="C71" s="581" t="s">
        <v>508</v>
      </c>
      <c r="D71" s="1326" t="s">
        <v>775</v>
      </c>
      <c r="E71" s="1326"/>
      <c r="F71" s="1326"/>
      <c r="G71" s="1326"/>
      <c r="H71" s="1326"/>
      <c r="I71" s="1326"/>
      <c r="J71" s="1321">
        <f>IF(A71=TRUE,Description!G14*220,0)</f>
        <v>0</v>
      </c>
      <c r="K71" s="1321"/>
    </row>
    <row r="72" spans="1:11" ht="14.1" customHeight="1" thickBot="1">
      <c r="A72" s="572" t="b">
        <v>0</v>
      </c>
      <c r="C72" s="581" t="s">
        <v>508</v>
      </c>
      <c r="D72" s="1326" t="s">
        <v>776</v>
      </c>
      <c r="E72" s="1326"/>
      <c r="F72" s="1326"/>
      <c r="G72" s="1326"/>
      <c r="H72" s="1326"/>
      <c r="I72" s="1326"/>
      <c r="J72" s="1321">
        <f>IF(A72=TRUE,Description!$G$14*660,0)</f>
        <v>0</v>
      </c>
      <c r="K72" s="1321"/>
    </row>
    <row r="73" spans="1:11" ht="13.5" customHeight="1" thickBot="1">
      <c r="A73" s="572" t="b">
        <v>0</v>
      </c>
      <c r="C73" s="581" t="s">
        <v>508</v>
      </c>
      <c r="D73" s="1326" t="s">
        <v>779</v>
      </c>
      <c r="E73" s="1326"/>
      <c r="F73" s="1326"/>
      <c r="G73" s="1326"/>
      <c r="H73" s="1326"/>
      <c r="I73" s="1326"/>
      <c r="J73" s="1321">
        <f>IF(A73=TRUE,Description!$G$14*730,0)</f>
        <v>0</v>
      </c>
      <c r="K73" s="1321"/>
    </row>
    <row r="74" spans="1:11" ht="14.1" customHeight="1">
      <c r="C74" s="392"/>
      <c r="I74" s="405"/>
      <c r="J74" s="406"/>
      <c r="K74" s="407"/>
    </row>
    <row r="75" spans="1:11" ht="14.1" customHeight="1">
      <c r="C75" s="408"/>
      <c r="I75" s="405"/>
      <c r="J75" s="409"/>
      <c r="K75" s="410"/>
    </row>
    <row r="76" spans="1:11" ht="14.1" customHeight="1"/>
    <row r="77" spans="1:11" ht="14.1" customHeight="1">
      <c r="I77" s="405"/>
    </row>
    <row r="78" spans="1:11" ht="14.1" customHeight="1">
      <c r="J78" s="409"/>
      <c r="K78" s="410"/>
    </row>
    <row r="79" spans="1:11">
      <c r="C79" s="392"/>
    </row>
    <row r="80" spans="1:11">
      <c r="J80" s="600" t="s">
        <v>777</v>
      </c>
      <c r="K80" s="601">
        <f ca="1">TODAY()</f>
        <v>46136</v>
      </c>
    </row>
  </sheetData>
  <mergeCells count="133">
    <mergeCell ref="D72:I72"/>
    <mergeCell ref="J72:K72"/>
    <mergeCell ref="D73:I73"/>
    <mergeCell ref="J73:K73"/>
    <mergeCell ref="J58:K58"/>
    <mergeCell ref="D58:I58"/>
    <mergeCell ref="D68:I68"/>
    <mergeCell ref="J68:K68"/>
    <mergeCell ref="C69:J69"/>
    <mergeCell ref="C70:I70"/>
    <mergeCell ref="J70:K70"/>
    <mergeCell ref="D71:I71"/>
    <mergeCell ref="J71:K71"/>
    <mergeCell ref="D65:I65"/>
    <mergeCell ref="J65:K65"/>
    <mergeCell ref="D66:I66"/>
    <mergeCell ref="J66:K66"/>
    <mergeCell ref="D67:I67"/>
    <mergeCell ref="J67:K67"/>
    <mergeCell ref="D62:I62"/>
    <mergeCell ref="J62:K62"/>
    <mergeCell ref="D63:I63"/>
    <mergeCell ref="J63:K63"/>
    <mergeCell ref="D64:I64"/>
    <mergeCell ref="J64:K64"/>
    <mergeCell ref="D59:I59"/>
    <mergeCell ref="J59:K59"/>
    <mergeCell ref="D60:I60"/>
    <mergeCell ref="J60:K60"/>
    <mergeCell ref="D61:I61"/>
    <mergeCell ref="J61:K61"/>
    <mergeCell ref="D55:I55"/>
    <mergeCell ref="J55:K55"/>
    <mergeCell ref="D56:I56"/>
    <mergeCell ref="J56:K56"/>
    <mergeCell ref="D57:I57"/>
    <mergeCell ref="J57:K57"/>
    <mergeCell ref="D52:I52"/>
    <mergeCell ref="J52:K52"/>
    <mergeCell ref="D53:I53"/>
    <mergeCell ref="J53:K53"/>
    <mergeCell ref="D54:I54"/>
    <mergeCell ref="J54:K54"/>
    <mergeCell ref="D49:I49"/>
    <mergeCell ref="J49:K49"/>
    <mergeCell ref="D50:I50"/>
    <mergeCell ref="J50:K50"/>
    <mergeCell ref="D51:I51"/>
    <mergeCell ref="J51:K51"/>
    <mergeCell ref="D46:I46"/>
    <mergeCell ref="J46:K46"/>
    <mergeCell ref="D47:I47"/>
    <mergeCell ref="J47:K47"/>
    <mergeCell ref="D48:I48"/>
    <mergeCell ref="J48:K48"/>
    <mergeCell ref="D43:I43"/>
    <mergeCell ref="J43:K43"/>
    <mergeCell ref="D44:I44"/>
    <mergeCell ref="J44:K44"/>
    <mergeCell ref="D45:I45"/>
    <mergeCell ref="J45:K45"/>
    <mergeCell ref="D40:I40"/>
    <mergeCell ref="J40:K40"/>
    <mergeCell ref="D41:I41"/>
    <mergeCell ref="J41:K41"/>
    <mergeCell ref="D42:I42"/>
    <mergeCell ref="J42:K42"/>
    <mergeCell ref="D37:I37"/>
    <mergeCell ref="J37:K37"/>
    <mergeCell ref="D38:I38"/>
    <mergeCell ref="J38:K38"/>
    <mergeCell ref="D39:I39"/>
    <mergeCell ref="J39:K39"/>
    <mergeCell ref="D34:I34"/>
    <mergeCell ref="J34:K34"/>
    <mergeCell ref="D35:I35"/>
    <mergeCell ref="J35:K35"/>
    <mergeCell ref="D36:I36"/>
    <mergeCell ref="J36:K36"/>
    <mergeCell ref="D31:I31"/>
    <mergeCell ref="J31:K31"/>
    <mergeCell ref="D32:I32"/>
    <mergeCell ref="J32:K32"/>
    <mergeCell ref="C33:I33"/>
    <mergeCell ref="J33:K33"/>
    <mergeCell ref="D28:I28"/>
    <mergeCell ref="J28:K28"/>
    <mergeCell ref="D29:I29"/>
    <mergeCell ref="J29:K29"/>
    <mergeCell ref="D30:I30"/>
    <mergeCell ref="J30:K30"/>
    <mergeCell ref="D25:I25"/>
    <mergeCell ref="J25:K25"/>
    <mergeCell ref="D26:I26"/>
    <mergeCell ref="J26:K26"/>
    <mergeCell ref="D27:I27"/>
    <mergeCell ref="J27:K27"/>
    <mergeCell ref="D22:I22"/>
    <mergeCell ref="J22:K22"/>
    <mergeCell ref="D23:I23"/>
    <mergeCell ref="J23:K23"/>
    <mergeCell ref="D24:I24"/>
    <mergeCell ref="J24:K24"/>
    <mergeCell ref="D19:I19"/>
    <mergeCell ref="J19:K19"/>
    <mergeCell ref="D20:I20"/>
    <mergeCell ref="J20:K20"/>
    <mergeCell ref="D21:I21"/>
    <mergeCell ref="J21:K21"/>
    <mergeCell ref="D16:I16"/>
    <mergeCell ref="J16:K16"/>
    <mergeCell ref="D17:I17"/>
    <mergeCell ref="J17:K17"/>
    <mergeCell ref="D18:I18"/>
    <mergeCell ref="J18:K18"/>
    <mergeCell ref="D13:I13"/>
    <mergeCell ref="J13:K13"/>
    <mergeCell ref="D14:I14"/>
    <mergeCell ref="J14:K14"/>
    <mergeCell ref="C15:I15"/>
    <mergeCell ref="J15:K15"/>
    <mergeCell ref="D8:I8"/>
    <mergeCell ref="D9:H9"/>
    <mergeCell ref="C11:I11"/>
    <mergeCell ref="J11:K11"/>
    <mergeCell ref="D12:I12"/>
    <mergeCell ref="J12:K12"/>
    <mergeCell ref="D2:H3"/>
    <mergeCell ref="D4:E4"/>
    <mergeCell ref="F4:H4"/>
    <mergeCell ref="F5:G5"/>
    <mergeCell ref="E6:H6"/>
    <mergeCell ref="E7:H7"/>
  </mergeCells>
  <pageMargins left="0.7" right="0.7" top="0.75" bottom="0.75" header="0.3" footer="0.3"/>
  <pageSetup paperSize="9" scale="78" orientation="portrait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4" name="Check Box 1">
              <controlPr defaultSize="0" autoFill="0" autoLine="0" autoPict="0">
                <anchor moveWithCells="1">
                  <from>
                    <xdr:col>0</xdr:col>
                    <xdr:colOff>590550</xdr:colOff>
                    <xdr:row>11</xdr:row>
                    <xdr:rowOff>19050</xdr:rowOff>
                  </from>
                  <to>
                    <xdr:col>2</xdr:col>
                    <xdr:colOff>19050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0" r:id="rId5" name="Check Box 2">
              <controlPr defaultSize="0" autoFill="0" autoLine="0" autoPict="0">
                <anchor moveWithCells="1">
                  <from>
                    <xdr:col>0</xdr:col>
                    <xdr:colOff>590550</xdr:colOff>
                    <xdr:row>12</xdr:row>
                    <xdr:rowOff>19050</xdr:rowOff>
                  </from>
                  <to>
                    <xdr:col>2</xdr:col>
                    <xdr:colOff>19050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1" r:id="rId6" name="Check Box 3">
              <controlPr defaultSize="0" autoFill="0" autoLine="0" autoPict="0">
                <anchor moveWithCells="1">
                  <from>
                    <xdr:col>0</xdr:col>
                    <xdr:colOff>590550</xdr:colOff>
                    <xdr:row>13</xdr:row>
                    <xdr:rowOff>19050</xdr:rowOff>
                  </from>
                  <to>
                    <xdr:col>2</xdr:col>
                    <xdr:colOff>19050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2" r:id="rId7" name="Check Box 4">
              <controlPr defaultSize="0" autoFill="0" autoLine="0" autoPict="0">
                <anchor moveWithCells="1">
                  <from>
                    <xdr:col>0</xdr:col>
                    <xdr:colOff>590550</xdr:colOff>
                    <xdr:row>15</xdr:row>
                    <xdr:rowOff>19050</xdr:rowOff>
                  </from>
                  <to>
                    <xdr:col>2</xdr:col>
                    <xdr:colOff>19050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3" r:id="rId8" name="Check Box 5">
              <controlPr defaultSize="0" autoFill="0" autoLine="0" autoPict="0">
                <anchor moveWithCells="1">
                  <from>
                    <xdr:col>0</xdr:col>
                    <xdr:colOff>590550</xdr:colOff>
                    <xdr:row>16</xdr:row>
                    <xdr:rowOff>19050</xdr:rowOff>
                  </from>
                  <to>
                    <xdr:col>2</xdr:col>
                    <xdr:colOff>19050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4" r:id="rId9" name="Check Box 6">
              <controlPr defaultSize="0" autoFill="0" autoLine="0" autoPict="0">
                <anchor moveWithCells="1">
                  <from>
                    <xdr:col>0</xdr:col>
                    <xdr:colOff>590550</xdr:colOff>
                    <xdr:row>33</xdr:row>
                    <xdr:rowOff>19050</xdr:rowOff>
                  </from>
                  <to>
                    <xdr:col>2</xdr:col>
                    <xdr:colOff>19050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5" r:id="rId10" name="Check Box 7">
              <controlPr defaultSize="0" autoFill="0" autoLine="0" autoPict="0">
                <anchor moveWithCells="1">
                  <from>
                    <xdr:col>0</xdr:col>
                    <xdr:colOff>590550</xdr:colOff>
                    <xdr:row>34</xdr:row>
                    <xdr:rowOff>19050</xdr:rowOff>
                  </from>
                  <to>
                    <xdr:col>2</xdr:col>
                    <xdr:colOff>19050</xdr:colOff>
                    <xdr:row>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6" r:id="rId11" name="Check Box 8">
              <controlPr defaultSize="0" autoFill="0" autoLine="0" autoPict="0">
                <anchor moveWithCells="1">
                  <from>
                    <xdr:col>0</xdr:col>
                    <xdr:colOff>590550</xdr:colOff>
                    <xdr:row>35</xdr:row>
                    <xdr:rowOff>19050</xdr:rowOff>
                  </from>
                  <to>
                    <xdr:col>2</xdr:col>
                    <xdr:colOff>19050</xdr:colOff>
                    <xdr:row>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7" r:id="rId12" name="Check Box 9">
              <controlPr defaultSize="0" autoFill="0" autoLine="0" autoPict="0">
                <anchor moveWithCells="1">
                  <from>
                    <xdr:col>0</xdr:col>
                    <xdr:colOff>590550</xdr:colOff>
                    <xdr:row>17</xdr:row>
                    <xdr:rowOff>19050</xdr:rowOff>
                  </from>
                  <to>
                    <xdr:col>2</xdr:col>
                    <xdr:colOff>19050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8" r:id="rId13" name="Check Box 10">
              <controlPr defaultSize="0" autoFill="0" autoLine="0" autoPict="0">
                <anchor moveWithCells="1">
                  <from>
                    <xdr:col>0</xdr:col>
                    <xdr:colOff>590550</xdr:colOff>
                    <xdr:row>36</xdr:row>
                    <xdr:rowOff>19050</xdr:rowOff>
                  </from>
                  <to>
                    <xdr:col>2</xdr:col>
                    <xdr:colOff>19050</xdr:colOff>
                    <xdr:row>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9" r:id="rId14" name="Check Box 11">
              <controlPr defaultSize="0" autoFill="0" autoLine="0" autoPict="0">
                <anchor moveWithCells="1">
                  <from>
                    <xdr:col>0</xdr:col>
                    <xdr:colOff>590550</xdr:colOff>
                    <xdr:row>18</xdr:row>
                    <xdr:rowOff>19050</xdr:rowOff>
                  </from>
                  <to>
                    <xdr:col>2</xdr:col>
                    <xdr:colOff>19050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0" r:id="rId15" name="Check Box 12">
              <controlPr defaultSize="0" autoFill="0" autoLine="0" autoPict="0">
                <anchor moveWithCells="1">
                  <from>
                    <xdr:col>0</xdr:col>
                    <xdr:colOff>590550</xdr:colOff>
                    <xdr:row>19</xdr:row>
                    <xdr:rowOff>19050</xdr:rowOff>
                  </from>
                  <to>
                    <xdr:col>2</xdr:col>
                    <xdr:colOff>19050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1" r:id="rId16" name="Check Box 13">
              <controlPr defaultSize="0" autoFill="0" autoLine="0" autoPict="0">
                <anchor moveWithCells="1">
                  <from>
                    <xdr:col>0</xdr:col>
                    <xdr:colOff>590550</xdr:colOff>
                    <xdr:row>20</xdr:row>
                    <xdr:rowOff>19050</xdr:rowOff>
                  </from>
                  <to>
                    <xdr:col>2</xdr:col>
                    <xdr:colOff>19050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2" r:id="rId17" name="Check Box 14">
              <controlPr defaultSize="0" autoFill="0" autoLine="0" autoPict="0">
                <anchor moveWithCells="1">
                  <from>
                    <xdr:col>0</xdr:col>
                    <xdr:colOff>590550</xdr:colOff>
                    <xdr:row>21</xdr:row>
                    <xdr:rowOff>19050</xdr:rowOff>
                  </from>
                  <to>
                    <xdr:col>2</xdr:col>
                    <xdr:colOff>19050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3" r:id="rId18" name="Check Box 15">
              <controlPr defaultSize="0" autoFill="0" autoLine="0" autoPict="0">
                <anchor moveWithCells="1">
                  <from>
                    <xdr:col>0</xdr:col>
                    <xdr:colOff>590550</xdr:colOff>
                    <xdr:row>37</xdr:row>
                    <xdr:rowOff>19050</xdr:rowOff>
                  </from>
                  <to>
                    <xdr:col>2</xdr:col>
                    <xdr:colOff>19050</xdr:colOff>
                    <xdr:row>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4" r:id="rId19" name="Check Box 16">
              <controlPr defaultSize="0" autoFill="0" autoLine="0" autoPict="0">
                <anchor moveWithCells="1">
                  <from>
                    <xdr:col>0</xdr:col>
                    <xdr:colOff>590550</xdr:colOff>
                    <xdr:row>38</xdr:row>
                    <xdr:rowOff>19050</xdr:rowOff>
                  </from>
                  <to>
                    <xdr:col>2</xdr:col>
                    <xdr:colOff>19050</xdr:colOff>
                    <xdr:row>38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5" r:id="rId20" name="Check Box 17">
              <controlPr defaultSize="0" autoFill="0" autoLine="0" autoPict="0">
                <anchor moveWithCells="1">
                  <from>
                    <xdr:col>0</xdr:col>
                    <xdr:colOff>590550</xdr:colOff>
                    <xdr:row>39</xdr:row>
                    <xdr:rowOff>19050</xdr:rowOff>
                  </from>
                  <to>
                    <xdr:col>2</xdr:col>
                    <xdr:colOff>19050</xdr:colOff>
                    <xdr:row>39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6" r:id="rId21" name="Check Box 18">
              <controlPr defaultSize="0" autoFill="0" autoLine="0" autoPict="0">
                <anchor moveWithCells="1">
                  <from>
                    <xdr:col>0</xdr:col>
                    <xdr:colOff>590550</xdr:colOff>
                    <xdr:row>24</xdr:row>
                    <xdr:rowOff>19050</xdr:rowOff>
                  </from>
                  <to>
                    <xdr:col>2</xdr:col>
                    <xdr:colOff>19050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7" r:id="rId22" name="Check Box 19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19050</xdr:rowOff>
                  </from>
                  <to>
                    <xdr:col>2</xdr:col>
                    <xdr:colOff>19050</xdr:colOff>
                    <xdr:row>62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8" r:id="rId23" name="Check Box 20">
              <controlPr defaultSize="0" autoFill="0" autoLine="0" autoPict="0">
                <anchor moveWithCells="1">
                  <from>
                    <xdr:col>0</xdr:col>
                    <xdr:colOff>590550</xdr:colOff>
                    <xdr:row>48</xdr:row>
                    <xdr:rowOff>19050</xdr:rowOff>
                  </from>
                  <to>
                    <xdr:col>2</xdr:col>
                    <xdr:colOff>19050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9" r:id="rId24" name="Check Box 21">
              <controlPr defaultSize="0" autoFill="0" autoLine="0" autoPict="0">
                <anchor moveWithCells="1">
                  <from>
                    <xdr:col>0</xdr:col>
                    <xdr:colOff>590550</xdr:colOff>
                    <xdr:row>48</xdr:row>
                    <xdr:rowOff>19050</xdr:rowOff>
                  </from>
                  <to>
                    <xdr:col>2</xdr:col>
                    <xdr:colOff>19050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0" r:id="rId25" name="Check Box 22">
              <controlPr defaultSize="0" autoFill="0" autoLine="0" autoPict="0">
                <anchor moveWithCells="1">
                  <from>
                    <xdr:col>0</xdr:col>
                    <xdr:colOff>590550</xdr:colOff>
                    <xdr:row>46</xdr:row>
                    <xdr:rowOff>19050</xdr:rowOff>
                  </from>
                  <to>
                    <xdr:col>2</xdr:col>
                    <xdr:colOff>19050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1" r:id="rId26" name="Check Box 23">
              <controlPr defaultSize="0" autoFill="0" autoLine="0" autoPict="0">
                <anchor moveWithCells="1">
                  <from>
                    <xdr:col>0</xdr:col>
                    <xdr:colOff>590550</xdr:colOff>
                    <xdr:row>47</xdr:row>
                    <xdr:rowOff>19050</xdr:rowOff>
                  </from>
                  <to>
                    <xdr:col>2</xdr:col>
                    <xdr:colOff>19050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2" r:id="rId27" name="Check Box 24">
              <controlPr defaultSize="0" autoFill="0" autoLine="0" autoPict="0">
                <anchor moveWithCells="1">
                  <from>
                    <xdr:col>0</xdr:col>
                    <xdr:colOff>590550</xdr:colOff>
                    <xdr:row>45</xdr:row>
                    <xdr:rowOff>19050</xdr:rowOff>
                  </from>
                  <to>
                    <xdr:col>2</xdr:col>
                    <xdr:colOff>19050</xdr:colOff>
                    <xdr:row>45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3" r:id="rId28" name="Check Box 25">
              <controlPr defaultSize="0" autoFill="0" autoLine="0" autoPict="0">
                <anchor moveWithCells="1">
                  <from>
                    <xdr:col>0</xdr:col>
                    <xdr:colOff>590550</xdr:colOff>
                    <xdr:row>44</xdr:row>
                    <xdr:rowOff>19050</xdr:rowOff>
                  </from>
                  <to>
                    <xdr:col>2</xdr:col>
                    <xdr:colOff>19050</xdr:colOff>
                    <xdr:row>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4" r:id="rId29" name="Check Box 26">
              <controlPr defaultSize="0" autoFill="0" autoLine="0" autoPict="0">
                <anchor moveWithCells="1">
                  <from>
                    <xdr:col>0</xdr:col>
                    <xdr:colOff>590550</xdr:colOff>
                    <xdr:row>43</xdr:row>
                    <xdr:rowOff>19050</xdr:rowOff>
                  </from>
                  <to>
                    <xdr:col>2</xdr:col>
                    <xdr:colOff>19050</xdr:colOff>
                    <xdr:row>43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5" r:id="rId30" name="Check Box 27">
              <controlPr defaultSize="0" autoFill="0" autoLine="0" autoPict="0">
                <anchor moveWithCells="1">
                  <from>
                    <xdr:col>0</xdr:col>
                    <xdr:colOff>590550</xdr:colOff>
                    <xdr:row>42</xdr:row>
                    <xdr:rowOff>19050</xdr:rowOff>
                  </from>
                  <to>
                    <xdr:col>2</xdr:col>
                    <xdr:colOff>19050</xdr:colOff>
                    <xdr:row>42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6" r:id="rId31" name="Check Box 28">
              <controlPr defaultSize="0" autoFill="0" autoLine="0" autoPict="0">
                <anchor moveWithCells="1">
                  <from>
                    <xdr:col>0</xdr:col>
                    <xdr:colOff>590550</xdr:colOff>
                    <xdr:row>41</xdr:row>
                    <xdr:rowOff>19050</xdr:rowOff>
                  </from>
                  <to>
                    <xdr:col>2</xdr:col>
                    <xdr:colOff>19050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7" r:id="rId32" name="Check Box 29">
              <controlPr defaultSize="0" autoFill="0" autoLine="0" autoPict="0">
                <anchor moveWithCells="1">
                  <from>
                    <xdr:col>0</xdr:col>
                    <xdr:colOff>590550</xdr:colOff>
                    <xdr:row>40</xdr:row>
                    <xdr:rowOff>19050</xdr:rowOff>
                  </from>
                  <to>
                    <xdr:col>2</xdr:col>
                    <xdr:colOff>19050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8" r:id="rId33" name="Check Box 30">
              <controlPr defaultSize="0" autoFill="0" autoLine="0" autoPict="0">
                <anchor moveWithCells="1">
                  <from>
                    <xdr:col>0</xdr:col>
                    <xdr:colOff>590550</xdr:colOff>
                    <xdr:row>25</xdr:row>
                    <xdr:rowOff>19050</xdr:rowOff>
                  </from>
                  <to>
                    <xdr:col>2</xdr:col>
                    <xdr:colOff>19050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9" r:id="rId34" name="Check Box 31">
              <controlPr defaultSize="0" autoFill="0" autoLine="0" autoPict="0">
                <anchor moveWithCells="1">
                  <from>
                    <xdr:col>0</xdr:col>
                    <xdr:colOff>590550</xdr:colOff>
                    <xdr:row>49</xdr:row>
                    <xdr:rowOff>19050</xdr:rowOff>
                  </from>
                  <to>
                    <xdr:col>2</xdr:col>
                    <xdr:colOff>19050</xdr:colOff>
                    <xdr:row>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0" r:id="rId35" name="Check Box 32">
              <controlPr defaultSize="0" autoFill="0" autoLine="0" autoPict="0">
                <anchor moveWithCells="1">
                  <from>
                    <xdr:col>0</xdr:col>
                    <xdr:colOff>590550</xdr:colOff>
                    <xdr:row>49</xdr:row>
                    <xdr:rowOff>19050</xdr:rowOff>
                  </from>
                  <to>
                    <xdr:col>2</xdr:col>
                    <xdr:colOff>19050</xdr:colOff>
                    <xdr:row>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1" r:id="rId36" name="Check Box 33">
              <controlPr defaultSize="0" autoFill="0" autoLine="0" autoPict="0">
                <anchor moveWithCells="1">
                  <from>
                    <xdr:col>0</xdr:col>
                    <xdr:colOff>590550</xdr:colOff>
                    <xdr:row>50</xdr:row>
                    <xdr:rowOff>19050</xdr:rowOff>
                  </from>
                  <to>
                    <xdr:col>2</xdr:col>
                    <xdr:colOff>19050</xdr:colOff>
                    <xdr:row>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2" r:id="rId37" name="Check Box 34">
              <controlPr defaultSize="0" autoFill="0" autoLine="0" autoPict="0">
                <anchor moveWithCells="1">
                  <from>
                    <xdr:col>0</xdr:col>
                    <xdr:colOff>590550</xdr:colOff>
                    <xdr:row>50</xdr:row>
                    <xdr:rowOff>19050</xdr:rowOff>
                  </from>
                  <to>
                    <xdr:col>2</xdr:col>
                    <xdr:colOff>19050</xdr:colOff>
                    <xdr:row>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3" r:id="rId38" name="Check Box 35">
              <controlPr defaultSize="0" autoFill="0" autoLine="0" autoPict="0">
                <anchor moveWithCells="1">
                  <from>
                    <xdr:col>0</xdr:col>
                    <xdr:colOff>590550</xdr:colOff>
                    <xdr:row>51</xdr:row>
                    <xdr:rowOff>19050</xdr:rowOff>
                  </from>
                  <to>
                    <xdr:col>2</xdr:col>
                    <xdr:colOff>19050</xdr:colOff>
                    <xdr:row>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4" r:id="rId39" name="Check Box 36">
              <controlPr defaultSize="0" autoFill="0" autoLine="0" autoPict="0">
                <anchor moveWithCells="1">
                  <from>
                    <xdr:col>0</xdr:col>
                    <xdr:colOff>590550</xdr:colOff>
                    <xdr:row>51</xdr:row>
                    <xdr:rowOff>19050</xdr:rowOff>
                  </from>
                  <to>
                    <xdr:col>2</xdr:col>
                    <xdr:colOff>19050</xdr:colOff>
                    <xdr:row>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5" r:id="rId40" name="Check Box 37">
              <controlPr defaultSize="0" autoFill="0" autoLine="0" autoPict="0">
                <anchor moveWithCells="1">
                  <from>
                    <xdr:col>0</xdr:col>
                    <xdr:colOff>590550</xdr:colOff>
                    <xdr:row>52</xdr:row>
                    <xdr:rowOff>19050</xdr:rowOff>
                  </from>
                  <to>
                    <xdr:col>2</xdr:col>
                    <xdr:colOff>19050</xdr:colOff>
                    <xdr:row>52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6" r:id="rId41" name="Check Box 38">
              <controlPr defaultSize="0" autoFill="0" autoLine="0" autoPict="0">
                <anchor moveWithCells="1">
                  <from>
                    <xdr:col>0</xdr:col>
                    <xdr:colOff>590550</xdr:colOff>
                    <xdr:row>52</xdr:row>
                    <xdr:rowOff>19050</xdr:rowOff>
                  </from>
                  <to>
                    <xdr:col>2</xdr:col>
                    <xdr:colOff>19050</xdr:colOff>
                    <xdr:row>52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7" r:id="rId42" name="Check Box 39">
              <controlPr defaultSize="0" autoFill="0" autoLine="0" autoPict="0">
                <anchor moveWithCells="1">
                  <from>
                    <xdr:col>0</xdr:col>
                    <xdr:colOff>590550</xdr:colOff>
                    <xdr:row>53</xdr:row>
                    <xdr:rowOff>19050</xdr:rowOff>
                  </from>
                  <to>
                    <xdr:col>2</xdr:col>
                    <xdr:colOff>19050</xdr:colOff>
                    <xdr:row>53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8" r:id="rId43" name="Check Box 40">
              <controlPr defaultSize="0" autoFill="0" autoLine="0" autoPict="0">
                <anchor moveWithCells="1">
                  <from>
                    <xdr:col>0</xdr:col>
                    <xdr:colOff>590550</xdr:colOff>
                    <xdr:row>53</xdr:row>
                    <xdr:rowOff>19050</xdr:rowOff>
                  </from>
                  <to>
                    <xdr:col>2</xdr:col>
                    <xdr:colOff>19050</xdr:colOff>
                    <xdr:row>53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09" r:id="rId44" name="Check Box 41">
              <controlPr defaultSize="0" autoFill="0" autoLine="0" autoPict="0">
                <anchor moveWithCells="1">
                  <from>
                    <xdr:col>0</xdr:col>
                    <xdr:colOff>590550</xdr:colOff>
                    <xdr:row>54</xdr:row>
                    <xdr:rowOff>19050</xdr:rowOff>
                  </from>
                  <to>
                    <xdr:col>2</xdr:col>
                    <xdr:colOff>19050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0" r:id="rId45" name="Check Box 42">
              <controlPr defaultSize="0" autoFill="0" autoLine="0" autoPict="0">
                <anchor moveWithCells="1">
                  <from>
                    <xdr:col>0</xdr:col>
                    <xdr:colOff>590550</xdr:colOff>
                    <xdr:row>54</xdr:row>
                    <xdr:rowOff>19050</xdr:rowOff>
                  </from>
                  <to>
                    <xdr:col>2</xdr:col>
                    <xdr:colOff>19050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1" r:id="rId46" name="Check Box 43">
              <controlPr defaultSize="0" autoFill="0" autoLine="0" autoPict="0">
                <anchor moveWithCells="1">
                  <from>
                    <xdr:col>0</xdr:col>
                    <xdr:colOff>590550</xdr:colOff>
                    <xdr:row>55</xdr:row>
                    <xdr:rowOff>19050</xdr:rowOff>
                  </from>
                  <to>
                    <xdr:col>2</xdr:col>
                    <xdr:colOff>19050</xdr:colOff>
                    <xdr:row>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2" r:id="rId47" name="Check Box 44">
              <controlPr defaultSize="0" autoFill="0" autoLine="0" autoPict="0">
                <anchor moveWithCells="1">
                  <from>
                    <xdr:col>0</xdr:col>
                    <xdr:colOff>590550</xdr:colOff>
                    <xdr:row>55</xdr:row>
                    <xdr:rowOff>19050</xdr:rowOff>
                  </from>
                  <to>
                    <xdr:col>2</xdr:col>
                    <xdr:colOff>19050</xdr:colOff>
                    <xdr:row>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3" r:id="rId48" name="Check Box 45">
              <controlPr defaultSize="0" autoFill="0" autoLine="0" autoPict="0">
                <anchor moveWithCells="1">
                  <from>
                    <xdr:col>0</xdr:col>
                    <xdr:colOff>0</xdr:colOff>
                    <xdr:row>56</xdr:row>
                    <xdr:rowOff>19050</xdr:rowOff>
                  </from>
                  <to>
                    <xdr:col>2</xdr:col>
                    <xdr:colOff>19050</xdr:colOff>
                    <xdr:row>56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4" r:id="rId49" name="Check Box 46">
              <controlPr defaultSize="0" autoFill="0" autoLine="0" autoPict="0">
                <anchor moveWithCells="1">
                  <from>
                    <xdr:col>0</xdr:col>
                    <xdr:colOff>590550</xdr:colOff>
                    <xdr:row>58</xdr:row>
                    <xdr:rowOff>19050</xdr:rowOff>
                  </from>
                  <to>
                    <xdr:col>2</xdr:col>
                    <xdr:colOff>19050</xdr:colOff>
                    <xdr:row>58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5" r:id="rId50" name="Check Box 47">
              <controlPr defaultSize="0" autoFill="0" autoLine="0" autoPict="0">
                <anchor moveWithCells="1">
                  <from>
                    <xdr:col>0</xdr:col>
                    <xdr:colOff>590550</xdr:colOff>
                    <xdr:row>59</xdr:row>
                    <xdr:rowOff>19050</xdr:rowOff>
                  </from>
                  <to>
                    <xdr:col>2</xdr:col>
                    <xdr:colOff>19050</xdr:colOff>
                    <xdr:row>59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6" r:id="rId51" name="Check Box 48">
              <controlPr defaultSize="0" autoFill="0" autoLine="0" autoPict="0">
                <anchor moveWithCells="1">
                  <from>
                    <xdr:col>0</xdr:col>
                    <xdr:colOff>590550</xdr:colOff>
                    <xdr:row>60</xdr:row>
                    <xdr:rowOff>19050</xdr:rowOff>
                  </from>
                  <to>
                    <xdr:col>2</xdr:col>
                    <xdr:colOff>19050</xdr:colOff>
                    <xdr:row>60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7" r:id="rId52" name="Check Box 49">
              <controlPr defaultSize="0" autoFill="0" autoLine="0" autoPict="0">
                <anchor moveWithCells="1">
                  <from>
                    <xdr:col>0</xdr:col>
                    <xdr:colOff>590550</xdr:colOff>
                    <xdr:row>61</xdr:row>
                    <xdr:rowOff>19050</xdr:rowOff>
                  </from>
                  <to>
                    <xdr:col>2</xdr:col>
                    <xdr:colOff>19050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8" r:id="rId53" name="Check Box 50">
              <controlPr defaultSize="0" autoFill="0" autoLine="0" autoPict="0">
                <anchor moveWithCells="1">
                  <from>
                    <xdr:col>0</xdr:col>
                    <xdr:colOff>590550</xdr:colOff>
                    <xdr:row>26</xdr:row>
                    <xdr:rowOff>19050</xdr:rowOff>
                  </from>
                  <to>
                    <xdr:col>2</xdr:col>
                    <xdr:colOff>19050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9" r:id="rId54" name="Check Box 51">
              <controlPr defaultSize="0" autoFill="0" autoLine="0" autoPict="0">
                <anchor moveWithCells="1">
                  <from>
                    <xdr:col>0</xdr:col>
                    <xdr:colOff>590550</xdr:colOff>
                    <xdr:row>22</xdr:row>
                    <xdr:rowOff>19050</xdr:rowOff>
                  </from>
                  <to>
                    <xdr:col>2</xdr:col>
                    <xdr:colOff>19050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0" r:id="rId55" name="Check Box 52">
              <controlPr defaultSize="0" autoFill="0" autoLine="0" autoPict="0">
                <anchor moveWithCells="1">
                  <from>
                    <xdr:col>0</xdr:col>
                    <xdr:colOff>590550</xdr:colOff>
                    <xdr:row>23</xdr:row>
                    <xdr:rowOff>19050</xdr:rowOff>
                  </from>
                  <to>
                    <xdr:col>2</xdr:col>
                    <xdr:colOff>19050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1" r:id="rId56" name="Check Box 53">
              <controlPr defaultSize="0" autoFill="0" autoLine="0" autoPict="0">
                <anchor moveWithCells="1">
                  <from>
                    <xdr:col>0</xdr:col>
                    <xdr:colOff>0</xdr:colOff>
                    <xdr:row>72</xdr:row>
                    <xdr:rowOff>19050</xdr:rowOff>
                  </from>
                  <to>
                    <xdr:col>2</xdr:col>
                    <xdr:colOff>19050</xdr:colOff>
                    <xdr:row>72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2" r:id="rId57" name="Check Box 54">
              <controlPr defaultSize="0" autoFill="0" autoLine="0" autoPict="0">
                <anchor moveWithCells="1">
                  <from>
                    <xdr:col>0</xdr:col>
                    <xdr:colOff>0</xdr:colOff>
                    <xdr:row>71</xdr:row>
                    <xdr:rowOff>19050</xdr:rowOff>
                  </from>
                  <to>
                    <xdr:col>2</xdr:col>
                    <xdr:colOff>19050</xdr:colOff>
                    <xdr:row>71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3" r:id="rId58" name="Check Box 55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19050</xdr:rowOff>
                  </from>
                  <to>
                    <xdr:col>2</xdr:col>
                    <xdr:colOff>19050</xdr:colOff>
                    <xdr:row>70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4" r:id="rId59" name="Check Box 56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19050</xdr:rowOff>
                  </from>
                  <to>
                    <xdr:col>2</xdr:col>
                    <xdr:colOff>19050</xdr:colOff>
                    <xdr:row>57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A7D5F-7A48-44AF-A657-272FE5D7D5DD}">
  <sheetPr codeName="Sheet29">
    <tabColor theme="5" tint="-0.499984740745262"/>
  </sheetPr>
  <dimension ref="A1:J16"/>
  <sheetViews>
    <sheetView workbookViewId="0">
      <selection activeCell="F8" sqref="F8"/>
    </sheetView>
  </sheetViews>
  <sheetFormatPr defaultColWidth="9" defaultRowHeight="15"/>
  <cols>
    <col min="1" max="1" width="23" style="457" customWidth="1"/>
    <col min="2" max="2" width="12.125" style="457" customWidth="1"/>
    <col min="3" max="10" width="12.625" style="457" customWidth="1"/>
    <col min="11" max="16384" width="9" style="457"/>
  </cols>
  <sheetData>
    <row r="1" spans="1:10">
      <c r="D1" s="712">
        <v>1</v>
      </c>
      <c r="F1" s="712">
        <v>1</v>
      </c>
      <c r="H1" s="712">
        <v>1</v>
      </c>
    </row>
    <row r="2" spans="1:10" ht="15.75" thickBot="1"/>
    <row r="3" spans="1:10" ht="15.75" thickBot="1">
      <c r="C3" s="1348" t="s">
        <v>798</v>
      </c>
      <c r="D3" s="1350"/>
      <c r="E3" s="1348" t="s">
        <v>796</v>
      </c>
      <c r="F3" s="1349"/>
      <c r="G3" s="1348" t="s">
        <v>799</v>
      </c>
      <c r="H3" s="1349"/>
      <c r="I3" s="1348" t="s">
        <v>797</v>
      </c>
      <c r="J3" s="1349"/>
    </row>
    <row r="4" spans="1:10" ht="15.75" thickBot="1">
      <c r="A4" s="458"/>
      <c r="C4" s="502" t="s">
        <v>614</v>
      </c>
      <c r="D4" s="503" t="s">
        <v>613</v>
      </c>
      <c r="E4" s="502" t="s">
        <v>614</v>
      </c>
      <c r="F4" s="503" t="s">
        <v>613</v>
      </c>
      <c r="G4" s="502" t="s">
        <v>614</v>
      </c>
      <c r="H4" s="503" t="s">
        <v>613</v>
      </c>
      <c r="I4" s="502" t="s">
        <v>614</v>
      </c>
      <c r="J4" s="503" t="s">
        <v>613</v>
      </c>
    </row>
    <row r="5" spans="1:10">
      <c r="A5" s="504" t="s">
        <v>11</v>
      </c>
      <c r="B5" s="783">
        <f>Description!C6*((Description!B18/100)+1)</f>
        <v>206.25</v>
      </c>
      <c r="C5" s="510">
        <f>+D5*$B$5</f>
        <v>3960</v>
      </c>
      <c r="D5" s="759">
        <v>19.2</v>
      </c>
      <c r="E5" s="510">
        <f>+F5*$B$5</f>
        <v>7755</v>
      </c>
      <c r="F5" s="759">
        <v>37.6</v>
      </c>
      <c r="G5" s="510">
        <f>+H5*$B$5</f>
        <v>9240</v>
      </c>
      <c r="H5" s="759">
        <v>44.8</v>
      </c>
      <c r="I5" s="510">
        <f>+J5*$B$5</f>
        <v>15345.000000000002</v>
      </c>
      <c r="J5" s="759">
        <v>74.400000000000006</v>
      </c>
    </row>
    <row r="6" spans="1:10">
      <c r="A6" s="505" t="s">
        <v>17</v>
      </c>
      <c r="B6" s="506">
        <f>Description!C7*((Description!B18/100)+1)</f>
        <v>97.5</v>
      </c>
      <c r="C6" s="511">
        <f>+D6*$B$6</f>
        <v>1872</v>
      </c>
      <c r="D6" s="760">
        <v>19.2</v>
      </c>
      <c r="E6" s="511">
        <f>+F6*$B$6</f>
        <v>3666</v>
      </c>
      <c r="F6" s="760">
        <v>37.6</v>
      </c>
      <c r="G6" s="511">
        <f>+H6*$B$6</f>
        <v>3977.9999999999995</v>
      </c>
      <c r="H6" s="760">
        <v>40.799999999999997</v>
      </c>
      <c r="I6" s="511">
        <f>+J6*$B$6</f>
        <v>5928</v>
      </c>
      <c r="J6" s="760">
        <v>60.8</v>
      </c>
    </row>
    <row r="7" spans="1:10">
      <c r="A7" s="505" t="s">
        <v>19</v>
      </c>
      <c r="B7" s="784">
        <f>Description!C8*((Description!B18/100)+1)</f>
        <v>42.5</v>
      </c>
      <c r="C7" s="511">
        <f>+D7*$B$7</f>
        <v>2465</v>
      </c>
      <c r="D7" s="760">
        <v>58</v>
      </c>
      <c r="E7" s="511">
        <f>+F7*$B$7</f>
        <v>1513</v>
      </c>
      <c r="F7" s="760">
        <v>35.6</v>
      </c>
      <c r="G7" s="511">
        <f>+H7*$B$7</f>
        <v>2465</v>
      </c>
      <c r="H7" s="760">
        <v>58</v>
      </c>
      <c r="I7" s="511">
        <f>+J7*$B$7</f>
        <v>2465</v>
      </c>
      <c r="J7" s="760">
        <v>58</v>
      </c>
    </row>
    <row r="8" spans="1:10">
      <c r="A8" s="505" t="s">
        <v>22</v>
      </c>
      <c r="B8" s="506">
        <f>Description!C9*((Description!B18/100)+1)*Description!D9</f>
        <v>175</v>
      </c>
      <c r="C8" s="511">
        <f>+D8*$B$8</f>
        <v>3919.9999999999995</v>
      </c>
      <c r="D8" s="760">
        <v>22.4</v>
      </c>
      <c r="E8" s="511">
        <f>+F8*$B$8</f>
        <v>5320</v>
      </c>
      <c r="F8" s="760">
        <v>30.4</v>
      </c>
      <c r="G8" s="511">
        <f>+H8*$B$8</f>
        <v>3919.9999999999995</v>
      </c>
      <c r="H8" s="760">
        <v>22.4</v>
      </c>
      <c r="I8" s="511">
        <f>+J8*$B$8</f>
        <v>5320</v>
      </c>
      <c r="J8" s="760">
        <v>30.4</v>
      </c>
    </row>
    <row r="9" spans="1:10">
      <c r="A9" s="505" t="s">
        <v>25</v>
      </c>
      <c r="B9" s="506">
        <f>+Description!C10*((Description!B18/100)+1)*Description!D10</f>
        <v>103.75</v>
      </c>
      <c r="C9" s="511">
        <f>+D9*$B$9</f>
        <v>3154</v>
      </c>
      <c r="D9" s="760">
        <v>30.4</v>
      </c>
      <c r="E9" s="511">
        <f>+F9*$B$9</f>
        <v>3154</v>
      </c>
      <c r="F9" s="760">
        <v>30.4</v>
      </c>
      <c r="G9" s="511">
        <f>+H9*$B$9</f>
        <v>3154</v>
      </c>
      <c r="H9" s="760">
        <v>30.4</v>
      </c>
      <c r="I9" s="511">
        <f>+J9*$B$9</f>
        <v>3154</v>
      </c>
      <c r="J9" s="760">
        <v>30.4</v>
      </c>
    </row>
    <row r="10" spans="1:10">
      <c r="A10" s="505" t="s">
        <v>609</v>
      </c>
      <c r="B10" s="507">
        <f>Description!C12*((Description!B18/100)+1)</f>
        <v>7.75</v>
      </c>
      <c r="C10" s="511">
        <f>+D10*$B$10</f>
        <v>700.6</v>
      </c>
      <c r="D10" s="760">
        <v>90.4</v>
      </c>
      <c r="E10" s="511">
        <f>+F10*$B$10</f>
        <v>700.6</v>
      </c>
      <c r="F10" s="760">
        <v>90.4</v>
      </c>
      <c r="G10" s="511">
        <f>+H10*$B$10</f>
        <v>700.6</v>
      </c>
      <c r="H10" s="760">
        <v>90.4</v>
      </c>
      <c r="I10" s="511">
        <f>+J10*$B$10</f>
        <v>700.6</v>
      </c>
      <c r="J10" s="760">
        <v>90.4</v>
      </c>
    </row>
    <row r="11" spans="1:10" ht="15.75" thickBot="1">
      <c r="A11" s="508" t="s">
        <v>29</v>
      </c>
      <c r="B11" s="509">
        <f>Description!C13*((Description!B18/100)+1)</f>
        <v>9.125</v>
      </c>
      <c r="C11" s="512">
        <f>+D11*$B$11</f>
        <v>438</v>
      </c>
      <c r="D11" s="761">
        <v>48</v>
      </c>
      <c r="E11" s="512">
        <f>+F11*$B$11</f>
        <v>438</v>
      </c>
      <c r="F11" s="761">
        <v>48</v>
      </c>
      <c r="G11" s="512">
        <f>+H11*$B$11</f>
        <v>438</v>
      </c>
      <c r="H11" s="761">
        <v>48</v>
      </c>
      <c r="I11" s="512">
        <f>+J11*$B$11</f>
        <v>438</v>
      </c>
      <c r="J11" s="761">
        <v>48</v>
      </c>
    </row>
    <row r="12" spans="1:10" ht="15.75" thickBot="1">
      <c r="C12" s="616">
        <f>SUM(C5:C6,C8:C11)</f>
        <v>14044.6</v>
      </c>
      <c r="D12" s="617"/>
      <c r="E12" s="616">
        <f>SUM(E5:E6,E8:E11)</f>
        <v>21033.599999999999</v>
      </c>
      <c r="F12" s="617"/>
      <c r="G12" s="616">
        <f>SUM(G5:G6,G8:G11)</f>
        <v>21430.6</v>
      </c>
      <c r="H12" s="617"/>
      <c r="I12" s="616">
        <f>SUM(I5:I6,I8:I11)</f>
        <v>30885.599999999999</v>
      </c>
    </row>
    <row r="13" spans="1:10" ht="15.75" thickBot="1">
      <c r="C13" s="617"/>
      <c r="D13" s="617"/>
      <c r="E13" s="617"/>
      <c r="F13" s="617"/>
      <c r="G13" s="617"/>
      <c r="H13" s="617"/>
      <c r="I13" s="617"/>
    </row>
    <row r="14" spans="1:10" ht="15.75" thickBot="1">
      <c r="B14" s="501" t="s">
        <v>711</v>
      </c>
      <c r="C14" s="618">
        <f>G14</f>
        <v>1072</v>
      </c>
      <c r="D14" s="619"/>
      <c r="E14" s="618">
        <f>I14</f>
        <v>1544</v>
      </c>
      <c r="F14" s="619"/>
      <c r="G14" s="618">
        <f>ROUND(+G12*0.05,0)</f>
        <v>1072</v>
      </c>
      <c r="H14" s="619"/>
      <c r="I14" s="618">
        <f>ROUND(+I16*0.05,0)</f>
        <v>1544</v>
      </c>
    </row>
    <row r="15" spans="1:10" ht="15.75" thickBot="1"/>
    <row r="16" spans="1:10" ht="19.5" thickBot="1">
      <c r="A16" s="499"/>
      <c r="B16" s="499"/>
      <c r="I16" s="500">
        <f>IF(I12&gt;'Basic Spec'!G4,'Africa Presets'!I12,'Basic Spec'!G4)</f>
        <v>30885.599999999999</v>
      </c>
      <c r="J16" s="498" t="s">
        <v>710</v>
      </c>
    </row>
  </sheetData>
  <mergeCells count="4">
    <mergeCell ref="E3:F3"/>
    <mergeCell ref="G3:H3"/>
    <mergeCell ref="C3:D3"/>
    <mergeCell ref="I3:J3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9DCB8-AF1E-4F4D-8093-03FFEE7CE702}">
  <sheetPr codeName="Sheet30">
    <tabColor theme="5" tint="0.59999389629810485"/>
  </sheetPr>
  <dimension ref="A1:Z1003"/>
  <sheetViews>
    <sheetView showZeros="0" topLeftCell="B1" zoomScaleNormal="100" workbookViewId="0">
      <selection activeCell="K30" sqref="K30"/>
    </sheetView>
  </sheetViews>
  <sheetFormatPr defaultColWidth="12.625" defaultRowHeight="15" customHeight="1"/>
  <cols>
    <col min="1" max="1" width="16" customWidth="1"/>
    <col min="2" max="2" width="26.875" customWidth="1"/>
    <col min="3" max="3" width="19.375" customWidth="1"/>
    <col min="4" max="4" width="8.875" customWidth="1"/>
    <col min="5" max="5" width="10.125" customWidth="1"/>
    <col min="6" max="10" width="8" customWidth="1"/>
    <col min="11" max="26" width="7.625" customWidth="1"/>
  </cols>
  <sheetData>
    <row r="1" spans="1:26" ht="12.75" customHeight="1" thickBot="1">
      <c r="A1" s="3" t="s">
        <v>0</v>
      </c>
      <c r="B1" s="5">
        <f ca="1">TODAY()</f>
        <v>46136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3.5" customHeight="1" thickBot="1">
      <c r="A2" s="11" t="s">
        <v>5</v>
      </c>
      <c r="B2" s="12"/>
      <c r="C2" s="14" t="s">
        <v>7</v>
      </c>
      <c r="D2" s="15">
        <f>Description!C4</f>
        <v>121</v>
      </c>
      <c r="E2" s="16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3.5" customHeight="1">
      <c r="A3" s="17" t="s">
        <v>10</v>
      </c>
      <c r="B3" s="18" t="str">
        <f ca="1">Generator!D14</f>
        <v>24-4/2026-VV 018</v>
      </c>
      <c r="C3" s="19" t="s">
        <v>11</v>
      </c>
      <c r="D3" s="21">
        <f>Description!C6</f>
        <v>165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3.5" customHeight="1">
      <c r="A4" s="22" t="s">
        <v>14</v>
      </c>
      <c r="B4" s="23" t="str">
        <f>Generator!D3</f>
        <v>Geom. Andrea Bertoni</v>
      </c>
      <c r="C4" s="19" t="s">
        <v>17</v>
      </c>
      <c r="D4" s="21">
        <f>Description!C7</f>
        <v>78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" customHeight="1" thickBot="1">
      <c r="A5" s="24"/>
      <c r="B5" s="25">
        <f>Generator!D4</f>
        <v>0</v>
      </c>
      <c r="C5" s="19" t="s">
        <v>19</v>
      </c>
      <c r="D5" s="21">
        <f>Description!C8</f>
        <v>34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5.75" customHeight="1">
      <c r="A6" s="26" t="s">
        <v>20</v>
      </c>
      <c r="B6" s="27">
        <f>Generator!D5</f>
        <v>0</v>
      </c>
      <c r="C6" s="19" t="s">
        <v>22</v>
      </c>
      <c r="D6" s="28">
        <f>Description!C9</f>
        <v>140</v>
      </c>
      <c r="E6" s="16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3.5" customHeight="1">
      <c r="A7" s="22" t="s">
        <v>24</v>
      </c>
      <c r="B7" s="29" t="str">
        <f>Generator!D6</f>
        <v>Faenza</v>
      </c>
      <c r="C7" s="19" t="s">
        <v>25</v>
      </c>
      <c r="D7" s="21">
        <f>Description!C10</f>
        <v>83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3.5" customHeight="1">
      <c r="A8" s="22" t="s">
        <v>13</v>
      </c>
      <c r="B8" s="31">
        <f>Generator!D7</f>
        <v>0</v>
      </c>
      <c r="C8" s="453" t="s">
        <v>609</v>
      </c>
      <c r="D8" s="21">
        <f>Description!C12</f>
        <v>6.2</v>
      </c>
      <c r="E8" s="32">
        <f>+'Basic Spec'!B10</f>
        <v>697.5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3.5" customHeight="1" thickBot="1">
      <c r="A9" s="24" t="s">
        <v>15</v>
      </c>
      <c r="B9" s="34" t="str">
        <f>Generator!D8</f>
        <v>Italia</v>
      </c>
      <c r="C9" s="35" t="s">
        <v>29</v>
      </c>
      <c r="D9" s="21">
        <f>Description!C13</f>
        <v>7.3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3.5" customHeight="1">
      <c r="A10" s="17"/>
      <c r="B10" s="36"/>
      <c r="C10" s="17" t="s">
        <v>718</v>
      </c>
      <c r="D10" s="37">
        <f>+C15/D2</f>
        <v>177.11239669421485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3.5" customHeight="1" thickBot="1">
      <c r="A11" s="35"/>
      <c r="B11" s="39"/>
      <c r="C11" s="35" t="s">
        <v>719</v>
      </c>
      <c r="D11" s="40">
        <f>+(C15+C18+C22)/D2</f>
        <v>223.98739669421485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3.5" customHeight="1">
      <c r="A12" s="41"/>
      <c r="B12" s="42" t="s">
        <v>796</v>
      </c>
      <c r="C12" s="570">
        <f>'Africa Presets'!E12</f>
        <v>21033.599999999999</v>
      </c>
      <c r="D12" s="44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3.5" customHeight="1">
      <c r="A13" s="41"/>
      <c r="B13" s="42" t="s">
        <v>797</v>
      </c>
      <c r="C13" s="571">
        <f>'Africa Presets'!I16</f>
        <v>30885.599999999999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3.5" customHeight="1">
      <c r="A14" s="41"/>
      <c r="B14" s="42" t="s">
        <v>798</v>
      </c>
      <c r="C14" s="571">
        <f>'Africa Presets'!C12</f>
        <v>14044.6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3.5" customHeight="1">
      <c r="A15" s="41"/>
      <c r="B15" s="42" t="s">
        <v>799</v>
      </c>
      <c r="C15" s="571">
        <f>'Africa Presets'!G12</f>
        <v>21430.6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8.25" customHeight="1" thickBot="1">
      <c r="A16" s="41"/>
      <c r="B16" s="42"/>
      <c r="C16" s="43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3.5" customHeight="1" thickBot="1">
      <c r="A17" s="526" t="s">
        <v>720</v>
      </c>
      <c r="B17" s="540" t="s">
        <v>47</v>
      </c>
      <c r="C17" s="527" t="s">
        <v>716</v>
      </c>
      <c r="D17" s="534" t="s">
        <v>717</v>
      </c>
      <c r="E17" s="533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3.5" customHeight="1" thickBot="1">
      <c r="A18" s="526"/>
      <c r="B18" s="19" t="s">
        <v>667</v>
      </c>
      <c r="C18" s="554">
        <f>+'Ext Walls Adds'!F6</f>
        <v>3093.75</v>
      </c>
      <c r="D18" s="529"/>
      <c r="E18" s="8"/>
      <c r="F18" s="52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3.5" customHeight="1" thickBot="1">
      <c r="A19" s="526" t="s">
        <v>669</v>
      </c>
      <c r="B19" s="19" t="s">
        <v>666</v>
      </c>
      <c r="C19" s="555">
        <f>+'Ext Walls Adds'!F7</f>
        <v>2578.125</v>
      </c>
      <c r="D19" s="557">
        <f>ROUND(C19*0.75,0)</f>
        <v>1934</v>
      </c>
      <c r="E19" s="530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3.5" customHeight="1">
      <c r="A20" s="526" t="s">
        <v>680</v>
      </c>
      <c r="B20" s="19" t="s">
        <v>665</v>
      </c>
      <c r="C20" s="555">
        <f>+'Ext Walls Adds'!F9</f>
        <v>825</v>
      </c>
      <c r="D20" s="529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3.5" customHeight="1">
      <c r="A21" s="526" t="s">
        <v>686</v>
      </c>
      <c r="B21" s="19" t="s">
        <v>644</v>
      </c>
      <c r="C21" s="555">
        <f>+'Ext Walls Adds'!F11</f>
        <v>1031.25</v>
      </c>
      <c r="D21" s="529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3.5" customHeight="1">
      <c r="A22" s="526" t="s">
        <v>697</v>
      </c>
      <c r="B22" s="19" t="s">
        <v>668</v>
      </c>
      <c r="C22" s="555">
        <f>+'Ext Walls Adds'!F13</f>
        <v>2578.125</v>
      </c>
      <c r="D22" s="529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3.5" customHeight="1">
      <c r="A23" s="526" t="s">
        <v>721</v>
      </c>
      <c r="B23" s="19" t="s">
        <v>662</v>
      </c>
      <c r="C23" s="555">
        <f>+'Ext Walls Adds'!F15</f>
        <v>1031.25</v>
      </c>
      <c r="D23" s="52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3.5" customHeight="1">
      <c r="A24" s="526" t="s">
        <v>722</v>
      </c>
      <c r="B24" s="19" t="s">
        <v>663</v>
      </c>
      <c r="C24" s="555">
        <f>+'Ext Walls Adds'!F17</f>
        <v>4228.125</v>
      </c>
      <c r="D24" s="529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3.5" customHeight="1">
      <c r="A25" s="526" t="s">
        <v>723</v>
      </c>
      <c r="B25" s="19" t="s">
        <v>664</v>
      </c>
      <c r="C25" s="555">
        <f>+'Ext Walls Adds'!F19</f>
        <v>6290.625</v>
      </c>
      <c r="D25" s="52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3.5" customHeight="1">
      <c r="A26" s="526"/>
      <c r="B26" s="19" t="s">
        <v>645</v>
      </c>
      <c r="C26" s="555">
        <f>+'Ext Walls Adds'!F23</f>
        <v>2268.75</v>
      </c>
      <c r="D26" s="529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3.5" customHeight="1">
      <c r="A27" s="526" t="s">
        <v>731</v>
      </c>
      <c r="B27" s="19" t="s">
        <v>646</v>
      </c>
      <c r="C27" s="555">
        <f>+'Ext Walls Adds'!F21</f>
        <v>1134.375</v>
      </c>
      <c r="D27" s="529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3.5" customHeight="1">
      <c r="A28" s="526" t="s">
        <v>761</v>
      </c>
      <c r="B28" s="19" t="s">
        <v>647</v>
      </c>
      <c r="C28" s="555">
        <f>+'Ext Walls Adds'!F21</f>
        <v>1134.375</v>
      </c>
      <c r="D28" s="529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3.5" customHeight="1" thickBot="1">
      <c r="A29" s="526" t="s">
        <v>724</v>
      </c>
      <c r="B29" s="35" t="s">
        <v>497</v>
      </c>
      <c r="C29" s="556">
        <f>+'Ext Walls Adds'!F25</f>
        <v>5156.25</v>
      </c>
      <c r="D29" s="529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9.75" customHeight="1" thickBot="1">
      <c r="A30" s="526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3.5" customHeight="1" thickBot="1">
      <c r="A31" s="526" t="s">
        <v>725</v>
      </c>
      <c r="B31" s="54" t="s">
        <v>64</v>
      </c>
      <c r="C31" s="527" t="s">
        <v>716</v>
      </c>
      <c r="D31" s="534" t="s">
        <v>717</v>
      </c>
      <c r="E31" s="530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3.5" customHeight="1" thickBot="1">
      <c r="A32" s="526" t="s">
        <v>726</v>
      </c>
      <c r="B32" s="17" t="s">
        <v>661</v>
      </c>
      <c r="C32" s="558">
        <f>'Africa Presets'!I7</f>
        <v>2465</v>
      </c>
      <c r="D32" s="53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3.5" customHeight="1" thickBot="1">
      <c r="A33" s="526" t="s">
        <v>727</v>
      </c>
      <c r="B33" s="19" t="s">
        <v>659</v>
      </c>
      <c r="C33" s="559">
        <f>+'Int Walls Adds'!G10</f>
        <v>1218.75</v>
      </c>
      <c r="D33" s="557">
        <f>ROUND(C33*0.75,0)</f>
        <v>914</v>
      </c>
      <c r="E33" s="530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3.5" customHeight="1">
      <c r="A34" s="526" t="s">
        <v>728</v>
      </c>
      <c r="B34" s="19" t="s">
        <v>660</v>
      </c>
      <c r="C34" s="559">
        <f>+'Int Walls Adds'!G12</f>
        <v>361.25</v>
      </c>
      <c r="D34" s="530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3.5" customHeight="1">
      <c r="A35" s="526" t="s">
        <v>729</v>
      </c>
      <c r="B35" s="19" t="s">
        <v>657</v>
      </c>
      <c r="C35" s="559">
        <f>+'Int Walls Adds'!G14</f>
        <v>975</v>
      </c>
      <c r="D35" s="530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3.5" customHeight="1" thickBot="1">
      <c r="A36" s="526" t="s">
        <v>730</v>
      </c>
      <c r="B36" s="35" t="s">
        <v>658</v>
      </c>
      <c r="C36" s="560">
        <f>+'Int Walls Adds'!G16</f>
        <v>425</v>
      </c>
      <c r="D36" s="530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9.75" customHeight="1" thickBot="1">
      <c r="A37" s="52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3.5" customHeight="1" thickBot="1">
      <c r="A38" s="526" t="s">
        <v>750</v>
      </c>
      <c r="B38" s="48" t="s">
        <v>75</v>
      </c>
      <c r="C38" s="527" t="s">
        <v>716</v>
      </c>
      <c r="D38" s="534" t="s">
        <v>717</v>
      </c>
      <c r="E38" s="532" t="s">
        <v>76</v>
      </c>
      <c r="F38" s="57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3.5" customHeight="1" thickBot="1">
      <c r="A39" s="526" t="s">
        <v>732</v>
      </c>
      <c r="B39" s="17" t="s">
        <v>569</v>
      </c>
      <c r="C39" s="561">
        <f>+'Rafters Adds'!I6</f>
        <v>5064.375</v>
      </c>
      <c r="D39" s="538" t="s">
        <v>629</v>
      </c>
      <c r="E39" s="1351" t="s">
        <v>938</v>
      </c>
      <c r="F39" s="1352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3.5" customHeight="1" thickBot="1">
      <c r="A40" s="526" t="s">
        <v>733</v>
      </c>
      <c r="B40" s="60" t="s">
        <v>159</v>
      </c>
      <c r="C40" s="562">
        <f>+'Rafters Adds'!I8</f>
        <v>1734.375</v>
      </c>
      <c r="D40" s="563">
        <f>ROUND(C40*0.75,0)</f>
        <v>1301</v>
      </c>
      <c r="E40" s="537"/>
      <c r="F40" s="566">
        <f>+'Rafters Adds'!I20</f>
        <v>4375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3.5" customHeight="1" thickBot="1">
      <c r="A41" s="526" t="s">
        <v>760</v>
      </c>
      <c r="B41" s="60" t="s">
        <v>161</v>
      </c>
      <c r="C41" s="562">
        <f>+'Rafters Adds'!I9</f>
        <v>3399.375</v>
      </c>
      <c r="D41" s="538" t="s">
        <v>629</v>
      </c>
      <c r="E41" s="1353" t="s">
        <v>939</v>
      </c>
      <c r="F41" s="1354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3.5" customHeight="1" thickBot="1">
      <c r="A42" s="526" t="s">
        <v>734</v>
      </c>
      <c r="B42" s="60" t="s">
        <v>656</v>
      </c>
      <c r="C42" s="559">
        <f>+'Rafters Adds'!I11</f>
        <v>875</v>
      </c>
      <c r="D42" s="531"/>
      <c r="E42" s="535"/>
      <c r="F42" s="566">
        <f>+'Rafters Adds'!I21</f>
        <v>1925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3.5" customHeight="1">
      <c r="A43" s="526" t="s">
        <v>735</v>
      </c>
      <c r="B43" s="60" t="s">
        <v>655</v>
      </c>
      <c r="C43" s="559">
        <f>+'Rafters Adds'!I12</f>
        <v>555</v>
      </c>
      <c r="D43" s="531"/>
      <c r="E43" s="1355" t="s">
        <v>940</v>
      </c>
      <c r="F43" s="1356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3.5" customHeight="1" thickBot="1">
      <c r="A44" s="526" t="s">
        <v>736</v>
      </c>
      <c r="B44" s="60" t="s">
        <v>649</v>
      </c>
      <c r="C44" s="559">
        <f>+'Rafters Adds'!I14</f>
        <v>1225</v>
      </c>
      <c r="D44" s="531"/>
      <c r="E44" s="536"/>
      <c r="F44" s="566">
        <f>+'Rafters Adds'!I22</f>
        <v>1137.5</v>
      </c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3.5" customHeight="1">
      <c r="A45" s="526" t="s">
        <v>737</v>
      </c>
      <c r="B45" s="60" t="s">
        <v>650</v>
      </c>
      <c r="C45" s="559">
        <f>+'Rafters Adds'!I15</f>
        <v>971.25</v>
      </c>
      <c r="D45" s="530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3.5" customHeight="1">
      <c r="A46" s="526" t="s">
        <v>738</v>
      </c>
      <c r="B46" s="60" t="s">
        <v>651</v>
      </c>
      <c r="C46" s="559">
        <f>+'Rafters Adds'!I16</f>
        <v>3237.5</v>
      </c>
      <c r="D46" s="530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3.5" customHeight="1">
      <c r="A47" s="526" t="s">
        <v>740</v>
      </c>
      <c r="B47" s="60" t="s">
        <v>652</v>
      </c>
      <c r="C47" s="559">
        <f>+'Rafters Adds'!I17</f>
        <v>1387.5</v>
      </c>
      <c r="D47" s="530"/>
      <c r="E47" s="43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3.5" customHeight="1" thickBot="1">
      <c r="A48" s="526" t="s">
        <v>739</v>
      </c>
      <c r="B48" s="35" t="s">
        <v>574</v>
      </c>
      <c r="C48" s="560">
        <f>+'Rafters Adds'!I18</f>
        <v>693.75</v>
      </c>
      <c r="D48" s="530"/>
      <c r="E48" s="43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9" customHeight="1" thickBot="1">
      <c r="A49" s="526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3.5" customHeight="1" thickBot="1">
      <c r="A50" s="526" t="s">
        <v>741</v>
      </c>
      <c r="B50" s="48" t="s">
        <v>91</v>
      </c>
      <c r="C50" s="525" t="s">
        <v>716</v>
      </c>
      <c r="D50" s="529"/>
      <c r="E50" s="530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>
      <c r="A51" s="526" t="s">
        <v>742</v>
      </c>
      <c r="B51" s="19" t="s">
        <v>503</v>
      </c>
      <c r="C51" s="564">
        <f>IF(Description!C10=0,'Joists Adds'!N7,'Joists Adds'!M7)</f>
        <v>1919.375</v>
      </c>
      <c r="D51" s="530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3.5" customHeight="1">
      <c r="A52" s="526" t="s">
        <v>743</v>
      </c>
      <c r="B52" s="19" t="s">
        <v>327</v>
      </c>
      <c r="C52" s="565">
        <f>IF(Description!C10=0,'Joists Adds'!N9,'Joists Adds'!M9)</f>
        <v>1037.5</v>
      </c>
      <c r="D52" s="530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3.5" customHeight="1">
      <c r="A53" s="526" t="s">
        <v>744</v>
      </c>
      <c r="B53" s="19" t="s">
        <v>653</v>
      </c>
      <c r="C53" s="565">
        <f>IF(Description!C10=0,'Joists Adds'!N15,'Joists Adds'!M15)</f>
        <v>1296.875</v>
      </c>
      <c r="D53" s="530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3.5" customHeight="1">
      <c r="A54" s="526" t="s">
        <v>745</v>
      </c>
      <c r="B54" s="19" t="s">
        <v>574</v>
      </c>
      <c r="C54" s="565">
        <f>IF(Description!C10=0,'Joists Adds'!N11,'Joists Adds'!M11)</f>
        <v>518.75</v>
      </c>
      <c r="D54" s="530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3.5" customHeight="1" thickBot="1">
      <c r="A55" s="526" t="s">
        <v>746</v>
      </c>
      <c r="B55" s="35" t="s">
        <v>654</v>
      </c>
      <c r="C55" s="566">
        <f>IF(Description!C10=0,'Joists Adds'!N13,'Joists Adds'!M13)</f>
        <v>726.25</v>
      </c>
      <c r="D55" s="530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 thickBot="1">
      <c r="A56" s="52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0.5" customHeight="1" thickBot="1">
      <c r="A57" s="528"/>
      <c r="B57" s="8"/>
      <c r="C57" s="534" t="s">
        <v>716</v>
      </c>
      <c r="D57" s="534" t="s">
        <v>717</v>
      </c>
      <c r="E57" s="530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 thickBot="1">
      <c r="A58" s="526" t="s">
        <v>747</v>
      </c>
      <c r="B58" s="11" t="s">
        <v>99</v>
      </c>
      <c r="C58" s="566">
        <f>+'Basic Spec'!B14</f>
        <v>1535</v>
      </c>
      <c r="D58" s="566">
        <f>+'Africa Presets'!G14</f>
        <v>1072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3.5" customHeight="1" thickBot="1">
      <c r="A59" s="526"/>
      <c r="B59" s="8"/>
      <c r="C59" s="530"/>
      <c r="D59" s="549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3.5" customHeight="1" thickBot="1">
      <c r="A60" s="526" t="s">
        <v>748</v>
      </c>
      <c r="B60" s="73" t="s">
        <v>631</v>
      </c>
      <c r="C60" s="567">
        <f>Description!$B$15</f>
        <v>3600</v>
      </c>
      <c r="D60" s="543"/>
      <c r="E60" s="542"/>
      <c r="F60" s="530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3.5" customHeight="1" thickBot="1">
      <c r="A61" s="526"/>
      <c r="B61" s="541"/>
      <c r="C61" s="544" t="s">
        <v>756</v>
      </c>
      <c r="D61" s="545" t="s">
        <v>755</v>
      </c>
      <c r="E61" s="544" t="s">
        <v>754</v>
      </c>
      <c r="F61" s="545" t="s">
        <v>753</v>
      </c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3.5" customHeight="1" thickBot="1">
      <c r="A62" s="526"/>
      <c r="B62" s="546" t="s">
        <v>757</v>
      </c>
      <c r="C62" s="547">
        <f>Containers!A22</f>
        <v>3.3253697655302559</v>
      </c>
      <c r="D62" s="548">
        <f>Containers!A38</f>
        <v>0.82032171390350683</v>
      </c>
      <c r="E62" s="547">
        <f>Containers!A15</f>
        <v>5.347155730897704</v>
      </c>
      <c r="F62" s="548">
        <f>Containers!A30</f>
        <v>1.1512222590373506</v>
      </c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9.75" customHeight="1" thickBot="1">
      <c r="A63" s="528"/>
      <c r="B63" s="8"/>
      <c r="C63" s="530"/>
      <c r="D63" s="530"/>
      <c r="E63" s="530"/>
      <c r="F63" s="530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3.5" customHeight="1" thickBot="1">
      <c r="A64" s="526" t="s">
        <v>749</v>
      </c>
      <c r="B64" s="474" t="s">
        <v>101</v>
      </c>
      <c r="C64" s="568">
        <f>+Description!D7</f>
        <v>5</v>
      </c>
      <c r="D64" s="569">
        <f>-Description!E7</f>
        <v>-7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>
      <c r="A66" s="50"/>
      <c r="B66" s="8"/>
      <c r="C66" s="43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3.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3.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3.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3.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3.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3.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3.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3.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3.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3.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3.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3.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3.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3.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3.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3.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3.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3.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3.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3.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3.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3.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3.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3.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3.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3.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3.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3.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3.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3.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3.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3.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3.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3.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3.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3.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3.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3.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3.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3.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3.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3.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3.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3.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3.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3.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3.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3.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3.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3.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3.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3.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3.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3.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3.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3.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3.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3.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3.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3.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3.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3.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3.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3.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3.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3.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3.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3.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3.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3.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3.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3.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3.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3.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3.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3.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3.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3.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3.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3.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3.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3.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3.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3.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3.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3.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3.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3.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3.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3.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3.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3.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3.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3.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3.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3.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3.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3.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3.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3.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3.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3.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3.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3.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3.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3.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3.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3.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3.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3.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3.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3.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3.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3.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3.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3.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3.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3.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3.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3.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3.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3.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3.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3.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3.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3.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3.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3.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3.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3.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3.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3.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3.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3.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3.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3.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3.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3.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3.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3.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3.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3.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3.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3.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3.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3.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3.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3.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3.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3.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3.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3.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3.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3.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3.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3.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3.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3.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3.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3.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3.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3.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3.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3.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3.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3.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3.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3.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3.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3.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3.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3.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3.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3.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3.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3.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3.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3.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3.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3.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3.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3.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3.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3.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3.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3.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3.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3.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3.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3.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3.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3.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3.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3.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3.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3.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3.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3.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3.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3.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3.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3.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3.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3.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3.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3.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3.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3.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3.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3.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3.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3.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3.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3.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3.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3.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3.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3.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3.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3.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3.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3.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3.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3.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3.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3.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3.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3.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3.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3.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3.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3.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3.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3.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3.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3.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3.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3.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3.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3.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3.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3.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3.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3.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3.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3.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3.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3.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3.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3.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3.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3.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3.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3.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3.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3.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3.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3.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3.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3.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3.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3.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3.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3.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3.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3.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3.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3.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3.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3.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3.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3.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3.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3.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3.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3.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3.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3.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3.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3.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3.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3.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3.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3.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3.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3.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3.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3.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3.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3.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3.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3.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3.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3.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3.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3.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3.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3.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3.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3.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3.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3.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3.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3.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3.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3.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3.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3.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3.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3.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3.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3.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3.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3.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3.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3.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3.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3.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3.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3.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3.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3.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3.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3.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3.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3.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3.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3.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3.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3.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3.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3.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3.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3.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3.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3.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3.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3.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3.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3.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3.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3.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3.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3.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3.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3.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3.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3.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3.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3.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3.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3.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3.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3.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3.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3.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3.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3.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3.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3.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3.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3.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3.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3.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3.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3.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3.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3.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3.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3.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3.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3.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3.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3.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3.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3.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3.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3.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3.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3.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3.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3.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3.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3.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3.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3.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3.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3.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3.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3.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3.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3.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3.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3.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3.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3.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3.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3.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3.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3.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3.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3.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3.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3.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3.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3.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3.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3.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3.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3.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3.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3.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3.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3.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3.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3.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3.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3.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3.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3.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3.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3.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3.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3.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3.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3.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3.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3.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3.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3.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3.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3.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3.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3.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3.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3.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3.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3.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3.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3.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3.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3.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3.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3.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3.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3.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3.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3.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3.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3.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3.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3.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3.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3.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3.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3.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3.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3.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3.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3.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3.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3.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3.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3.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3.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3.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3.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3.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3.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3.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3.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3.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3.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3.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3.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3.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3.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3.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3.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3.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3.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3.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3.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3.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3.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3.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3.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3.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3.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3.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3.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3.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3.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3.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3.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3.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3.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3.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3.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3.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3.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3.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3.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3.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3.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3.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3.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3.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3.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3.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3.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3.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3.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3.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3.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3.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3.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3.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3.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3.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3.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3.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3.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3.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3.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3.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3.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3.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3.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3.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3.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3.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3.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3.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3.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3.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3.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3.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3.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3.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3.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3.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3.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3.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3.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3.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3.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3.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3.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3.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3.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3.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3.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3.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3.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3.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3.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3.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3.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3.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3.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3.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3.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3.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3.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3.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3.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3.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3.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3.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3.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3.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3.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3.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3.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3.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3.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3.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3.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3.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3.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3.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3.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3.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3.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3.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3.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3.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3.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3.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3.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3.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3.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3.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3.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3.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3.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3.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3.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3.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3.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3.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3.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3.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3.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3.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3.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3.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3.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3.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3.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3.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3.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3.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3.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3.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3.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3.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3.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3.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3.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3.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3.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3.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3.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3.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3.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3.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3.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3.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3.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3.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3.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3.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3.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3.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3.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3.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3.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3.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3.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3.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3.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3.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3.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3.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3.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3.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3.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3.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3.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3.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3.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3.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3.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3.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3.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3.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3.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3.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3.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3.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3.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3.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3.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3.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3.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3.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3.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3.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3.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3.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3.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3.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3.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3.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3.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3.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3.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3.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3.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3.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3.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3.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3.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3.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3.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3.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3.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3.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3.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3.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3.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3.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3.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3.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3.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3.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3.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3.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3.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3.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3.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3.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3.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3.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3.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3.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3.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3.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3.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3.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3.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3.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3.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3.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3.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3.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3.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3.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3.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3.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3.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3.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3.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3.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3.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3.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3.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3.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3.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3.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3.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3.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3.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3.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3.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3.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3.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3.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3.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3.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3.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3.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3.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3.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3.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3.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3.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3.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3.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3.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3.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3.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3.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3.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3.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3.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3.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3.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3.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3.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3.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3.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3.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3.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3.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3.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3.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3.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3.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3.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3.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3.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3.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3.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3.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3.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3.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3.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3.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3.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3.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3.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3.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3.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3.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3.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3.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3.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3.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3.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3.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3.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3.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3.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3.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3.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3.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3.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3.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3.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3.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3.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3.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3.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3.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3.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3.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3.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3.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3.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3.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3.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3.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3.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3.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3.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3.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3.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3.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3.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3.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3.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3.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3.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3.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3.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3.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3.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3.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3.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3.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3.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3.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3.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3.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3.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3.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3.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3.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3.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3.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3.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3.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3.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3.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3.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3.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3.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3.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3.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3.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3.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3.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3.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3.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3.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3.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3.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3.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3.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3.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3.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3.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3.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3.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3.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3.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3.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3.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3.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3.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3.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3.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3.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3.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3.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3.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3.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3.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3.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3.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3.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3.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3.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3.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3.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3.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3.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3.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3.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3.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3.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3.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3.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3.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3.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3.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3.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3.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3.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3.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3.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3.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3.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3.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3.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3.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3.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3.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3.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3.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3.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3.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3.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3.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3.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3.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3.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3.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3.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3.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3.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3.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3.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3.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3.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3.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3.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3.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3.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  <row r="1001" spans="1:26" ht="13.5" customHeight="1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ht="13.5" customHeight="1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</row>
    <row r="1003" spans="1:26" ht="13.5" customHeight="1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</row>
  </sheetData>
  <mergeCells count="3">
    <mergeCell ref="E39:F39"/>
    <mergeCell ref="E41:F41"/>
    <mergeCell ref="E43:F43"/>
  </mergeCells>
  <pageMargins left="0.51181102362204722" right="0.31496062992125984" top="0.35433070866141736" bottom="0.35433070866141736" header="0" footer="0"/>
  <pageSetup paperSize="9" scale="97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714A3-C8A2-47AF-ADD3-89BC04307D07}">
  <sheetPr codeName="Sheet31">
    <tabColor theme="5" tint="0.59999389629810485"/>
  </sheetPr>
  <dimension ref="A2:T41"/>
  <sheetViews>
    <sheetView topLeftCell="A4" workbookViewId="0">
      <selection activeCell="J34" sqref="J34"/>
    </sheetView>
  </sheetViews>
  <sheetFormatPr defaultColWidth="9" defaultRowHeight="14.25"/>
  <cols>
    <col min="1" max="16384" width="9" style="459"/>
  </cols>
  <sheetData>
    <row r="2" spans="1:20">
      <c r="A2" s="462" t="s">
        <v>628</v>
      </c>
      <c r="B2" s="462">
        <f>Description!$C$6</f>
        <v>165</v>
      </c>
    </row>
    <row r="3" spans="1:20" ht="15">
      <c r="A3" s="462" t="s">
        <v>627</v>
      </c>
      <c r="B3" s="462">
        <f>Description!$C$7</f>
        <v>78</v>
      </c>
      <c r="J3" s="621" t="s">
        <v>751</v>
      </c>
    </row>
    <row r="4" spans="1:20" ht="15">
      <c r="A4" s="462" t="s">
        <v>626</v>
      </c>
      <c r="B4" s="462">
        <f>Description!$C$9</f>
        <v>140</v>
      </c>
      <c r="J4" s="621" t="s">
        <v>752</v>
      </c>
    </row>
    <row r="5" spans="1:20">
      <c r="A5" s="462" t="s">
        <v>625</v>
      </c>
      <c r="B5" s="462">
        <f>Description!$C$10</f>
        <v>83</v>
      </c>
      <c r="J5" s="459" t="s">
        <v>801</v>
      </c>
    </row>
    <row r="6" spans="1:20">
      <c r="A6" s="462" t="s">
        <v>624</v>
      </c>
      <c r="B6" s="462">
        <f>Description!$C$13</f>
        <v>7.3</v>
      </c>
      <c r="J6" s="459" t="s">
        <v>804</v>
      </c>
    </row>
    <row r="7" spans="1:20">
      <c r="A7" s="462" t="s">
        <v>623</v>
      </c>
      <c r="B7" s="461">
        <f>Description!$C$12</f>
        <v>6.2</v>
      </c>
    </row>
    <row r="8" spans="1:20" ht="15" thickBot="1"/>
    <row r="9" spans="1:20" ht="15" customHeight="1" thickBot="1">
      <c r="A9" s="1357" t="s">
        <v>798</v>
      </c>
      <c r="B9" s="1358"/>
      <c r="C9" s="1358"/>
      <c r="D9" s="1358"/>
      <c r="E9" s="1358"/>
      <c r="F9" s="1359"/>
    </row>
    <row r="10" spans="1:20" ht="15" customHeight="1">
      <c r="A10" s="518">
        <f>((B2+B3+B4)*2*0.145*0.045)</f>
        <v>4.9981499999999999</v>
      </c>
      <c r="B10" s="1364" t="s">
        <v>618</v>
      </c>
      <c r="C10" s="1365"/>
      <c r="D10" s="1365"/>
      <c r="E10" s="1365"/>
      <c r="F10" s="1366"/>
      <c r="H10" s="460"/>
    </row>
    <row r="11" spans="1:20" ht="15" customHeight="1">
      <c r="A11" s="517">
        <f>(B5*2*0.195*0.095)</f>
        <v>3.0751500000000003</v>
      </c>
      <c r="B11" s="1360" t="s">
        <v>617</v>
      </c>
      <c r="C11" s="1361"/>
      <c r="D11" s="1361"/>
      <c r="E11" s="1361"/>
      <c r="F11" s="1362"/>
      <c r="H11" s="460"/>
    </row>
    <row r="12" spans="1:20" ht="15" customHeight="1">
      <c r="A12" s="517">
        <f>(B6*0.21*0.195)+(B7*0.5*0.195)</f>
        <v>0.90343499999999999</v>
      </c>
      <c r="B12" s="1360" t="s">
        <v>712</v>
      </c>
      <c r="C12" s="1361"/>
      <c r="D12" s="1361"/>
      <c r="E12" s="1361"/>
      <c r="F12" s="1362"/>
      <c r="H12" s="460"/>
      <c r="N12" s="1372" t="s">
        <v>759</v>
      </c>
      <c r="O12" s="1372"/>
      <c r="Q12" s="1372" t="s">
        <v>758</v>
      </c>
      <c r="R12" s="1372"/>
      <c r="T12" s="459" t="s">
        <v>800</v>
      </c>
    </row>
    <row r="13" spans="1:20" ht="15" customHeight="1" thickBot="1">
      <c r="A13" s="520">
        <f>A10+A11+A12</f>
        <v>8.9767349999999997</v>
      </c>
      <c r="B13" s="1369" t="s">
        <v>616</v>
      </c>
      <c r="C13" s="1370"/>
      <c r="D13" s="1370"/>
      <c r="E13" s="1370"/>
      <c r="F13" s="1371"/>
      <c r="H13" s="460"/>
    </row>
    <row r="14" spans="1:20" ht="15" customHeight="1" thickBot="1">
      <c r="A14" s="521">
        <f>A13/48</f>
        <v>0.1870153125</v>
      </c>
      <c r="B14" s="1363" t="s">
        <v>714</v>
      </c>
      <c r="C14" s="1363"/>
      <c r="D14" s="1363"/>
      <c r="E14" s="1363"/>
      <c r="F14" s="1363"/>
      <c r="G14" s="523" t="s">
        <v>615</v>
      </c>
      <c r="H14" s="524" t="str">
        <f>IF(A14&gt;1,ROUND(A14,0),"-")</f>
        <v>-</v>
      </c>
      <c r="M14" s="459" t="s">
        <v>802</v>
      </c>
      <c r="N14" s="553" t="str">
        <f>IF(A14&gt;1,$J$4,$J$3)</f>
        <v>The approximate quantity of house kits in one container:</v>
      </c>
      <c r="O14" s="550">
        <f>IF(A14&gt;1,H14,H15)</f>
        <v>5</v>
      </c>
      <c r="Q14" s="552" t="str">
        <f>N14</f>
        <v>The approximate quantity of house kits in one container:</v>
      </c>
      <c r="R14" s="551">
        <f>O14</f>
        <v>5</v>
      </c>
    </row>
    <row r="15" spans="1:20" ht="15" customHeight="1" thickBot="1">
      <c r="A15" s="522">
        <f>1/A14</f>
        <v>5.347155730897704</v>
      </c>
      <c r="B15" s="1363" t="s">
        <v>715</v>
      </c>
      <c r="C15" s="1363"/>
      <c r="D15" s="1363"/>
      <c r="E15" s="1363"/>
      <c r="F15" s="1363"/>
      <c r="G15" s="523" t="s">
        <v>615</v>
      </c>
      <c r="H15" s="524">
        <f>IF(A14&lt;=1,ROUND(A15,0),"-")</f>
        <v>5</v>
      </c>
      <c r="M15" s="459" t="s">
        <v>803</v>
      </c>
      <c r="N15" s="553" t="str">
        <f>IF(A14&gt;1,$J$6,$J$5)</f>
        <v>La quantité approximative de kits dans un conteneur:</v>
      </c>
      <c r="O15" s="550">
        <f>IF(A14&gt;1,H14,H15)</f>
        <v>5</v>
      </c>
      <c r="Q15" s="552" t="str">
        <f>N15</f>
        <v>La quantité approximative de kits dans un conteneur:</v>
      </c>
      <c r="R15" s="551">
        <f>O15</f>
        <v>5</v>
      </c>
      <c r="T15" s="620">
        <f>IF(A15&lt;1,ROUND(A15,1),ROUND(A15,0))</f>
        <v>5</v>
      </c>
    </row>
    <row r="16" spans="1:20" ht="15" customHeight="1" thickBot="1">
      <c r="A16" s="1357" t="s">
        <v>796</v>
      </c>
      <c r="B16" s="1358"/>
      <c r="C16" s="1358"/>
      <c r="D16" s="1358"/>
      <c r="E16" s="1358"/>
      <c r="F16" s="1359"/>
    </row>
    <row r="17" spans="1:20" ht="15" customHeight="1">
      <c r="A17" s="518">
        <f>((B2+B3+B4)*2*0.195*0.07)</f>
        <v>10.455900000000002</v>
      </c>
      <c r="B17" s="1364" t="s">
        <v>618</v>
      </c>
      <c r="C17" s="1365"/>
      <c r="D17" s="1365"/>
      <c r="E17" s="1365"/>
      <c r="F17" s="1366"/>
      <c r="H17" s="460"/>
    </row>
    <row r="18" spans="1:20" ht="15" customHeight="1">
      <c r="A18" s="517">
        <f>(B5*2*0.195*0.095)</f>
        <v>3.0751500000000003</v>
      </c>
      <c r="B18" s="1360" t="s">
        <v>617</v>
      </c>
      <c r="C18" s="1361"/>
      <c r="D18" s="1361"/>
      <c r="E18" s="1361"/>
      <c r="F18" s="1362"/>
      <c r="H18" s="460"/>
    </row>
    <row r="19" spans="1:20" ht="15" customHeight="1">
      <c r="A19" s="517">
        <f>(B6*0.21*0.195)+(B7*0.5*0.195)</f>
        <v>0.90343499999999999</v>
      </c>
      <c r="B19" s="1360" t="s">
        <v>712</v>
      </c>
      <c r="C19" s="1361"/>
      <c r="D19" s="1361"/>
      <c r="E19" s="1361"/>
      <c r="F19" s="1362"/>
      <c r="H19" s="460"/>
    </row>
    <row r="20" spans="1:20" ht="15" customHeight="1" thickBot="1">
      <c r="A20" s="520">
        <f>A17+A18+A19</f>
        <v>14.434485000000002</v>
      </c>
      <c r="B20" s="1369" t="s">
        <v>616</v>
      </c>
      <c r="C20" s="1370"/>
      <c r="D20" s="1370"/>
      <c r="E20" s="1370"/>
      <c r="F20" s="1371"/>
      <c r="H20" s="460"/>
    </row>
    <row r="21" spans="1:20" ht="15" customHeight="1" thickBot="1">
      <c r="A21" s="521">
        <f>A20/48</f>
        <v>0.30071843750000005</v>
      </c>
      <c r="B21" s="1363" t="s">
        <v>714</v>
      </c>
      <c r="C21" s="1363"/>
      <c r="D21" s="1363"/>
      <c r="E21" s="1363"/>
      <c r="F21" s="1363"/>
      <c r="G21" s="523" t="s">
        <v>615</v>
      </c>
      <c r="H21" s="524" t="str">
        <f>IF(A21&gt;1,ROUND(A21,0),"-")</f>
        <v>-</v>
      </c>
      <c r="M21" s="459" t="s">
        <v>802</v>
      </c>
      <c r="N21" s="553" t="str">
        <f>IF(A21&gt;1,$J$4,$J$3)</f>
        <v>The approximate quantity of house kits in one container:</v>
      </c>
      <c r="O21" s="550">
        <f>IF(A21&gt;1,H21,H22)</f>
        <v>3</v>
      </c>
      <c r="Q21" s="552" t="str">
        <f>N21</f>
        <v>The approximate quantity of house kits in one container:</v>
      </c>
      <c r="R21" s="551">
        <f>O21</f>
        <v>3</v>
      </c>
    </row>
    <row r="22" spans="1:20" ht="15" customHeight="1" thickBot="1">
      <c r="A22" s="522">
        <f>1/A21</f>
        <v>3.3253697655302559</v>
      </c>
      <c r="B22" s="1363" t="s">
        <v>715</v>
      </c>
      <c r="C22" s="1363"/>
      <c r="D22" s="1363"/>
      <c r="E22" s="1363"/>
      <c r="F22" s="1363"/>
      <c r="G22" s="523" t="s">
        <v>615</v>
      </c>
      <c r="H22" s="524">
        <f>IF(A21&lt;=1,ROUND(A22,0),"-")</f>
        <v>3</v>
      </c>
      <c r="M22" s="459" t="s">
        <v>803</v>
      </c>
      <c r="N22" s="553" t="str">
        <f>IF(A21&gt;1,$J$6,$J$5)</f>
        <v>La quantité approximative de kits dans un conteneur:</v>
      </c>
      <c r="O22" s="550">
        <f>IF(A21&gt;1,H21,H22)</f>
        <v>3</v>
      </c>
      <c r="Q22" s="552" t="str">
        <f>N22</f>
        <v>La quantité approximative de kits dans un conteneur:</v>
      </c>
      <c r="R22" s="551">
        <f>O22</f>
        <v>3</v>
      </c>
      <c r="T22" s="620">
        <f>IF(A22&lt;1,ROUND(A22,1),ROUND(A22,0))</f>
        <v>3</v>
      </c>
    </row>
    <row r="23" spans="1:20" ht="15" customHeight="1" thickBot="1">
      <c r="A23" s="1357" t="s">
        <v>799</v>
      </c>
      <c r="B23" s="1358"/>
      <c r="C23" s="1358"/>
      <c r="D23" s="1358"/>
      <c r="E23" s="1358"/>
      <c r="F23" s="1359"/>
    </row>
    <row r="24" spans="1:20" ht="15" customHeight="1">
      <c r="A24" s="518">
        <f>(B2+B3)/325</f>
        <v>0.74769230769230766</v>
      </c>
      <c r="B24" s="1376" t="s">
        <v>622</v>
      </c>
      <c r="C24" s="1376"/>
      <c r="D24" s="1376"/>
      <c r="E24" s="1376"/>
      <c r="F24" s="1377"/>
      <c r="H24" s="460"/>
    </row>
    <row r="25" spans="1:20" ht="15" customHeight="1">
      <c r="A25" s="517">
        <f>B4*2*0.145*0.045</f>
        <v>1.8269999999999997</v>
      </c>
      <c r="B25" s="1367" t="s">
        <v>621</v>
      </c>
      <c r="C25" s="1367"/>
      <c r="D25" s="1367"/>
      <c r="E25" s="1367"/>
      <c r="F25" s="1368"/>
      <c r="H25" s="460"/>
    </row>
    <row r="26" spans="1:20" ht="15" customHeight="1">
      <c r="A26" s="517">
        <f>B5*2*0.195*0.095</f>
        <v>3.0751500000000003</v>
      </c>
      <c r="B26" s="1367" t="s">
        <v>620</v>
      </c>
      <c r="C26" s="1367"/>
      <c r="D26" s="1367"/>
      <c r="E26" s="1367"/>
      <c r="F26" s="1368"/>
      <c r="H26" s="460"/>
    </row>
    <row r="27" spans="1:20" ht="15" customHeight="1">
      <c r="A27" s="517">
        <f>(B6*0.21*0.195)+(B7*0.5*0.195)</f>
        <v>0.90343499999999999</v>
      </c>
      <c r="B27" s="1360" t="s">
        <v>712</v>
      </c>
      <c r="C27" s="1361"/>
      <c r="D27" s="1361"/>
      <c r="E27" s="1361"/>
      <c r="F27" s="1362"/>
      <c r="H27" s="460"/>
    </row>
    <row r="28" spans="1:20" ht="15" customHeight="1" thickBot="1">
      <c r="A28" s="519">
        <f>(A25+A26+A27)/48</f>
        <v>0.1209496875</v>
      </c>
      <c r="B28" s="1374" t="s">
        <v>619</v>
      </c>
      <c r="C28" s="1374"/>
      <c r="D28" s="1374"/>
      <c r="E28" s="1374"/>
      <c r="F28" s="1375"/>
      <c r="H28" s="460"/>
    </row>
    <row r="29" spans="1:20" ht="15" customHeight="1" thickBot="1">
      <c r="A29" s="521">
        <f>A24+A28</f>
        <v>0.86864199519230767</v>
      </c>
      <c r="B29" s="1363" t="s">
        <v>714</v>
      </c>
      <c r="C29" s="1363"/>
      <c r="D29" s="1363"/>
      <c r="E29" s="1363"/>
      <c r="F29" s="1363"/>
      <c r="G29" s="523" t="s">
        <v>615</v>
      </c>
      <c r="H29" s="524" t="str">
        <f>IF(A29&gt;1,ROUND(A29,0),"-")</f>
        <v>-</v>
      </c>
      <c r="M29" s="459" t="s">
        <v>802</v>
      </c>
      <c r="N29" s="553" t="str">
        <f>IF(A29&gt;1,$J$4,$J$3)</f>
        <v>The approximate quantity of house kits in one container:</v>
      </c>
      <c r="O29" s="550">
        <f>IF(A29&gt;1,H29,H30)</f>
        <v>1</v>
      </c>
      <c r="Q29" s="552" t="str">
        <f>N29</f>
        <v>The approximate quantity of house kits in one container:</v>
      </c>
      <c r="R29" s="551">
        <f>O29</f>
        <v>1</v>
      </c>
    </row>
    <row r="30" spans="1:20" ht="15" customHeight="1" thickBot="1">
      <c r="A30" s="522">
        <f>1/A29</f>
        <v>1.1512222590373506</v>
      </c>
      <c r="B30" s="1363" t="s">
        <v>715</v>
      </c>
      <c r="C30" s="1363"/>
      <c r="D30" s="1363"/>
      <c r="E30" s="1363"/>
      <c r="F30" s="1363"/>
      <c r="G30" s="523" t="s">
        <v>615</v>
      </c>
      <c r="H30" s="524">
        <f>IF(A29&lt;=1,ROUND(A30,0),"-")</f>
        <v>1</v>
      </c>
      <c r="M30" s="459" t="s">
        <v>803</v>
      </c>
      <c r="N30" s="553" t="str">
        <f>IF(A29&gt;1,$J$6,$J$5)</f>
        <v>La quantité approximative de kits dans un conteneur:</v>
      </c>
      <c r="O30" s="550">
        <f>IF(A29&gt;1,H29,H30)</f>
        <v>1</v>
      </c>
      <c r="Q30" s="552" t="str">
        <f>N30</f>
        <v>La quantité approximative de kits dans un conteneur:</v>
      </c>
      <c r="R30" s="551">
        <f>O30</f>
        <v>1</v>
      </c>
      <c r="T30" s="620">
        <f>IF(A30&lt;1,ROUND(A30,1),ROUND(A30,0))</f>
        <v>1</v>
      </c>
    </row>
    <row r="31" spans="1:20" ht="15" customHeight="1" thickBot="1">
      <c r="A31" s="1357" t="s">
        <v>797</v>
      </c>
      <c r="B31" s="1358"/>
      <c r="C31" s="1358"/>
      <c r="D31" s="1358"/>
      <c r="E31" s="1358"/>
      <c r="F31" s="1359"/>
    </row>
    <row r="32" spans="1:20" ht="15" customHeight="1">
      <c r="A32" s="518">
        <f>(B2+B3)/230</f>
        <v>1.0565217391304347</v>
      </c>
      <c r="B32" s="1376" t="s">
        <v>713</v>
      </c>
      <c r="C32" s="1376"/>
      <c r="D32" s="1376"/>
      <c r="E32" s="1376"/>
      <c r="F32" s="1377"/>
      <c r="H32" s="460"/>
    </row>
    <row r="33" spans="1:20" ht="15" customHeight="1">
      <c r="A33" s="517">
        <f>B4*2*0.195*0.07</f>
        <v>3.8220000000000005</v>
      </c>
      <c r="B33" s="1367" t="s">
        <v>621</v>
      </c>
      <c r="C33" s="1367"/>
      <c r="D33" s="1367"/>
      <c r="E33" s="1367"/>
      <c r="F33" s="1368"/>
      <c r="H33" s="460"/>
    </row>
    <row r="34" spans="1:20" ht="15" customHeight="1">
      <c r="A34" s="517">
        <f>B5*2*0.195*0.095</f>
        <v>3.0751500000000003</v>
      </c>
      <c r="B34" s="1367" t="s">
        <v>620</v>
      </c>
      <c r="C34" s="1367"/>
      <c r="D34" s="1367"/>
      <c r="E34" s="1367"/>
      <c r="F34" s="1368"/>
      <c r="H34" s="460"/>
    </row>
    <row r="35" spans="1:20" ht="15" customHeight="1">
      <c r="A35" s="517">
        <f>(B6*0.21*0.195)+(B7*0.5*0.195)</f>
        <v>0.90343499999999999</v>
      </c>
      <c r="B35" s="1360" t="s">
        <v>712</v>
      </c>
      <c r="C35" s="1361"/>
      <c r="D35" s="1361"/>
      <c r="E35" s="1361"/>
      <c r="F35" s="1362"/>
      <c r="H35" s="460"/>
    </row>
    <row r="36" spans="1:20" ht="15" customHeight="1" thickBot="1">
      <c r="A36" s="519">
        <f>(A33+A34+A35)/48</f>
        <v>0.16251218750000002</v>
      </c>
      <c r="B36" s="1374" t="s">
        <v>619</v>
      </c>
      <c r="C36" s="1374"/>
      <c r="D36" s="1374"/>
      <c r="E36" s="1374"/>
      <c r="F36" s="1375"/>
      <c r="H36" s="460"/>
    </row>
    <row r="37" spans="1:20" ht="15" customHeight="1" thickBot="1">
      <c r="A37" s="521">
        <f>A32+A36</f>
        <v>1.2190339266304346</v>
      </c>
      <c r="B37" s="1363" t="s">
        <v>714</v>
      </c>
      <c r="C37" s="1363"/>
      <c r="D37" s="1363"/>
      <c r="E37" s="1363"/>
      <c r="F37" s="1363"/>
      <c r="G37" s="523" t="s">
        <v>615</v>
      </c>
      <c r="H37" s="524">
        <f>IF(A37&gt;1,ROUND(A37,0),"-")</f>
        <v>1</v>
      </c>
      <c r="I37" s="524">
        <f>ROUNDUP(A37,0)</f>
        <v>2</v>
      </c>
      <c r="M37" s="459" t="s">
        <v>802</v>
      </c>
      <c r="N37" s="553" t="str">
        <f>IF(A37&gt;1,$J$4,$J$3)</f>
        <v>The approximate quantity of containers for this preset:</v>
      </c>
      <c r="O37" s="550">
        <f>IF(A37&gt;1,H37,H38)</f>
        <v>1</v>
      </c>
      <c r="Q37" s="552" t="str">
        <f>N37</f>
        <v>The approximate quantity of containers for this preset:</v>
      </c>
      <c r="R37" s="551">
        <f>O37</f>
        <v>1</v>
      </c>
    </row>
    <row r="38" spans="1:20" ht="15" customHeight="1" thickBot="1">
      <c r="A38" s="522">
        <f>1/A37</f>
        <v>0.82032171390350683</v>
      </c>
      <c r="B38" s="1363" t="s">
        <v>715</v>
      </c>
      <c r="C38" s="1363"/>
      <c r="D38" s="1363"/>
      <c r="E38" s="1363"/>
      <c r="F38" s="1363"/>
      <c r="G38" s="523" t="s">
        <v>615</v>
      </c>
      <c r="H38" s="524" t="str">
        <f>IF(A37&lt;=1,ROUND(A38,0),"-")</f>
        <v>-</v>
      </c>
      <c r="M38" s="459" t="s">
        <v>803</v>
      </c>
      <c r="N38" s="553" t="str">
        <f>IF(A37&gt;1,$J$6,$J$5)</f>
        <v>Nombre approximatif de conteneurs nécessaires au transport de ce kit:</v>
      </c>
      <c r="O38" s="550">
        <f>IF(A37&gt;1,H37,H38)</f>
        <v>1</v>
      </c>
      <c r="Q38" s="552" t="str">
        <f>N38</f>
        <v>Nombre approximatif de conteneurs nécessaires au transport de ce kit:</v>
      </c>
      <c r="R38" s="551">
        <f>O38</f>
        <v>1</v>
      </c>
      <c r="T38" s="620">
        <f>IF(A38&lt;1,ROUND(A38,1),ROUND(A38,0))</f>
        <v>0.8</v>
      </c>
    </row>
    <row r="39" spans="1:20" ht="15">
      <c r="A39" s="513"/>
      <c r="B39" s="1373"/>
      <c r="C39" s="1373"/>
      <c r="D39" s="1373"/>
      <c r="E39" s="1373"/>
      <c r="F39" s="1373"/>
      <c r="H39" s="460"/>
    </row>
    <row r="40" spans="1:20" ht="15">
      <c r="A40" s="514"/>
      <c r="B40" s="515"/>
      <c r="C40" s="515"/>
      <c r="D40" s="515"/>
      <c r="E40" s="515"/>
      <c r="F40" s="515"/>
      <c r="H40" s="460"/>
    </row>
    <row r="41" spans="1:20" ht="15">
      <c r="A41" s="514"/>
      <c r="B41" s="1373"/>
      <c r="C41" s="1373"/>
      <c r="D41" s="1373"/>
      <c r="E41" s="1373"/>
      <c r="F41" s="1373"/>
      <c r="G41" s="516"/>
      <c r="H41" s="460"/>
    </row>
  </sheetData>
  <mergeCells count="34">
    <mergeCell ref="B41:F41"/>
    <mergeCell ref="B20:F20"/>
    <mergeCell ref="B22:F22"/>
    <mergeCell ref="B28:F28"/>
    <mergeCell ref="B30:F30"/>
    <mergeCell ref="B36:F36"/>
    <mergeCell ref="B38:F38"/>
    <mergeCell ref="B29:F29"/>
    <mergeCell ref="B32:F32"/>
    <mergeCell ref="B33:F33"/>
    <mergeCell ref="B34:F34"/>
    <mergeCell ref="B24:F24"/>
    <mergeCell ref="B25:F25"/>
    <mergeCell ref="B13:F13"/>
    <mergeCell ref="B15:F15"/>
    <mergeCell ref="Q12:R12"/>
    <mergeCell ref="N12:O12"/>
    <mergeCell ref="B39:F39"/>
    <mergeCell ref="A9:F9"/>
    <mergeCell ref="A16:F16"/>
    <mergeCell ref="A23:F23"/>
    <mergeCell ref="B35:F35"/>
    <mergeCell ref="B37:F37"/>
    <mergeCell ref="A31:F31"/>
    <mergeCell ref="B10:F10"/>
    <mergeCell ref="B11:F11"/>
    <mergeCell ref="B12:F12"/>
    <mergeCell ref="B14:F14"/>
    <mergeCell ref="B17:F17"/>
    <mergeCell ref="B18:F18"/>
    <mergeCell ref="B19:F19"/>
    <mergeCell ref="B21:F21"/>
    <mergeCell ref="B26:F26"/>
    <mergeCell ref="B27:F27"/>
  </mergeCell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1E8CD-AFD3-4602-9C76-796F1E2B4249}">
  <sheetPr codeName="Sheet32">
    <tabColor theme="5" tint="0.59999389629810485"/>
  </sheetPr>
  <dimension ref="A1:Z1000"/>
  <sheetViews>
    <sheetView workbookViewId="0">
      <selection activeCell="D67" sqref="D67:F67"/>
    </sheetView>
  </sheetViews>
  <sheetFormatPr defaultColWidth="12.625" defaultRowHeight="15" customHeight="1"/>
  <cols>
    <col min="1" max="1" width="6.875" customWidth="1"/>
    <col min="2" max="2" width="40.375" customWidth="1"/>
    <col min="3" max="3" width="7.75" customWidth="1"/>
    <col min="4" max="4" width="2.75" customWidth="1"/>
    <col min="5" max="5" width="3.875" customWidth="1"/>
    <col min="6" max="6" width="3.375" customWidth="1"/>
    <col min="7" max="7" width="9" customWidth="1"/>
    <col min="8" max="8" width="8" customWidth="1"/>
    <col min="9" max="26" width="7.625" customWidth="1"/>
  </cols>
  <sheetData>
    <row r="1" spans="1:26" ht="12" customHeight="1">
      <c r="A1" s="1070" t="s">
        <v>610</v>
      </c>
      <c r="B1" s="1070"/>
      <c r="C1" s="1070"/>
      <c r="D1" s="1070"/>
      <c r="E1" s="1070"/>
      <c r="F1" s="1070"/>
      <c r="G1" s="1070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2" customHeight="1">
      <c r="A2" s="1071" t="str">
        <f>Generator!I5</f>
        <v>www.prefabhome.eu</v>
      </c>
      <c r="B2" s="1071"/>
      <c r="C2" s="1071"/>
      <c r="D2" s="1071"/>
      <c r="E2" s="1071"/>
      <c r="F2" s="1071"/>
      <c r="G2" s="1071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2" customHeight="1">
      <c r="A3" s="1072" t="str">
        <f>Generator!I3</f>
        <v>Stanislav.Piskunov@prefabhome.eu</v>
      </c>
      <c r="B3" s="1072"/>
      <c r="C3" s="1072"/>
      <c r="D3" s="1072"/>
      <c r="E3" s="1072"/>
      <c r="F3" s="1072"/>
      <c r="G3" s="1072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2" customHeight="1">
      <c r="A4" s="75"/>
      <c r="B4" s="78"/>
      <c r="C4" s="75"/>
      <c r="D4" s="78"/>
      <c r="E4" s="78"/>
      <c r="F4" s="78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2" customHeight="1">
      <c r="A5" s="75"/>
      <c r="B5" s="75"/>
      <c r="C5" s="84" t="s">
        <v>103</v>
      </c>
      <c r="D5" s="1073" t="str">
        <f ca="1">'Our List'!B3</f>
        <v>24-4/2026-VV 018</v>
      </c>
      <c r="E5" s="1023"/>
      <c r="F5" s="1023"/>
      <c r="G5" s="1023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2.75" customHeight="1">
      <c r="A6" s="75"/>
      <c r="B6" s="75"/>
      <c r="C6" s="84" t="s">
        <v>0</v>
      </c>
      <c r="D6" s="1074">
        <f ca="1">'Our List'!B1</f>
        <v>46136</v>
      </c>
      <c r="E6" s="1023"/>
      <c r="F6" s="1023"/>
      <c r="G6" s="1023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3.5" customHeight="1">
      <c r="A7" s="75"/>
      <c r="B7" s="75"/>
      <c r="C7" s="84" t="s">
        <v>104</v>
      </c>
      <c r="D7" s="1378" t="str">
        <f>'Our List'!B4</f>
        <v>Geom. Andrea Bertoni</v>
      </c>
      <c r="E7" s="1076"/>
      <c r="F7" s="1076"/>
      <c r="G7" s="1076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2" customHeight="1">
      <c r="A8" s="75"/>
      <c r="B8" s="78"/>
      <c r="C8" s="75"/>
      <c r="D8" s="1174">
        <f>'Our List'!B5</f>
        <v>0</v>
      </c>
      <c r="E8" s="1023"/>
      <c r="F8" s="1023"/>
      <c r="G8" s="1023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2" customHeight="1">
      <c r="A9" s="85" t="s">
        <v>105</v>
      </c>
      <c r="B9" s="75"/>
      <c r="C9" s="75"/>
      <c r="D9" s="78"/>
      <c r="E9" s="78"/>
      <c r="F9" s="78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3.75" customHeight="1" thickBot="1">
      <c r="A10" s="75"/>
      <c r="B10" s="75"/>
      <c r="C10" s="86"/>
      <c r="D10" s="78"/>
      <c r="E10" s="78"/>
      <c r="F10" s="78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2" customHeight="1">
      <c r="A11" s="87" t="s">
        <v>106</v>
      </c>
      <c r="B11" s="88" t="s">
        <v>107</v>
      </c>
      <c r="C11" s="1078" t="s">
        <v>108</v>
      </c>
      <c r="D11" s="1079"/>
      <c r="E11" s="1079"/>
      <c r="F11" s="1080"/>
      <c r="G11" s="89" t="s">
        <v>109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2" customHeight="1">
      <c r="A12" s="90" t="s">
        <v>110</v>
      </c>
      <c r="B12" s="75" t="s">
        <v>111</v>
      </c>
      <c r="C12" s="1081">
        <f>'Our List'!C14</f>
        <v>30708</v>
      </c>
      <c r="D12" s="1082"/>
      <c r="E12" s="1082"/>
      <c r="F12" s="1082"/>
      <c r="G12" s="91">
        <v>10</v>
      </c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2" customHeight="1">
      <c r="A13" s="90" t="s">
        <v>112</v>
      </c>
      <c r="B13" s="75" t="s">
        <v>113</v>
      </c>
      <c r="C13" s="1083" t="s">
        <v>629</v>
      </c>
      <c r="D13" s="1023"/>
      <c r="E13" s="1023"/>
      <c r="F13" s="1023"/>
      <c r="G13" s="92">
        <v>11</v>
      </c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2" customHeight="1" thickBot="1">
      <c r="A14" s="93" t="s">
        <v>114</v>
      </c>
      <c r="B14" s="94" t="s">
        <v>115</v>
      </c>
      <c r="C14" s="1084" t="s">
        <v>629</v>
      </c>
      <c r="D14" s="1085"/>
      <c r="E14" s="1085"/>
      <c r="F14" s="1085"/>
      <c r="G14" s="95" t="s">
        <v>116</v>
      </c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12" customHeight="1">
      <c r="A15" s="96"/>
      <c r="B15" s="75"/>
      <c r="C15" s="97"/>
      <c r="D15" s="78"/>
      <c r="E15" s="78"/>
      <c r="F15" s="78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0.75" customHeight="1">
      <c r="A16" s="96"/>
      <c r="B16" s="75"/>
      <c r="C16" s="97"/>
      <c r="D16" s="78"/>
      <c r="E16" s="78"/>
      <c r="F16" s="78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2" customHeight="1">
      <c r="A17" s="98" t="s">
        <v>117</v>
      </c>
      <c r="B17" s="75"/>
      <c r="C17" s="97"/>
      <c r="D17" s="78"/>
      <c r="E17" s="78"/>
      <c r="F17" s="78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6.75" customHeight="1" thickBot="1">
      <c r="A18" s="96"/>
      <c r="B18" s="75"/>
      <c r="C18" s="97"/>
      <c r="D18" s="78"/>
      <c r="E18" s="78"/>
      <c r="F18" s="78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2" customHeight="1" thickBot="1">
      <c r="A19" s="99"/>
      <c r="B19" s="100"/>
      <c r="C19" s="101"/>
      <c r="D19" s="1067" t="s">
        <v>118</v>
      </c>
      <c r="E19" s="1068"/>
      <c r="F19" s="1069"/>
      <c r="G19" s="103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2" customHeight="1">
      <c r="A20" s="104" t="s">
        <v>106</v>
      </c>
      <c r="B20" s="105" t="s">
        <v>119</v>
      </c>
      <c r="C20" s="106"/>
      <c r="D20" s="1086" t="s">
        <v>120</v>
      </c>
      <c r="E20" s="1086" t="s">
        <v>121</v>
      </c>
      <c r="F20" s="1086" t="s">
        <v>122</v>
      </c>
      <c r="G20" s="107" t="s">
        <v>123</v>
      </c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2" customHeight="1">
      <c r="A21" s="104"/>
      <c r="B21" s="108"/>
      <c r="C21" s="106"/>
      <c r="D21" s="1087"/>
      <c r="E21" s="1087"/>
      <c r="F21" s="1087"/>
      <c r="G21" s="107" t="s">
        <v>109</v>
      </c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 thickBot="1">
      <c r="A22" s="109"/>
      <c r="B22" s="110"/>
      <c r="C22" s="111"/>
      <c r="D22" s="1088"/>
      <c r="E22" s="1088"/>
      <c r="F22" s="1088"/>
      <c r="G22" s="112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2" customHeight="1" thickBot="1">
      <c r="A23" s="113" t="s">
        <v>46</v>
      </c>
      <c r="B23" s="114" t="s">
        <v>124</v>
      </c>
      <c r="C23" s="115"/>
      <c r="D23" s="116"/>
      <c r="E23" s="117"/>
      <c r="F23" s="118"/>
      <c r="G23" s="119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2" customHeight="1">
      <c r="A24" s="120" t="s">
        <v>48</v>
      </c>
      <c r="B24" s="121" t="s">
        <v>125</v>
      </c>
      <c r="C24" s="122">
        <f>'Our List'!C17</f>
        <v>3093.75</v>
      </c>
      <c r="D24" s="123"/>
      <c r="E24" s="124" t="s">
        <v>126</v>
      </c>
      <c r="F24" s="125" t="s">
        <v>126</v>
      </c>
      <c r="G24" s="126">
        <v>22</v>
      </c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2" customHeight="1">
      <c r="A25" s="127" t="s">
        <v>49</v>
      </c>
      <c r="B25" s="128" t="s">
        <v>127</v>
      </c>
      <c r="C25" s="129">
        <f>'Our List'!C18</f>
        <v>2578.125</v>
      </c>
      <c r="D25" s="130"/>
      <c r="E25" s="131"/>
      <c r="F25" s="132"/>
      <c r="G25" s="126">
        <v>22</v>
      </c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2" customHeight="1">
      <c r="A26" s="127" t="s">
        <v>50</v>
      </c>
      <c r="B26" s="128" t="s">
        <v>128</v>
      </c>
      <c r="C26" s="129">
        <f>'Our List'!C19</f>
        <v>825</v>
      </c>
      <c r="D26" s="130"/>
      <c r="E26" s="133"/>
      <c r="F26" s="132"/>
      <c r="G26" s="126">
        <v>23</v>
      </c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2" customHeight="1">
      <c r="A27" s="127" t="s">
        <v>51</v>
      </c>
      <c r="B27" s="128" t="s">
        <v>129</v>
      </c>
      <c r="C27" s="129">
        <f>'Our List'!C20</f>
        <v>1031.25</v>
      </c>
      <c r="D27" s="130"/>
      <c r="E27" s="78"/>
      <c r="F27" s="132"/>
      <c r="G27" s="126">
        <v>24</v>
      </c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2" customHeight="1">
      <c r="A28" s="127" t="s">
        <v>53</v>
      </c>
      <c r="B28" s="128" t="s">
        <v>130</v>
      </c>
      <c r="C28" s="129">
        <f>'Our List'!C21</f>
        <v>2578.125</v>
      </c>
      <c r="D28" s="130"/>
      <c r="E28" s="133" t="s">
        <v>126</v>
      </c>
      <c r="F28" s="132" t="s">
        <v>126</v>
      </c>
      <c r="G28" s="126">
        <v>25</v>
      </c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2" customHeight="1">
      <c r="A29" s="127" t="s">
        <v>55</v>
      </c>
      <c r="B29" s="128" t="s">
        <v>131</v>
      </c>
      <c r="C29" s="129">
        <f>'Our List'!C22</f>
        <v>1031.25</v>
      </c>
      <c r="D29" s="130"/>
      <c r="E29" s="133"/>
      <c r="F29" s="132" t="s">
        <v>126</v>
      </c>
      <c r="G29" s="126">
        <v>26</v>
      </c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2" customHeight="1">
      <c r="A30" s="127" t="s">
        <v>57</v>
      </c>
      <c r="B30" s="128" t="s">
        <v>132</v>
      </c>
      <c r="C30" s="129">
        <f>'Our List'!C23</f>
        <v>4228.125</v>
      </c>
      <c r="D30" s="130"/>
      <c r="E30" s="133"/>
      <c r="F30" s="132"/>
      <c r="G30" s="126">
        <v>27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2" customHeight="1">
      <c r="A31" s="127" t="s">
        <v>58</v>
      </c>
      <c r="B31" s="128" t="s">
        <v>133</v>
      </c>
      <c r="C31" s="129">
        <f>'Our List'!C24</f>
        <v>6290.625</v>
      </c>
      <c r="D31" s="130"/>
      <c r="E31" s="133"/>
      <c r="F31" s="132" t="s">
        <v>126</v>
      </c>
      <c r="G31" s="126">
        <v>28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2" customHeight="1">
      <c r="A32" s="127" t="s">
        <v>59</v>
      </c>
      <c r="B32" s="128" t="s">
        <v>134</v>
      </c>
      <c r="C32" s="129">
        <f>'Our List'!C25</f>
        <v>2268.75</v>
      </c>
      <c r="D32" s="130"/>
      <c r="E32" s="133"/>
      <c r="F32" s="132"/>
      <c r="G32" s="126">
        <v>29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2" customHeight="1">
      <c r="A33" s="134" t="s">
        <v>60</v>
      </c>
      <c r="B33" s="135" t="s">
        <v>136</v>
      </c>
      <c r="C33" s="137">
        <f>'Our List'!C26</f>
        <v>1134.375</v>
      </c>
      <c r="D33" s="138"/>
      <c r="E33" s="140"/>
      <c r="F33" s="141"/>
      <c r="G33" s="142">
        <v>29</v>
      </c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2" customHeight="1">
      <c r="A34" s="134" t="s">
        <v>61</v>
      </c>
      <c r="B34" s="135" t="s">
        <v>138</v>
      </c>
      <c r="C34" s="137">
        <f>'Our List'!C27</f>
        <v>1134.375</v>
      </c>
      <c r="D34" s="138"/>
      <c r="E34" s="133"/>
      <c r="F34" s="141"/>
      <c r="G34" s="142">
        <v>30</v>
      </c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2" customHeight="1" thickBot="1">
      <c r="A35" s="143" t="s">
        <v>62</v>
      </c>
      <c r="B35" s="144" t="s">
        <v>140</v>
      </c>
      <c r="C35" s="145">
        <f>'Our List'!C28</f>
        <v>5156.25</v>
      </c>
      <c r="D35" s="146"/>
      <c r="E35" s="147"/>
      <c r="F35" s="148"/>
      <c r="G35" s="149">
        <v>31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 thickBot="1">
      <c r="A36" s="150"/>
      <c r="B36" s="75"/>
      <c r="C36" s="75"/>
      <c r="D36" s="78"/>
      <c r="E36" s="78"/>
      <c r="F36" s="78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2" customHeight="1" thickBot="1">
      <c r="A37" s="113" t="s">
        <v>63</v>
      </c>
      <c r="B37" s="114" t="s">
        <v>143</v>
      </c>
      <c r="C37" s="151"/>
      <c r="D37" s="152"/>
      <c r="E37" s="153"/>
      <c r="F37" s="154"/>
      <c r="G37" s="15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2" customHeight="1">
      <c r="A38" s="157" t="s">
        <v>65</v>
      </c>
      <c r="B38" s="158" t="s">
        <v>146</v>
      </c>
      <c r="C38" s="159">
        <f>'Our List'!C31</f>
        <v>2465</v>
      </c>
      <c r="D38" s="160"/>
      <c r="E38" s="133"/>
      <c r="F38" s="161"/>
      <c r="G38" s="161">
        <v>33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2" customHeight="1">
      <c r="A39" s="162" t="s">
        <v>66</v>
      </c>
      <c r="B39" s="128" t="s">
        <v>150</v>
      </c>
      <c r="C39" s="129">
        <f>'Our List'!C32</f>
        <v>1218.75</v>
      </c>
      <c r="D39" s="160"/>
      <c r="E39" s="133"/>
      <c r="F39" s="161"/>
      <c r="G39" s="161">
        <v>34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2" customHeight="1">
      <c r="A40" s="163" t="s">
        <v>68</v>
      </c>
      <c r="B40" s="135" t="s">
        <v>151</v>
      </c>
      <c r="C40" s="137">
        <f>'Our List'!C33</f>
        <v>361.25</v>
      </c>
      <c r="D40" s="164"/>
      <c r="E40" s="133"/>
      <c r="F40" s="165"/>
      <c r="G40" s="142">
        <v>34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2" customHeight="1">
      <c r="A41" s="127" t="s">
        <v>70</v>
      </c>
      <c r="B41" s="135" t="s">
        <v>153</v>
      </c>
      <c r="C41" s="129">
        <f>'Our List'!C34</f>
        <v>975</v>
      </c>
      <c r="D41" s="164"/>
      <c r="E41" s="124"/>
      <c r="F41" s="161"/>
      <c r="G41" s="142">
        <v>35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2" customHeight="1" thickBot="1">
      <c r="A42" s="169" t="s">
        <v>72</v>
      </c>
      <c r="B42" s="144" t="s">
        <v>155</v>
      </c>
      <c r="C42" s="145">
        <f>'Our List'!C35</f>
        <v>425</v>
      </c>
      <c r="D42" s="171"/>
      <c r="E42" s="147"/>
      <c r="F42" s="172"/>
      <c r="G42" s="149">
        <v>35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2" customHeight="1" thickBot="1">
      <c r="A43" s="174"/>
      <c r="B43" s="75"/>
      <c r="C43" s="175"/>
      <c r="D43" s="78"/>
      <c r="E43" s="78"/>
      <c r="F43" s="78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2" customHeight="1" thickBot="1">
      <c r="A44" s="99" t="s">
        <v>74</v>
      </c>
      <c r="B44" s="177" t="s">
        <v>75</v>
      </c>
      <c r="C44" s="177"/>
      <c r="D44" s="152"/>
      <c r="E44" s="153"/>
      <c r="F44" s="154"/>
      <c r="G44" s="15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2" customHeight="1">
      <c r="A45" s="120" t="s">
        <v>77</v>
      </c>
      <c r="B45" s="178" t="s">
        <v>158</v>
      </c>
      <c r="C45" s="179">
        <f>'Our List'!C38</f>
        <v>5064.375</v>
      </c>
      <c r="D45" s="160"/>
      <c r="E45" s="133"/>
      <c r="F45" s="161" t="s">
        <v>126</v>
      </c>
      <c r="G45" s="161">
        <v>37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2" customHeight="1">
      <c r="A46" s="127" t="s">
        <v>79</v>
      </c>
      <c r="B46" s="181" t="s">
        <v>159</v>
      </c>
      <c r="C46" s="185">
        <f>'Our List'!C39</f>
        <v>1734.375</v>
      </c>
      <c r="D46" s="160"/>
      <c r="E46" s="133"/>
      <c r="F46" s="161"/>
      <c r="G46" s="161">
        <v>38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2" customHeight="1">
      <c r="A47" s="127" t="s">
        <v>80</v>
      </c>
      <c r="B47" s="181" t="s">
        <v>161</v>
      </c>
      <c r="C47" s="185">
        <f>'Our List'!C40</f>
        <v>3399.375</v>
      </c>
      <c r="D47" s="160"/>
      <c r="E47" s="133"/>
      <c r="F47" s="161" t="s">
        <v>126</v>
      </c>
      <c r="G47" s="161">
        <v>38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127" t="s">
        <v>82</v>
      </c>
      <c r="B48" s="181" t="s">
        <v>163</v>
      </c>
      <c r="C48" s="185">
        <f>'Our List'!C41</f>
        <v>875</v>
      </c>
      <c r="D48" s="160"/>
      <c r="E48" s="133"/>
      <c r="F48" s="161"/>
      <c r="G48" s="161">
        <v>39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127" t="s">
        <v>83</v>
      </c>
      <c r="B49" s="181" t="s">
        <v>164</v>
      </c>
      <c r="C49" s="185">
        <f>'Our List'!C42</f>
        <v>555</v>
      </c>
      <c r="D49" s="160"/>
      <c r="E49" s="133"/>
      <c r="F49" s="161"/>
      <c r="G49" s="161">
        <v>40</v>
      </c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127" t="s">
        <v>85</v>
      </c>
      <c r="B50" s="192" t="s">
        <v>166</v>
      </c>
      <c r="C50" s="129">
        <f>'Our List'!C43</f>
        <v>1225</v>
      </c>
      <c r="D50" s="164"/>
      <c r="E50" s="133"/>
      <c r="F50" s="165"/>
      <c r="G50" s="165">
        <v>41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120" t="s">
        <v>86</v>
      </c>
      <c r="B51" s="196" t="s">
        <v>167</v>
      </c>
      <c r="C51" s="175">
        <f>'Our List'!C44</f>
        <v>971.25</v>
      </c>
      <c r="D51" s="164"/>
      <c r="E51" s="197"/>
      <c r="F51" s="165"/>
      <c r="G51" s="126">
        <v>42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199" t="s">
        <v>87</v>
      </c>
      <c r="B52" s="200" t="s">
        <v>169</v>
      </c>
      <c r="C52" s="137">
        <f>'Our List'!C45</f>
        <v>3237.5</v>
      </c>
      <c r="D52" s="160"/>
      <c r="E52" s="133"/>
      <c r="F52" s="165"/>
      <c r="G52" s="126">
        <v>43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27" t="s">
        <v>88</v>
      </c>
      <c r="B53" s="192" t="s">
        <v>171</v>
      </c>
      <c r="C53" s="137">
        <f>'Our List'!C46</f>
        <v>1387.5</v>
      </c>
      <c r="D53" s="105"/>
      <c r="E53" s="197"/>
      <c r="F53" s="161"/>
      <c r="G53" s="126">
        <v>44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 thickBot="1">
      <c r="A54" s="201" t="s">
        <v>89</v>
      </c>
      <c r="B54" s="202" t="s">
        <v>173</v>
      </c>
      <c r="C54" s="145">
        <f>'Our List'!C47</f>
        <v>693.75</v>
      </c>
      <c r="D54" s="171"/>
      <c r="E54" s="147"/>
      <c r="F54" s="172"/>
      <c r="G54" s="203">
        <v>45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 thickBot="1">
      <c r="A55" s="174"/>
      <c r="B55" s="75"/>
      <c r="C55" s="75"/>
      <c r="D55" s="78"/>
      <c r="E55" s="78"/>
      <c r="F55" s="78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2" customHeight="1" thickBot="1">
      <c r="A56" s="99" t="s">
        <v>90</v>
      </c>
      <c r="B56" s="177" t="s">
        <v>91</v>
      </c>
      <c r="C56" s="151"/>
      <c r="D56" s="100"/>
      <c r="E56" s="204"/>
      <c r="F56" s="205"/>
      <c r="G56" s="119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2" customHeight="1">
      <c r="A57" s="127" t="s">
        <v>92</v>
      </c>
      <c r="B57" s="128" t="s">
        <v>177</v>
      </c>
      <c r="C57" s="206">
        <f>'Our List'!C50</f>
        <v>1919.375</v>
      </c>
      <c r="D57" s="160"/>
      <c r="E57" s="133"/>
      <c r="F57" s="161"/>
      <c r="G57" s="126">
        <v>47</v>
      </c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>
      <c r="A58" s="127" t="s">
        <v>93</v>
      </c>
      <c r="B58" s="135" t="s">
        <v>180</v>
      </c>
      <c r="C58" s="207">
        <f>'Our List'!C51</f>
        <v>1037.5</v>
      </c>
      <c r="D58" s="164"/>
      <c r="E58" s="140"/>
      <c r="F58" s="165"/>
      <c r="G58" s="142">
        <v>48</v>
      </c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>
      <c r="A59" s="134" t="s">
        <v>94</v>
      </c>
      <c r="B59" s="135" t="s">
        <v>183</v>
      </c>
      <c r="C59" s="209">
        <f>'Our List'!C52</f>
        <v>1296.875</v>
      </c>
      <c r="D59" s="160"/>
      <c r="E59" s="140"/>
      <c r="F59" s="165"/>
      <c r="G59" s="126">
        <v>49</v>
      </c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127" t="s">
        <v>96</v>
      </c>
      <c r="B60" s="135" t="s">
        <v>186</v>
      </c>
      <c r="C60" s="209">
        <f>'Our List'!C53</f>
        <v>518.75</v>
      </c>
      <c r="D60" s="160"/>
      <c r="E60" s="140"/>
      <c r="F60" s="165"/>
      <c r="G60" s="126">
        <v>50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 thickBot="1">
      <c r="A61" s="143" t="s">
        <v>97</v>
      </c>
      <c r="B61" s="144" t="s">
        <v>188</v>
      </c>
      <c r="C61" s="214">
        <f>'Our List'!C54</f>
        <v>726.25</v>
      </c>
      <c r="D61" s="215"/>
      <c r="E61" s="147"/>
      <c r="F61" s="172"/>
      <c r="G61" s="149">
        <v>51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>
      <c r="A62" s="217"/>
      <c r="B62" s="75"/>
      <c r="C62" s="75"/>
      <c r="D62" s="78"/>
      <c r="E62" s="78"/>
      <c r="F62" s="78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2" customHeight="1" thickBot="1">
      <c r="A63" s="217"/>
      <c r="B63" s="75"/>
      <c r="C63" s="175"/>
      <c r="D63" s="78"/>
      <c r="E63" s="78"/>
      <c r="F63" s="78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2" customHeight="1" thickBot="1">
      <c r="A64" s="183" t="s">
        <v>98</v>
      </c>
      <c r="B64" s="221" t="s">
        <v>191</v>
      </c>
      <c r="C64" s="223">
        <f>'Our List'!C57</f>
        <v>1535</v>
      </c>
      <c r="D64" s="102"/>
      <c r="E64" s="218"/>
      <c r="F64" s="219"/>
      <c r="G64" s="219">
        <v>53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" customHeight="1">
      <c r="A65" s="96"/>
      <c r="B65" s="75"/>
      <c r="C65" s="175"/>
      <c r="D65" s="78"/>
      <c r="E65" s="78"/>
      <c r="F65" s="78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2" customHeight="1" thickBot="1">
      <c r="A66" s="227"/>
      <c r="B66" s="75"/>
      <c r="C66" s="75"/>
      <c r="D66" s="1089" t="s">
        <v>630</v>
      </c>
      <c r="E66" s="1085"/>
      <c r="F66" s="1085"/>
      <c r="G66" s="78" t="s">
        <v>193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 thickBot="1">
      <c r="A67" s="216" t="s">
        <v>195</v>
      </c>
      <c r="B67" s="221" t="s">
        <v>631</v>
      </c>
      <c r="C67" s="223">
        <f>'Our List'!C59</f>
        <v>3600</v>
      </c>
      <c r="D67" s="1090">
        <f>'Our List Africa'!D60</f>
        <v>0</v>
      </c>
      <c r="E67" s="1068"/>
      <c r="F67" s="1069"/>
      <c r="G67" s="231">
        <f>+C67*D67</f>
        <v>0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2" customHeight="1" thickBot="1">
      <c r="A68" s="75"/>
      <c r="B68" s="75"/>
      <c r="C68" s="75"/>
      <c r="D68" s="78"/>
      <c r="E68" s="78"/>
      <c r="F68" s="78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2" customHeight="1" thickBot="1">
      <c r="A69" s="183" t="s">
        <v>197</v>
      </c>
      <c r="B69" s="233" t="s">
        <v>101</v>
      </c>
      <c r="C69" s="235" t="str">
        <f>'Our List'!C63</f>
        <v>5-7</v>
      </c>
      <c r="D69" s="219">
        <f>'Our List'!D63</f>
        <v>0</v>
      </c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2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2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2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2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2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2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2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2" customHeight="1">
      <c r="A77" s="75"/>
      <c r="B77" s="75"/>
      <c r="C77" s="75"/>
      <c r="D77" s="78"/>
      <c r="E77" s="78"/>
      <c r="F77" s="78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2" customHeight="1">
      <c r="A78" s="75"/>
      <c r="B78" s="75"/>
      <c r="C78" s="75"/>
      <c r="D78" s="78"/>
      <c r="E78" s="78"/>
      <c r="F78" s="78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2" customHeight="1">
      <c r="A79" s="75"/>
      <c r="B79" s="75"/>
      <c r="C79" s="75"/>
      <c r="D79" s="78"/>
      <c r="E79" s="78"/>
      <c r="F79" s="78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2" customHeight="1">
      <c r="A80" s="75"/>
      <c r="B80" s="75"/>
      <c r="C80" s="75"/>
      <c r="D80" s="78"/>
      <c r="E80" s="78"/>
      <c r="F80" s="78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5"/>
      <c r="B81" s="75"/>
      <c r="C81" s="75"/>
      <c r="D81" s="78"/>
      <c r="E81" s="78"/>
      <c r="F81" s="78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75"/>
      <c r="B82" s="75"/>
      <c r="C82" s="75"/>
      <c r="D82" s="78"/>
      <c r="E82" s="78"/>
      <c r="F82" s="78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2" customHeight="1">
      <c r="A83" s="75"/>
      <c r="B83" s="75"/>
      <c r="C83" s="75"/>
      <c r="D83" s="78"/>
      <c r="E83" s="78"/>
      <c r="F83" s="78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2" customHeight="1">
      <c r="A84" s="75"/>
      <c r="B84" s="75"/>
      <c r="C84" s="75"/>
      <c r="D84" s="78"/>
      <c r="E84" s="78"/>
      <c r="F84" s="78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2" customHeight="1">
      <c r="A85" s="75"/>
      <c r="B85" s="75"/>
      <c r="C85" s="75"/>
      <c r="D85" s="78"/>
      <c r="E85" s="78"/>
      <c r="F85" s="78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2" customHeight="1">
      <c r="A86" s="75"/>
      <c r="B86" s="75"/>
      <c r="C86" s="75"/>
      <c r="D86" s="78"/>
      <c r="E86" s="78"/>
      <c r="F86" s="78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2" customHeight="1">
      <c r="A87" s="75"/>
      <c r="B87" s="75"/>
      <c r="C87" s="75"/>
      <c r="D87" s="78"/>
      <c r="E87" s="78"/>
      <c r="F87" s="78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2" customHeight="1">
      <c r="A88" s="75"/>
      <c r="B88" s="75"/>
      <c r="C88" s="75"/>
      <c r="D88" s="78"/>
      <c r="E88" s="78"/>
      <c r="F88" s="78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2" customHeight="1">
      <c r="A89" s="75"/>
      <c r="B89" s="75"/>
      <c r="C89" s="75"/>
      <c r="D89" s="78"/>
      <c r="E89" s="78"/>
      <c r="F89" s="78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5"/>
      <c r="B90" s="75"/>
      <c r="C90" s="75"/>
      <c r="D90" s="78"/>
      <c r="E90" s="78"/>
      <c r="F90" s="78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2" customHeight="1">
      <c r="A91" s="75"/>
      <c r="B91" s="75"/>
      <c r="C91" s="75"/>
      <c r="D91" s="78"/>
      <c r="E91" s="78"/>
      <c r="F91" s="78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2" customHeight="1">
      <c r="A92" s="75"/>
      <c r="B92" s="75"/>
      <c r="C92" s="75"/>
      <c r="D92" s="78"/>
      <c r="E92" s="78"/>
      <c r="F92" s="78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2" customHeight="1">
      <c r="A93" s="75"/>
      <c r="B93" s="75"/>
      <c r="C93" s="75"/>
      <c r="D93" s="78"/>
      <c r="E93" s="78"/>
      <c r="F93" s="78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2" customHeight="1">
      <c r="A94" s="75"/>
      <c r="B94" s="75"/>
      <c r="C94" s="75"/>
      <c r="D94" s="78"/>
      <c r="E94" s="78"/>
      <c r="F94" s="78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2" customHeight="1">
      <c r="A95" s="75"/>
      <c r="B95" s="75"/>
      <c r="C95" s="75"/>
      <c r="D95" s="78"/>
      <c r="E95" s="78"/>
      <c r="F95" s="78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2" customHeight="1">
      <c r="A96" s="75"/>
      <c r="B96" s="75"/>
      <c r="C96" s="75"/>
      <c r="D96" s="78"/>
      <c r="E96" s="78"/>
      <c r="F96" s="78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2" customHeight="1">
      <c r="A97" s="75"/>
      <c r="B97" s="75"/>
      <c r="C97" s="75"/>
      <c r="D97" s="78"/>
      <c r="E97" s="78"/>
      <c r="F97" s="78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2" customHeight="1">
      <c r="A98" s="75"/>
      <c r="B98" s="75"/>
      <c r="C98" s="75"/>
      <c r="D98" s="78"/>
      <c r="E98" s="78"/>
      <c r="F98" s="78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2" customHeight="1">
      <c r="A99" s="75"/>
      <c r="B99" s="75"/>
      <c r="C99" s="75"/>
      <c r="D99" s="78"/>
      <c r="E99" s="78"/>
      <c r="F99" s="78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2" customHeight="1">
      <c r="A100" s="75"/>
      <c r="B100" s="75"/>
      <c r="C100" s="75"/>
      <c r="D100" s="78"/>
      <c r="E100" s="78"/>
      <c r="F100" s="78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2" customHeight="1">
      <c r="A101" s="75"/>
      <c r="B101" s="75"/>
      <c r="C101" s="75"/>
      <c r="D101" s="78"/>
      <c r="E101" s="78"/>
      <c r="F101" s="78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2" customHeight="1">
      <c r="A102" s="75"/>
      <c r="B102" s="75"/>
      <c r="C102" s="75"/>
      <c r="D102" s="78"/>
      <c r="E102" s="78"/>
      <c r="F102" s="78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2" customHeight="1">
      <c r="A103" s="75"/>
      <c r="B103" s="75"/>
      <c r="C103" s="75"/>
      <c r="D103" s="78"/>
      <c r="E103" s="78"/>
      <c r="F103" s="78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2" customHeight="1">
      <c r="A104" s="75"/>
      <c r="B104" s="75"/>
      <c r="C104" s="75"/>
      <c r="D104" s="78"/>
      <c r="E104" s="78"/>
      <c r="F104" s="78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2" customHeight="1">
      <c r="A105" s="75"/>
      <c r="B105" s="75"/>
      <c r="C105" s="75"/>
      <c r="D105" s="78"/>
      <c r="E105" s="78"/>
      <c r="F105" s="78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2" customHeight="1">
      <c r="A106" s="75"/>
      <c r="B106" s="75"/>
      <c r="C106" s="75"/>
      <c r="D106" s="78"/>
      <c r="E106" s="78"/>
      <c r="F106" s="78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2" customHeight="1">
      <c r="A107" s="75"/>
      <c r="B107" s="75"/>
      <c r="C107" s="75"/>
      <c r="D107" s="78"/>
      <c r="E107" s="78"/>
      <c r="F107" s="78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2" customHeight="1">
      <c r="A108" s="75"/>
      <c r="B108" s="75"/>
      <c r="C108" s="75"/>
      <c r="D108" s="78"/>
      <c r="E108" s="78"/>
      <c r="F108" s="78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2" customHeight="1">
      <c r="A109" s="75"/>
      <c r="B109" s="75"/>
      <c r="C109" s="75"/>
      <c r="D109" s="78"/>
      <c r="E109" s="78"/>
      <c r="F109" s="78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2" customHeight="1">
      <c r="A110" s="75"/>
      <c r="B110" s="75"/>
      <c r="C110" s="75"/>
      <c r="D110" s="78"/>
      <c r="E110" s="78"/>
      <c r="F110" s="78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2" customHeight="1">
      <c r="A111" s="75"/>
      <c r="B111" s="75"/>
      <c r="C111" s="75"/>
      <c r="D111" s="78"/>
      <c r="E111" s="78"/>
      <c r="F111" s="78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2" customHeight="1">
      <c r="A112" s="75"/>
      <c r="B112" s="75"/>
      <c r="C112" s="75"/>
      <c r="D112" s="78"/>
      <c r="E112" s="78"/>
      <c r="F112" s="78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2" customHeight="1">
      <c r="A113" s="75"/>
      <c r="B113" s="75"/>
      <c r="C113" s="75"/>
      <c r="D113" s="78"/>
      <c r="E113" s="78"/>
      <c r="F113" s="78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2" customHeight="1">
      <c r="A114" s="75"/>
      <c r="B114" s="75"/>
      <c r="C114" s="75"/>
      <c r="D114" s="78"/>
      <c r="E114" s="78"/>
      <c r="F114" s="78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2" customHeight="1">
      <c r="A115" s="75"/>
      <c r="B115" s="75"/>
      <c r="C115" s="75"/>
      <c r="D115" s="78"/>
      <c r="E115" s="78"/>
      <c r="F115" s="78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2" customHeight="1">
      <c r="A116" s="75"/>
      <c r="B116" s="75"/>
      <c r="C116" s="75"/>
      <c r="D116" s="78"/>
      <c r="E116" s="78"/>
      <c r="F116" s="78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2" customHeight="1">
      <c r="A117" s="75"/>
      <c r="B117" s="75"/>
      <c r="C117" s="75"/>
      <c r="D117" s="78"/>
      <c r="E117" s="78"/>
      <c r="F117" s="78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2" customHeight="1">
      <c r="A118" s="75"/>
      <c r="B118" s="75"/>
      <c r="C118" s="75"/>
      <c r="D118" s="78"/>
      <c r="E118" s="78"/>
      <c r="F118" s="78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2" customHeight="1">
      <c r="A119" s="75"/>
      <c r="B119" s="75"/>
      <c r="C119" s="75"/>
      <c r="D119" s="78"/>
      <c r="E119" s="78"/>
      <c r="F119" s="78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2" customHeight="1">
      <c r="A120" s="75"/>
      <c r="B120" s="75"/>
      <c r="C120" s="75"/>
      <c r="D120" s="78"/>
      <c r="E120" s="78"/>
      <c r="F120" s="78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2" customHeight="1">
      <c r="A121" s="75"/>
      <c r="B121" s="75"/>
      <c r="C121" s="75"/>
      <c r="D121" s="78"/>
      <c r="E121" s="78"/>
      <c r="F121" s="78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2" customHeight="1">
      <c r="A122" s="75"/>
      <c r="B122" s="75"/>
      <c r="C122" s="75"/>
      <c r="D122" s="78"/>
      <c r="E122" s="78"/>
      <c r="F122" s="78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2" customHeight="1">
      <c r="A123" s="75"/>
      <c r="B123" s="75"/>
      <c r="C123" s="75"/>
      <c r="D123" s="78"/>
      <c r="E123" s="78"/>
      <c r="F123" s="78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2" customHeight="1">
      <c r="A124" s="75"/>
      <c r="B124" s="75"/>
      <c r="C124" s="75"/>
      <c r="D124" s="78"/>
      <c r="E124" s="78"/>
      <c r="F124" s="78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2" customHeight="1">
      <c r="A125" s="75"/>
      <c r="B125" s="75"/>
      <c r="C125" s="75"/>
      <c r="D125" s="78"/>
      <c r="E125" s="78"/>
      <c r="F125" s="78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2" customHeight="1">
      <c r="A126" s="75"/>
      <c r="B126" s="75"/>
      <c r="C126" s="75"/>
      <c r="D126" s="78"/>
      <c r="E126" s="78"/>
      <c r="F126" s="78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2" customHeight="1">
      <c r="A127" s="75"/>
      <c r="B127" s="75"/>
      <c r="C127" s="75"/>
      <c r="D127" s="78"/>
      <c r="E127" s="78"/>
      <c r="F127" s="78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2" customHeight="1">
      <c r="A128" s="75"/>
      <c r="B128" s="75"/>
      <c r="C128" s="75"/>
      <c r="D128" s="78"/>
      <c r="E128" s="78"/>
      <c r="F128" s="78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2" customHeight="1">
      <c r="A129" s="75"/>
      <c r="B129" s="75"/>
      <c r="C129" s="75"/>
      <c r="D129" s="78"/>
      <c r="E129" s="78"/>
      <c r="F129" s="78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2" customHeight="1">
      <c r="A130" s="75"/>
      <c r="B130" s="75"/>
      <c r="C130" s="75"/>
      <c r="D130" s="78"/>
      <c r="E130" s="78"/>
      <c r="F130" s="78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2" customHeight="1">
      <c r="A131" s="75"/>
      <c r="B131" s="75"/>
      <c r="C131" s="75"/>
      <c r="D131" s="78"/>
      <c r="E131" s="78"/>
      <c r="F131" s="78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2" customHeight="1">
      <c r="A132" s="75"/>
      <c r="B132" s="75"/>
      <c r="C132" s="75"/>
      <c r="D132" s="78"/>
      <c r="E132" s="78"/>
      <c r="F132" s="78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2" customHeight="1">
      <c r="A133" s="75"/>
      <c r="B133" s="75"/>
      <c r="C133" s="75"/>
      <c r="D133" s="78"/>
      <c r="E133" s="78"/>
      <c r="F133" s="78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2" customHeight="1">
      <c r="A134" s="75"/>
      <c r="B134" s="75"/>
      <c r="C134" s="75"/>
      <c r="D134" s="78"/>
      <c r="E134" s="78"/>
      <c r="F134" s="78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2" customHeight="1">
      <c r="A135" s="75"/>
      <c r="B135" s="75"/>
      <c r="C135" s="75"/>
      <c r="D135" s="78"/>
      <c r="E135" s="78"/>
      <c r="F135" s="78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2" customHeight="1">
      <c r="A136" s="75"/>
      <c r="B136" s="75"/>
      <c r="C136" s="75"/>
      <c r="D136" s="78"/>
      <c r="E136" s="78"/>
      <c r="F136" s="78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2" customHeight="1">
      <c r="A137" s="75"/>
      <c r="B137" s="75"/>
      <c r="C137" s="75"/>
      <c r="D137" s="78"/>
      <c r="E137" s="78"/>
      <c r="F137" s="78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2" customHeight="1">
      <c r="A138" s="75"/>
      <c r="B138" s="75"/>
      <c r="C138" s="75"/>
      <c r="D138" s="78"/>
      <c r="E138" s="78"/>
      <c r="F138" s="78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2" customHeight="1">
      <c r="A139" s="75"/>
      <c r="B139" s="75"/>
      <c r="C139" s="75"/>
      <c r="D139" s="78"/>
      <c r="E139" s="78"/>
      <c r="F139" s="78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2" customHeight="1">
      <c r="A140" s="75"/>
      <c r="B140" s="75"/>
      <c r="C140" s="75"/>
      <c r="D140" s="78"/>
      <c r="E140" s="78"/>
      <c r="F140" s="78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2" customHeight="1">
      <c r="A141" s="75"/>
      <c r="B141" s="75"/>
      <c r="C141" s="75"/>
      <c r="D141" s="78"/>
      <c r="E141" s="78"/>
      <c r="F141" s="78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2" customHeight="1">
      <c r="A142" s="75"/>
      <c r="B142" s="75"/>
      <c r="C142" s="75"/>
      <c r="D142" s="78"/>
      <c r="E142" s="78"/>
      <c r="F142" s="78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2" customHeight="1">
      <c r="A143" s="75"/>
      <c r="B143" s="75"/>
      <c r="C143" s="75"/>
      <c r="D143" s="78"/>
      <c r="E143" s="78"/>
      <c r="F143" s="78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2" customHeight="1">
      <c r="A144" s="75"/>
      <c r="B144" s="75"/>
      <c r="C144" s="75"/>
      <c r="D144" s="78"/>
      <c r="E144" s="78"/>
      <c r="F144" s="78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2" customHeight="1">
      <c r="A145" s="75"/>
      <c r="B145" s="75"/>
      <c r="C145" s="75"/>
      <c r="D145" s="78"/>
      <c r="E145" s="78"/>
      <c r="F145" s="78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2" customHeight="1">
      <c r="A146" s="75"/>
      <c r="B146" s="75"/>
      <c r="C146" s="75"/>
      <c r="D146" s="78"/>
      <c r="E146" s="78"/>
      <c r="F146" s="78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2" customHeight="1">
      <c r="A147" s="75"/>
      <c r="B147" s="75"/>
      <c r="C147" s="75"/>
      <c r="D147" s="78"/>
      <c r="E147" s="78"/>
      <c r="F147" s="78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2" customHeight="1">
      <c r="A148" s="75"/>
      <c r="B148" s="75"/>
      <c r="C148" s="75"/>
      <c r="D148" s="78"/>
      <c r="E148" s="78"/>
      <c r="F148" s="78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2" customHeight="1">
      <c r="A149" s="75"/>
      <c r="B149" s="75"/>
      <c r="C149" s="75"/>
      <c r="D149" s="78"/>
      <c r="E149" s="78"/>
      <c r="F149" s="78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2" customHeight="1">
      <c r="A150" s="75"/>
      <c r="B150" s="75"/>
      <c r="C150" s="75"/>
      <c r="D150" s="78"/>
      <c r="E150" s="78"/>
      <c r="F150" s="78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2" customHeight="1">
      <c r="A151" s="75"/>
      <c r="B151" s="75"/>
      <c r="C151" s="75"/>
      <c r="D151" s="78"/>
      <c r="E151" s="78"/>
      <c r="F151" s="78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2" customHeight="1">
      <c r="A152" s="75"/>
      <c r="B152" s="75"/>
      <c r="C152" s="75"/>
      <c r="D152" s="78"/>
      <c r="E152" s="78"/>
      <c r="F152" s="78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2" customHeight="1">
      <c r="A153" s="75"/>
      <c r="B153" s="75"/>
      <c r="C153" s="75"/>
      <c r="D153" s="78"/>
      <c r="E153" s="78"/>
      <c r="F153" s="78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2" customHeight="1">
      <c r="A154" s="75"/>
      <c r="B154" s="75"/>
      <c r="C154" s="75"/>
      <c r="D154" s="78"/>
      <c r="E154" s="78"/>
      <c r="F154" s="78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2" customHeight="1">
      <c r="A155" s="75"/>
      <c r="B155" s="75"/>
      <c r="C155" s="75"/>
      <c r="D155" s="78"/>
      <c r="E155" s="78"/>
      <c r="F155" s="78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2" customHeight="1">
      <c r="A156" s="75"/>
      <c r="B156" s="75"/>
      <c r="C156" s="75"/>
      <c r="D156" s="78"/>
      <c r="E156" s="78"/>
      <c r="F156" s="78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2" customHeight="1">
      <c r="A157" s="75"/>
      <c r="B157" s="75"/>
      <c r="C157" s="75"/>
      <c r="D157" s="78"/>
      <c r="E157" s="78"/>
      <c r="F157" s="78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2" customHeight="1">
      <c r="A158" s="75"/>
      <c r="B158" s="75"/>
      <c r="C158" s="75"/>
      <c r="D158" s="78"/>
      <c r="E158" s="78"/>
      <c r="F158" s="78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2" customHeight="1">
      <c r="A159" s="75"/>
      <c r="B159" s="75"/>
      <c r="C159" s="75"/>
      <c r="D159" s="78"/>
      <c r="E159" s="78"/>
      <c r="F159" s="78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2" customHeight="1">
      <c r="A160" s="75"/>
      <c r="B160" s="75"/>
      <c r="C160" s="75"/>
      <c r="D160" s="78"/>
      <c r="E160" s="78"/>
      <c r="F160" s="78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" customHeight="1">
      <c r="A161" s="75"/>
      <c r="B161" s="75"/>
      <c r="C161" s="75"/>
      <c r="D161" s="78"/>
      <c r="E161" s="78"/>
      <c r="F161" s="78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" customHeight="1">
      <c r="A162" s="75"/>
      <c r="B162" s="75"/>
      <c r="C162" s="75"/>
      <c r="D162" s="78"/>
      <c r="E162" s="78"/>
      <c r="F162" s="78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" customHeight="1">
      <c r="A163" s="75"/>
      <c r="B163" s="75"/>
      <c r="C163" s="75"/>
      <c r="D163" s="78"/>
      <c r="E163" s="78"/>
      <c r="F163" s="78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" customHeight="1">
      <c r="A164" s="75"/>
      <c r="B164" s="75"/>
      <c r="C164" s="75"/>
      <c r="D164" s="78"/>
      <c r="E164" s="78"/>
      <c r="F164" s="78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" customHeight="1">
      <c r="A165" s="75"/>
      <c r="B165" s="75"/>
      <c r="C165" s="75"/>
      <c r="D165" s="78"/>
      <c r="E165" s="78"/>
      <c r="F165" s="78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" customHeight="1">
      <c r="A166" s="75"/>
      <c r="B166" s="75"/>
      <c r="C166" s="75"/>
      <c r="D166" s="78"/>
      <c r="E166" s="78"/>
      <c r="F166" s="78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" customHeight="1">
      <c r="A167" s="75"/>
      <c r="B167" s="75"/>
      <c r="C167" s="75"/>
      <c r="D167" s="78"/>
      <c r="E167" s="78"/>
      <c r="F167" s="78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" customHeight="1">
      <c r="A168" s="75"/>
      <c r="B168" s="75"/>
      <c r="C168" s="75"/>
      <c r="D168" s="78"/>
      <c r="E168" s="78"/>
      <c r="F168" s="78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" customHeight="1">
      <c r="A169" s="75"/>
      <c r="B169" s="75"/>
      <c r="C169" s="75"/>
      <c r="D169" s="78"/>
      <c r="E169" s="78"/>
      <c r="F169" s="78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" customHeight="1">
      <c r="A170" s="75"/>
      <c r="B170" s="75"/>
      <c r="C170" s="75"/>
      <c r="D170" s="78"/>
      <c r="E170" s="78"/>
      <c r="F170" s="78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" customHeight="1">
      <c r="A171" s="75"/>
      <c r="B171" s="75"/>
      <c r="C171" s="75"/>
      <c r="D171" s="78"/>
      <c r="E171" s="78"/>
      <c r="F171" s="78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" customHeight="1">
      <c r="A172" s="75"/>
      <c r="B172" s="75"/>
      <c r="C172" s="75"/>
      <c r="D172" s="78"/>
      <c r="E172" s="78"/>
      <c r="F172" s="78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" customHeight="1">
      <c r="A173" s="75"/>
      <c r="B173" s="75"/>
      <c r="C173" s="75"/>
      <c r="D173" s="78"/>
      <c r="E173" s="78"/>
      <c r="F173" s="78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" customHeight="1">
      <c r="A174" s="75"/>
      <c r="B174" s="75"/>
      <c r="C174" s="75"/>
      <c r="D174" s="78"/>
      <c r="E174" s="78"/>
      <c r="F174" s="78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" customHeight="1">
      <c r="A175" s="75"/>
      <c r="B175" s="75"/>
      <c r="C175" s="75"/>
      <c r="D175" s="78"/>
      <c r="E175" s="78"/>
      <c r="F175" s="78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" customHeight="1">
      <c r="A176" s="75"/>
      <c r="B176" s="75"/>
      <c r="C176" s="75"/>
      <c r="D176" s="78"/>
      <c r="E176" s="78"/>
      <c r="F176" s="78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" customHeight="1">
      <c r="A177" s="75"/>
      <c r="B177" s="75"/>
      <c r="C177" s="75"/>
      <c r="D177" s="78"/>
      <c r="E177" s="78"/>
      <c r="F177" s="78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" customHeight="1">
      <c r="A178" s="75"/>
      <c r="B178" s="75"/>
      <c r="C178" s="75"/>
      <c r="D178" s="78"/>
      <c r="E178" s="78"/>
      <c r="F178" s="78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" customHeight="1">
      <c r="A179" s="75"/>
      <c r="B179" s="75"/>
      <c r="C179" s="75"/>
      <c r="D179" s="78"/>
      <c r="E179" s="78"/>
      <c r="F179" s="78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" customHeight="1">
      <c r="A180" s="75"/>
      <c r="B180" s="75"/>
      <c r="C180" s="75"/>
      <c r="D180" s="78"/>
      <c r="E180" s="78"/>
      <c r="F180" s="78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" customHeight="1">
      <c r="A181" s="75"/>
      <c r="B181" s="75"/>
      <c r="C181" s="75"/>
      <c r="D181" s="78"/>
      <c r="E181" s="78"/>
      <c r="F181" s="78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" customHeight="1">
      <c r="A182" s="75"/>
      <c r="B182" s="75"/>
      <c r="C182" s="75"/>
      <c r="D182" s="78"/>
      <c r="E182" s="78"/>
      <c r="F182" s="78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" customHeight="1">
      <c r="A183" s="75"/>
      <c r="B183" s="75"/>
      <c r="C183" s="75"/>
      <c r="D183" s="78"/>
      <c r="E183" s="78"/>
      <c r="F183" s="78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" customHeight="1">
      <c r="A184" s="75"/>
      <c r="B184" s="75"/>
      <c r="C184" s="75"/>
      <c r="D184" s="78"/>
      <c r="E184" s="78"/>
      <c r="F184" s="78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" customHeight="1">
      <c r="A185" s="75"/>
      <c r="B185" s="75"/>
      <c r="C185" s="75"/>
      <c r="D185" s="78"/>
      <c r="E185" s="78"/>
      <c r="F185" s="78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" customHeight="1">
      <c r="A186" s="75"/>
      <c r="B186" s="75"/>
      <c r="C186" s="75"/>
      <c r="D186" s="78"/>
      <c r="E186" s="78"/>
      <c r="F186" s="78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" customHeight="1">
      <c r="A187" s="75"/>
      <c r="B187" s="75"/>
      <c r="C187" s="75"/>
      <c r="D187" s="78"/>
      <c r="E187" s="78"/>
      <c r="F187" s="78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" customHeight="1">
      <c r="A188" s="75"/>
      <c r="B188" s="75"/>
      <c r="C188" s="75"/>
      <c r="D188" s="78"/>
      <c r="E188" s="78"/>
      <c r="F188" s="78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" customHeight="1">
      <c r="A189" s="75"/>
      <c r="B189" s="75"/>
      <c r="C189" s="75"/>
      <c r="D189" s="78"/>
      <c r="E189" s="78"/>
      <c r="F189" s="78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" customHeight="1">
      <c r="A190" s="75"/>
      <c r="B190" s="75"/>
      <c r="C190" s="75"/>
      <c r="D190" s="78"/>
      <c r="E190" s="78"/>
      <c r="F190" s="78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" customHeight="1">
      <c r="A191" s="75"/>
      <c r="B191" s="75"/>
      <c r="C191" s="75"/>
      <c r="D191" s="78"/>
      <c r="E191" s="78"/>
      <c r="F191" s="78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" customHeight="1">
      <c r="A192" s="75"/>
      <c r="B192" s="75"/>
      <c r="C192" s="75"/>
      <c r="D192" s="78"/>
      <c r="E192" s="78"/>
      <c r="F192" s="78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" customHeight="1">
      <c r="A193" s="75"/>
      <c r="B193" s="75"/>
      <c r="C193" s="75"/>
      <c r="D193" s="78"/>
      <c r="E193" s="78"/>
      <c r="F193" s="78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" customHeight="1">
      <c r="A194" s="75"/>
      <c r="B194" s="75"/>
      <c r="C194" s="75"/>
      <c r="D194" s="78"/>
      <c r="E194" s="78"/>
      <c r="F194" s="78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" customHeight="1">
      <c r="A195" s="75"/>
      <c r="B195" s="75"/>
      <c r="C195" s="75"/>
      <c r="D195" s="78"/>
      <c r="E195" s="78"/>
      <c r="F195" s="78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" customHeight="1">
      <c r="A196" s="75"/>
      <c r="B196" s="75"/>
      <c r="C196" s="75"/>
      <c r="D196" s="78"/>
      <c r="E196" s="78"/>
      <c r="F196" s="78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" customHeight="1">
      <c r="A197" s="75"/>
      <c r="B197" s="75"/>
      <c r="C197" s="75"/>
      <c r="D197" s="78"/>
      <c r="E197" s="78"/>
      <c r="F197" s="78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" customHeight="1">
      <c r="A198" s="75"/>
      <c r="B198" s="75"/>
      <c r="C198" s="75"/>
      <c r="D198" s="78"/>
      <c r="E198" s="78"/>
      <c r="F198" s="78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" customHeight="1">
      <c r="A199" s="75"/>
      <c r="B199" s="75"/>
      <c r="C199" s="75"/>
      <c r="D199" s="78"/>
      <c r="E199" s="78"/>
      <c r="F199" s="78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" customHeight="1">
      <c r="A200" s="75"/>
      <c r="B200" s="75"/>
      <c r="C200" s="75"/>
      <c r="D200" s="78"/>
      <c r="E200" s="78"/>
      <c r="F200" s="78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" customHeight="1">
      <c r="A201" s="75"/>
      <c r="B201" s="75"/>
      <c r="C201" s="75"/>
      <c r="D201" s="78"/>
      <c r="E201" s="78"/>
      <c r="F201" s="78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" customHeight="1">
      <c r="A202" s="75"/>
      <c r="B202" s="75"/>
      <c r="C202" s="75"/>
      <c r="D202" s="78"/>
      <c r="E202" s="78"/>
      <c r="F202" s="78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" customHeight="1">
      <c r="A203" s="75"/>
      <c r="B203" s="75"/>
      <c r="C203" s="75"/>
      <c r="D203" s="78"/>
      <c r="E203" s="78"/>
      <c r="F203" s="78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" customHeight="1">
      <c r="A204" s="75"/>
      <c r="B204" s="75"/>
      <c r="C204" s="75"/>
      <c r="D204" s="78"/>
      <c r="E204" s="78"/>
      <c r="F204" s="78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" customHeight="1">
      <c r="A205" s="75"/>
      <c r="B205" s="75"/>
      <c r="C205" s="75"/>
      <c r="D205" s="78"/>
      <c r="E205" s="78"/>
      <c r="F205" s="78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" customHeight="1">
      <c r="A206" s="75"/>
      <c r="B206" s="75"/>
      <c r="C206" s="75"/>
      <c r="D206" s="78"/>
      <c r="E206" s="78"/>
      <c r="F206" s="78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" customHeight="1">
      <c r="A207" s="75"/>
      <c r="B207" s="75"/>
      <c r="C207" s="75"/>
      <c r="D207" s="78"/>
      <c r="E207" s="78"/>
      <c r="F207" s="78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" customHeight="1">
      <c r="A208" s="75"/>
      <c r="B208" s="75"/>
      <c r="C208" s="75"/>
      <c r="D208" s="78"/>
      <c r="E208" s="78"/>
      <c r="F208" s="78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" customHeight="1">
      <c r="A209" s="75"/>
      <c r="B209" s="75"/>
      <c r="C209" s="75"/>
      <c r="D209" s="78"/>
      <c r="E209" s="78"/>
      <c r="F209" s="78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" customHeight="1">
      <c r="A210" s="75"/>
      <c r="B210" s="75"/>
      <c r="C210" s="75"/>
      <c r="D210" s="78"/>
      <c r="E210" s="78"/>
      <c r="F210" s="78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" customHeight="1">
      <c r="A211" s="75"/>
      <c r="B211" s="75"/>
      <c r="C211" s="75"/>
      <c r="D211" s="78"/>
      <c r="E211" s="78"/>
      <c r="F211" s="78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" customHeight="1">
      <c r="A212" s="75"/>
      <c r="B212" s="75"/>
      <c r="C212" s="75"/>
      <c r="D212" s="78"/>
      <c r="E212" s="78"/>
      <c r="F212" s="78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" customHeight="1">
      <c r="A213" s="75"/>
      <c r="B213" s="75"/>
      <c r="C213" s="75"/>
      <c r="D213" s="78"/>
      <c r="E213" s="78"/>
      <c r="F213" s="78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" customHeight="1">
      <c r="A214" s="75"/>
      <c r="B214" s="75"/>
      <c r="C214" s="75"/>
      <c r="D214" s="78"/>
      <c r="E214" s="78"/>
      <c r="F214" s="78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" customHeight="1">
      <c r="A215" s="75"/>
      <c r="B215" s="75"/>
      <c r="C215" s="75"/>
      <c r="D215" s="78"/>
      <c r="E215" s="78"/>
      <c r="F215" s="78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" customHeight="1">
      <c r="A216" s="75"/>
      <c r="B216" s="75"/>
      <c r="C216" s="75"/>
      <c r="D216" s="78"/>
      <c r="E216" s="78"/>
      <c r="F216" s="78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" customHeight="1">
      <c r="A217" s="75"/>
      <c r="B217" s="75"/>
      <c r="C217" s="75"/>
      <c r="D217" s="78"/>
      <c r="E217" s="78"/>
      <c r="F217" s="78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" customHeight="1">
      <c r="A218" s="75"/>
      <c r="B218" s="75"/>
      <c r="C218" s="75"/>
      <c r="D218" s="78"/>
      <c r="E218" s="78"/>
      <c r="F218" s="78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" customHeight="1">
      <c r="A219" s="75"/>
      <c r="B219" s="75"/>
      <c r="C219" s="75"/>
      <c r="D219" s="78"/>
      <c r="E219" s="78"/>
      <c r="F219" s="78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" customHeight="1">
      <c r="A220" s="75"/>
      <c r="B220" s="75"/>
      <c r="C220" s="75"/>
      <c r="D220" s="78"/>
      <c r="E220" s="78"/>
      <c r="F220" s="78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" customHeight="1">
      <c r="A221" s="75"/>
      <c r="B221" s="75"/>
      <c r="C221" s="75"/>
      <c r="D221" s="78"/>
      <c r="E221" s="78"/>
      <c r="F221" s="78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" customHeight="1">
      <c r="A222" s="75"/>
      <c r="B222" s="75"/>
      <c r="C222" s="75"/>
      <c r="D222" s="78"/>
      <c r="E222" s="78"/>
      <c r="F222" s="78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" customHeight="1">
      <c r="A223" s="75"/>
      <c r="B223" s="75"/>
      <c r="C223" s="75"/>
      <c r="D223" s="78"/>
      <c r="E223" s="78"/>
      <c r="F223" s="78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" customHeight="1">
      <c r="A224" s="75"/>
      <c r="B224" s="75"/>
      <c r="C224" s="75"/>
      <c r="D224" s="78"/>
      <c r="E224" s="78"/>
      <c r="F224" s="78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" customHeight="1">
      <c r="A225" s="75"/>
      <c r="B225" s="75"/>
      <c r="C225" s="75"/>
      <c r="D225" s="78"/>
      <c r="E225" s="78"/>
      <c r="F225" s="78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" customHeight="1">
      <c r="A226" s="75"/>
      <c r="B226" s="75"/>
      <c r="C226" s="75"/>
      <c r="D226" s="78"/>
      <c r="E226" s="78"/>
      <c r="F226" s="78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" customHeight="1">
      <c r="A227" s="75"/>
      <c r="B227" s="75"/>
      <c r="C227" s="75"/>
      <c r="D227" s="78"/>
      <c r="E227" s="78"/>
      <c r="F227" s="78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" customHeight="1">
      <c r="A228" s="75"/>
      <c r="B228" s="75"/>
      <c r="C228" s="75"/>
      <c r="D228" s="78"/>
      <c r="E228" s="78"/>
      <c r="F228" s="78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" customHeight="1">
      <c r="A229" s="75"/>
      <c r="B229" s="75"/>
      <c r="C229" s="75"/>
      <c r="D229" s="78"/>
      <c r="E229" s="78"/>
      <c r="F229" s="78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2" customHeight="1">
      <c r="A230" s="75"/>
      <c r="B230" s="75"/>
      <c r="C230" s="75"/>
      <c r="D230" s="78"/>
      <c r="E230" s="78"/>
      <c r="F230" s="78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2" customHeight="1">
      <c r="A231" s="75"/>
      <c r="B231" s="75"/>
      <c r="C231" s="75"/>
      <c r="D231" s="78"/>
      <c r="E231" s="78"/>
      <c r="F231" s="78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2" customHeight="1">
      <c r="A232" s="75"/>
      <c r="B232" s="75"/>
      <c r="C232" s="75"/>
      <c r="D232" s="78"/>
      <c r="E232" s="78"/>
      <c r="F232" s="78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2" customHeight="1">
      <c r="A233" s="75"/>
      <c r="B233" s="75"/>
      <c r="C233" s="75"/>
      <c r="D233" s="78"/>
      <c r="E233" s="78"/>
      <c r="F233" s="78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2" customHeight="1">
      <c r="A234" s="75"/>
      <c r="B234" s="75"/>
      <c r="C234" s="75"/>
      <c r="D234" s="78"/>
      <c r="E234" s="78"/>
      <c r="F234" s="78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2" customHeight="1">
      <c r="A235" s="75"/>
      <c r="B235" s="75"/>
      <c r="C235" s="75"/>
      <c r="D235" s="78"/>
      <c r="E235" s="78"/>
      <c r="F235" s="78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2" customHeight="1">
      <c r="A236" s="75"/>
      <c r="B236" s="75"/>
      <c r="C236" s="75"/>
      <c r="D236" s="78"/>
      <c r="E236" s="78"/>
      <c r="F236" s="78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2" customHeight="1">
      <c r="A237" s="75"/>
      <c r="B237" s="75"/>
      <c r="C237" s="75"/>
      <c r="D237" s="78"/>
      <c r="E237" s="78"/>
      <c r="F237" s="78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2" customHeight="1">
      <c r="A238" s="75"/>
      <c r="B238" s="75"/>
      <c r="C238" s="75"/>
      <c r="D238" s="78"/>
      <c r="E238" s="78"/>
      <c r="F238" s="78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2" customHeight="1">
      <c r="A239" s="75"/>
      <c r="B239" s="75"/>
      <c r="C239" s="75"/>
      <c r="D239" s="78"/>
      <c r="E239" s="78"/>
      <c r="F239" s="78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2" customHeight="1">
      <c r="A240" s="75"/>
      <c r="B240" s="75"/>
      <c r="C240" s="75"/>
      <c r="D240" s="78"/>
      <c r="E240" s="78"/>
      <c r="F240" s="78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2" customHeight="1">
      <c r="A241" s="75"/>
      <c r="B241" s="75"/>
      <c r="C241" s="75"/>
      <c r="D241" s="78"/>
      <c r="E241" s="78"/>
      <c r="F241" s="78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2" customHeight="1">
      <c r="A242" s="75"/>
      <c r="B242" s="75"/>
      <c r="C242" s="75"/>
      <c r="D242" s="78"/>
      <c r="E242" s="78"/>
      <c r="F242" s="78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2" customHeight="1">
      <c r="A243" s="75"/>
      <c r="B243" s="75"/>
      <c r="C243" s="75"/>
      <c r="D243" s="78"/>
      <c r="E243" s="78"/>
      <c r="F243" s="78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2" customHeight="1">
      <c r="A244" s="75"/>
      <c r="B244" s="75"/>
      <c r="C244" s="75"/>
      <c r="D244" s="78"/>
      <c r="E244" s="78"/>
      <c r="F244" s="78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2" customHeight="1">
      <c r="A245" s="75"/>
      <c r="B245" s="75"/>
      <c r="C245" s="75"/>
      <c r="D245" s="78"/>
      <c r="E245" s="78"/>
      <c r="F245" s="78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2" customHeight="1">
      <c r="A246" s="75"/>
      <c r="B246" s="75"/>
      <c r="C246" s="75"/>
      <c r="D246" s="78"/>
      <c r="E246" s="78"/>
      <c r="F246" s="78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2" customHeight="1">
      <c r="A247" s="75"/>
      <c r="B247" s="75"/>
      <c r="C247" s="75"/>
      <c r="D247" s="78"/>
      <c r="E247" s="78"/>
      <c r="F247" s="78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2" customHeight="1">
      <c r="A248" s="75"/>
      <c r="B248" s="75"/>
      <c r="C248" s="75"/>
      <c r="D248" s="78"/>
      <c r="E248" s="78"/>
      <c r="F248" s="78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2" customHeight="1">
      <c r="A249" s="75"/>
      <c r="B249" s="75"/>
      <c r="C249" s="75"/>
      <c r="D249" s="78"/>
      <c r="E249" s="78"/>
      <c r="F249" s="78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2" customHeight="1">
      <c r="A250" s="75"/>
      <c r="B250" s="75"/>
      <c r="C250" s="75"/>
      <c r="D250" s="78"/>
      <c r="E250" s="78"/>
      <c r="F250" s="78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2" customHeight="1">
      <c r="A251" s="75"/>
      <c r="B251" s="75"/>
      <c r="C251" s="75"/>
      <c r="D251" s="78"/>
      <c r="E251" s="78"/>
      <c r="F251" s="78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2" customHeight="1">
      <c r="A252" s="75"/>
      <c r="B252" s="75"/>
      <c r="C252" s="75"/>
      <c r="D252" s="78"/>
      <c r="E252" s="78"/>
      <c r="F252" s="78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2" customHeight="1">
      <c r="A253" s="75"/>
      <c r="B253" s="75"/>
      <c r="C253" s="75"/>
      <c r="D253" s="78"/>
      <c r="E253" s="78"/>
      <c r="F253" s="78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2" customHeight="1">
      <c r="A254" s="75"/>
      <c r="B254" s="75"/>
      <c r="C254" s="75"/>
      <c r="D254" s="78"/>
      <c r="E254" s="78"/>
      <c r="F254" s="78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2" customHeight="1">
      <c r="A255" s="75"/>
      <c r="B255" s="75"/>
      <c r="C255" s="75"/>
      <c r="D255" s="78"/>
      <c r="E255" s="78"/>
      <c r="F255" s="78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2" customHeight="1">
      <c r="A256" s="75"/>
      <c r="B256" s="75"/>
      <c r="C256" s="75"/>
      <c r="D256" s="78"/>
      <c r="E256" s="78"/>
      <c r="F256" s="78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2" customHeight="1">
      <c r="A257" s="75"/>
      <c r="B257" s="75"/>
      <c r="C257" s="75"/>
      <c r="D257" s="78"/>
      <c r="E257" s="78"/>
      <c r="F257" s="78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2" customHeight="1">
      <c r="A258" s="75"/>
      <c r="B258" s="75"/>
      <c r="C258" s="75"/>
      <c r="D258" s="78"/>
      <c r="E258" s="78"/>
      <c r="F258" s="78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2" customHeight="1">
      <c r="A259" s="75"/>
      <c r="B259" s="75"/>
      <c r="C259" s="75"/>
      <c r="D259" s="78"/>
      <c r="E259" s="78"/>
      <c r="F259" s="78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2" customHeight="1">
      <c r="A260" s="75"/>
      <c r="B260" s="75"/>
      <c r="C260" s="75"/>
      <c r="D260" s="78"/>
      <c r="E260" s="78"/>
      <c r="F260" s="78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2" customHeight="1">
      <c r="A261" s="75"/>
      <c r="B261" s="75"/>
      <c r="C261" s="75"/>
      <c r="D261" s="78"/>
      <c r="E261" s="78"/>
      <c r="F261" s="78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2" customHeight="1">
      <c r="A262" s="75"/>
      <c r="B262" s="75"/>
      <c r="C262" s="75"/>
      <c r="D262" s="78"/>
      <c r="E262" s="78"/>
      <c r="F262" s="78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2" customHeight="1">
      <c r="A263" s="75"/>
      <c r="B263" s="75"/>
      <c r="C263" s="75"/>
      <c r="D263" s="78"/>
      <c r="E263" s="78"/>
      <c r="F263" s="78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2" customHeight="1">
      <c r="A264" s="75"/>
      <c r="B264" s="75"/>
      <c r="C264" s="75"/>
      <c r="D264" s="78"/>
      <c r="E264" s="78"/>
      <c r="F264" s="78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2" customHeight="1">
      <c r="A265" s="75"/>
      <c r="B265" s="75"/>
      <c r="C265" s="75"/>
      <c r="D265" s="78"/>
      <c r="E265" s="78"/>
      <c r="F265" s="78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2" customHeight="1">
      <c r="A266" s="75"/>
      <c r="B266" s="75"/>
      <c r="C266" s="75"/>
      <c r="D266" s="78"/>
      <c r="E266" s="78"/>
      <c r="F266" s="78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2" customHeight="1">
      <c r="A267" s="75"/>
      <c r="B267" s="75"/>
      <c r="C267" s="75"/>
      <c r="D267" s="78"/>
      <c r="E267" s="78"/>
      <c r="F267" s="78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2" customHeight="1">
      <c r="A268" s="75"/>
      <c r="B268" s="75"/>
      <c r="C268" s="75"/>
      <c r="D268" s="78"/>
      <c r="E268" s="78"/>
      <c r="F268" s="78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2" customHeight="1">
      <c r="A269" s="75"/>
      <c r="B269" s="75"/>
      <c r="C269" s="75"/>
      <c r="D269" s="78"/>
      <c r="E269" s="78"/>
      <c r="F269" s="78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2" customHeight="1">
      <c r="A270" s="75"/>
      <c r="B270" s="75"/>
      <c r="C270" s="75"/>
      <c r="D270" s="78"/>
      <c r="E270" s="78"/>
      <c r="F270" s="78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2" customHeight="1">
      <c r="A271" s="75"/>
      <c r="B271" s="75"/>
      <c r="C271" s="75"/>
      <c r="D271" s="78"/>
      <c r="E271" s="78"/>
      <c r="F271" s="78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2" customHeight="1">
      <c r="A272" s="75"/>
      <c r="B272" s="75"/>
      <c r="C272" s="75"/>
      <c r="D272" s="78"/>
      <c r="E272" s="78"/>
      <c r="F272" s="78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2" customHeight="1">
      <c r="A273" s="75"/>
      <c r="B273" s="75"/>
      <c r="C273" s="75"/>
      <c r="D273" s="78"/>
      <c r="E273" s="78"/>
      <c r="F273" s="78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2" customHeight="1">
      <c r="A274" s="75"/>
      <c r="B274" s="75"/>
      <c r="C274" s="75"/>
      <c r="D274" s="78"/>
      <c r="E274" s="78"/>
      <c r="F274" s="78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2" customHeight="1">
      <c r="A275" s="75"/>
      <c r="B275" s="75"/>
      <c r="C275" s="75"/>
      <c r="D275" s="78"/>
      <c r="E275" s="78"/>
      <c r="F275" s="78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2" customHeight="1">
      <c r="A276" s="75"/>
      <c r="B276" s="75"/>
      <c r="C276" s="75"/>
      <c r="D276" s="78"/>
      <c r="E276" s="78"/>
      <c r="F276" s="78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2" customHeight="1">
      <c r="A277" s="75"/>
      <c r="B277" s="75"/>
      <c r="C277" s="75"/>
      <c r="D277" s="78"/>
      <c r="E277" s="78"/>
      <c r="F277" s="78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2" customHeight="1">
      <c r="A278" s="75"/>
      <c r="B278" s="75"/>
      <c r="C278" s="75"/>
      <c r="D278" s="78"/>
      <c r="E278" s="78"/>
      <c r="F278" s="78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2" customHeight="1">
      <c r="A279" s="75"/>
      <c r="B279" s="75"/>
      <c r="C279" s="75"/>
      <c r="D279" s="78"/>
      <c r="E279" s="78"/>
      <c r="F279" s="78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2" customHeight="1">
      <c r="A280" s="75"/>
      <c r="B280" s="75"/>
      <c r="C280" s="75"/>
      <c r="D280" s="78"/>
      <c r="E280" s="78"/>
      <c r="F280" s="78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2" customHeight="1">
      <c r="A281" s="75"/>
      <c r="B281" s="75"/>
      <c r="C281" s="75"/>
      <c r="D281" s="78"/>
      <c r="E281" s="78"/>
      <c r="F281" s="78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2" customHeight="1">
      <c r="A282" s="75"/>
      <c r="B282" s="75"/>
      <c r="C282" s="75"/>
      <c r="D282" s="78"/>
      <c r="E282" s="78"/>
      <c r="F282" s="78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2" customHeight="1">
      <c r="A283" s="75"/>
      <c r="B283" s="75"/>
      <c r="C283" s="75"/>
      <c r="D283" s="78"/>
      <c r="E283" s="78"/>
      <c r="F283" s="78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2" customHeight="1">
      <c r="A284" s="75"/>
      <c r="B284" s="75"/>
      <c r="C284" s="75"/>
      <c r="D284" s="78"/>
      <c r="E284" s="78"/>
      <c r="F284" s="78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2" customHeight="1">
      <c r="A285" s="75"/>
      <c r="B285" s="75"/>
      <c r="C285" s="75"/>
      <c r="D285" s="78"/>
      <c r="E285" s="78"/>
      <c r="F285" s="78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2" customHeight="1">
      <c r="A286" s="75"/>
      <c r="B286" s="75"/>
      <c r="C286" s="75"/>
      <c r="D286" s="78"/>
      <c r="E286" s="78"/>
      <c r="F286" s="78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2" customHeight="1">
      <c r="A287" s="75"/>
      <c r="B287" s="75"/>
      <c r="C287" s="75"/>
      <c r="D287" s="78"/>
      <c r="E287" s="78"/>
      <c r="F287" s="78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2" customHeight="1">
      <c r="A288" s="75"/>
      <c r="B288" s="75"/>
      <c r="C288" s="75"/>
      <c r="D288" s="78"/>
      <c r="E288" s="78"/>
      <c r="F288" s="78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2" customHeight="1">
      <c r="A289" s="75"/>
      <c r="B289" s="75"/>
      <c r="C289" s="75"/>
      <c r="D289" s="78"/>
      <c r="E289" s="78"/>
      <c r="F289" s="78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2" customHeight="1">
      <c r="A290" s="75"/>
      <c r="B290" s="75"/>
      <c r="C290" s="75"/>
      <c r="D290" s="78"/>
      <c r="E290" s="78"/>
      <c r="F290" s="78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2" customHeight="1">
      <c r="A291" s="75"/>
      <c r="B291" s="75"/>
      <c r="C291" s="75"/>
      <c r="D291" s="78"/>
      <c r="E291" s="78"/>
      <c r="F291" s="78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2" customHeight="1">
      <c r="A292" s="75"/>
      <c r="B292" s="75"/>
      <c r="C292" s="75"/>
      <c r="D292" s="78"/>
      <c r="E292" s="78"/>
      <c r="F292" s="78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2" customHeight="1">
      <c r="A293" s="75"/>
      <c r="B293" s="75"/>
      <c r="C293" s="75"/>
      <c r="D293" s="78"/>
      <c r="E293" s="78"/>
      <c r="F293" s="78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2" customHeight="1">
      <c r="A294" s="75"/>
      <c r="B294" s="75"/>
      <c r="C294" s="75"/>
      <c r="D294" s="78"/>
      <c r="E294" s="78"/>
      <c r="F294" s="78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2" customHeight="1">
      <c r="A295" s="75"/>
      <c r="B295" s="75"/>
      <c r="C295" s="75"/>
      <c r="D295" s="78"/>
      <c r="E295" s="78"/>
      <c r="F295" s="78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2" customHeight="1">
      <c r="A296" s="75"/>
      <c r="B296" s="75"/>
      <c r="C296" s="75"/>
      <c r="D296" s="78"/>
      <c r="E296" s="78"/>
      <c r="F296" s="78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2" customHeight="1">
      <c r="A297" s="75"/>
      <c r="B297" s="75"/>
      <c r="C297" s="75"/>
      <c r="D297" s="78"/>
      <c r="E297" s="78"/>
      <c r="F297" s="78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2" customHeight="1">
      <c r="A298" s="75"/>
      <c r="B298" s="75"/>
      <c r="C298" s="75"/>
      <c r="D298" s="78"/>
      <c r="E298" s="78"/>
      <c r="F298" s="78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2" customHeight="1">
      <c r="A299" s="75"/>
      <c r="B299" s="75"/>
      <c r="C299" s="75"/>
      <c r="D299" s="78"/>
      <c r="E299" s="78"/>
      <c r="F299" s="78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2" customHeight="1">
      <c r="A300" s="75"/>
      <c r="B300" s="75"/>
      <c r="C300" s="75"/>
      <c r="D300" s="78"/>
      <c r="E300" s="78"/>
      <c r="F300" s="78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2" customHeight="1">
      <c r="A301" s="75"/>
      <c r="B301" s="75"/>
      <c r="C301" s="75"/>
      <c r="D301" s="78"/>
      <c r="E301" s="78"/>
      <c r="F301" s="78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2" customHeight="1">
      <c r="A302" s="75"/>
      <c r="B302" s="75"/>
      <c r="C302" s="75"/>
      <c r="D302" s="78"/>
      <c r="E302" s="78"/>
      <c r="F302" s="78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2" customHeight="1">
      <c r="A303" s="75"/>
      <c r="B303" s="75"/>
      <c r="C303" s="75"/>
      <c r="D303" s="78"/>
      <c r="E303" s="78"/>
      <c r="F303" s="78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2" customHeight="1">
      <c r="A304" s="75"/>
      <c r="B304" s="75"/>
      <c r="C304" s="75"/>
      <c r="D304" s="78"/>
      <c r="E304" s="78"/>
      <c r="F304" s="78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2" customHeight="1">
      <c r="A305" s="75"/>
      <c r="B305" s="75"/>
      <c r="C305" s="75"/>
      <c r="D305" s="78"/>
      <c r="E305" s="78"/>
      <c r="F305" s="78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2" customHeight="1">
      <c r="A306" s="75"/>
      <c r="B306" s="75"/>
      <c r="C306" s="75"/>
      <c r="D306" s="78"/>
      <c r="E306" s="78"/>
      <c r="F306" s="78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2" customHeight="1">
      <c r="A307" s="75"/>
      <c r="B307" s="75"/>
      <c r="C307" s="75"/>
      <c r="D307" s="78"/>
      <c r="E307" s="78"/>
      <c r="F307" s="78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2" customHeight="1">
      <c r="A308" s="75"/>
      <c r="B308" s="75"/>
      <c r="C308" s="75"/>
      <c r="D308" s="78"/>
      <c r="E308" s="78"/>
      <c r="F308" s="78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2" customHeight="1">
      <c r="A309" s="75"/>
      <c r="B309" s="75"/>
      <c r="C309" s="75"/>
      <c r="D309" s="78"/>
      <c r="E309" s="78"/>
      <c r="F309" s="78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2" customHeight="1">
      <c r="A310" s="75"/>
      <c r="B310" s="75"/>
      <c r="C310" s="75"/>
      <c r="D310" s="78"/>
      <c r="E310" s="78"/>
      <c r="F310" s="78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2" customHeight="1">
      <c r="A311" s="75"/>
      <c r="B311" s="75"/>
      <c r="C311" s="75"/>
      <c r="D311" s="78"/>
      <c r="E311" s="78"/>
      <c r="F311" s="78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2" customHeight="1">
      <c r="A312" s="75"/>
      <c r="B312" s="75"/>
      <c r="C312" s="75"/>
      <c r="D312" s="78"/>
      <c r="E312" s="78"/>
      <c r="F312" s="78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2" customHeight="1">
      <c r="A313" s="75"/>
      <c r="B313" s="75"/>
      <c r="C313" s="75"/>
      <c r="D313" s="78"/>
      <c r="E313" s="78"/>
      <c r="F313" s="78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2" customHeight="1">
      <c r="A314" s="75"/>
      <c r="B314" s="75"/>
      <c r="C314" s="75"/>
      <c r="D314" s="78"/>
      <c r="E314" s="78"/>
      <c r="F314" s="78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2" customHeight="1">
      <c r="A315" s="75"/>
      <c r="B315" s="75"/>
      <c r="C315" s="75"/>
      <c r="D315" s="78"/>
      <c r="E315" s="78"/>
      <c r="F315" s="78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2" customHeight="1">
      <c r="A316" s="75"/>
      <c r="B316" s="75"/>
      <c r="C316" s="75"/>
      <c r="D316" s="78"/>
      <c r="E316" s="78"/>
      <c r="F316" s="78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2" customHeight="1">
      <c r="A317" s="75"/>
      <c r="B317" s="75"/>
      <c r="C317" s="75"/>
      <c r="D317" s="78"/>
      <c r="E317" s="78"/>
      <c r="F317" s="78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2" customHeight="1">
      <c r="A318" s="75"/>
      <c r="B318" s="75"/>
      <c r="C318" s="75"/>
      <c r="D318" s="78"/>
      <c r="E318" s="78"/>
      <c r="F318" s="78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2" customHeight="1">
      <c r="A319" s="75"/>
      <c r="B319" s="75"/>
      <c r="C319" s="75"/>
      <c r="D319" s="78"/>
      <c r="E319" s="78"/>
      <c r="F319" s="78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2" customHeight="1">
      <c r="A320" s="75"/>
      <c r="B320" s="75"/>
      <c r="C320" s="75"/>
      <c r="D320" s="78"/>
      <c r="E320" s="78"/>
      <c r="F320" s="78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2" customHeight="1">
      <c r="A321" s="75"/>
      <c r="B321" s="75"/>
      <c r="C321" s="75"/>
      <c r="D321" s="78"/>
      <c r="E321" s="78"/>
      <c r="F321" s="78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2" customHeight="1">
      <c r="A322" s="75"/>
      <c r="B322" s="75"/>
      <c r="C322" s="75"/>
      <c r="D322" s="78"/>
      <c r="E322" s="78"/>
      <c r="F322" s="78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2" customHeight="1">
      <c r="A323" s="75"/>
      <c r="B323" s="75"/>
      <c r="C323" s="75"/>
      <c r="D323" s="78"/>
      <c r="E323" s="78"/>
      <c r="F323" s="78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2" customHeight="1">
      <c r="A324" s="75"/>
      <c r="B324" s="75"/>
      <c r="C324" s="75"/>
      <c r="D324" s="78"/>
      <c r="E324" s="78"/>
      <c r="F324" s="78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2" customHeight="1">
      <c r="A325" s="75"/>
      <c r="B325" s="75"/>
      <c r="C325" s="75"/>
      <c r="D325" s="78"/>
      <c r="E325" s="78"/>
      <c r="F325" s="78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2" customHeight="1">
      <c r="A326" s="75"/>
      <c r="B326" s="75"/>
      <c r="C326" s="75"/>
      <c r="D326" s="78"/>
      <c r="E326" s="78"/>
      <c r="F326" s="78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2" customHeight="1">
      <c r="A327" s="75"/>
      <c r="B327" s="75"/>
      <c r="C327" s="75"/>
      <c r="D327" s="78"/>
      <c r="E327" s="78"/>
      <c r="F327" s="78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2" customHeight="1">
      <c r="A328" s="75"/>
      <c r="B328" s="75"/>
      <c r="C328" s="75"/>
      <c r="D328" s="78"/>
      <c r="E328" s="78"/>
      <c r="F328" s="78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2" customHeight="1">
      <c r="A329" s="75"/>
      <c r="B329" s="75"/>
      <c r="C329" s="75"/>
      <c r="D329" s="78"/>
      <c r="E329" s="78"/>
      <c r="F329" s="78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2" customHeight="1">
      <c r="A330" s="75"/>
      <c r="B330" s="75"/>
      <c r="C330" s="75"/>
      <c r="D330" s="78"/>
      <c r="E330" s="78"/>
      <c r="F330" s="78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2" customHeight="1">
      <c r="A331" s="75"/>
      <c r="B331" s="75"/>
      <c r="C331" s="75"/>
      <c r="D331" s="78"/>
      <c r="E331" s="78"/>
      <c r="F331" s="78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2" customHeight="1">
      <c r="A332" s="75"/>
      <c r="B332" s="75"/>
      <c r="C332" s="75"/>
      <c r="D332" s="78"/>
      <c r="E332" s="78"/>
      <c r="F332" s="78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2" customHeight="1">
      <c r="A333" s="75"/>
      <c r="B333" s="75"/>
      <c r="C333" s="75"/>
      <c r="D333" s="78"/>
      <c r="E333" s="78"/>
      <c r="F333" s="78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2" customHeight="1">
      <c r="A334" s="75"/>
      <c r="B334" s="75"/>
      <c r="C334" s="75"/>
      <c r="D334" s="78"/>
      <c r="E334" s="78"/>
      <c r="F334" s="78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2" customHeight="1">
      <c r="A335" s="75"/>
      <c r="B335" s="75"/>
      <c r="C335" s="75"/>
      <c r="D335" s="78"/>
      <c r="E335" s="78"/>
      <c r="F335" s="78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2" customHeight="1">
      <c r="A336" s="75"/>
      <c r="B336" s="75"/>
      <c r="C336" s="75"/>
      <c r="D336" s="78"/>
      <c r="E336" s="78"/>
      <c r="F336" s="78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2" customHeight="1">
      <c r="A337" s="75"/>
      <c r="B337" s="75"/>
      <c r="C337" s="75"/>
      <c r="D337" s="78"/>
      <c r="E337" s="78"/>
      <c r="F337" s="78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2" customHeight="1">
      <c r="A338" s="75"/>
      <c r="B338" s="75"/>
      <c r="C338" s="75"/>
      <c r="D338" s="78"/>
      <c r="E338" s="78"/>
      <c r="F338" s="78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2" customHeight="1">
      <c r="A339" s="75"/>
      <c r="B339" s="75"/>
      <c r="C339" s="75"/>
      <c r="D339" s="78"/>
      <c r="E339" s="78"/>
      <c r="F339" s="78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2" customHeight="1">
      <c r="A340" s="75"/>
      <c r="B340" s="75"/>
      <c r="C340" s="75"/>
      <c r="D340" s="78"/>
      <c r="E340" s="78"/>
      <c r="F340" s="78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2" customHeight="1">
      <c r="A341" s="75"/>
      <c r="B341" s="75"/>
      <c r="C341" s="75"/>
      <c r="D341" s="78"/>
      <c r="E341" s="78"/>
      <c r="F341" s="78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2" customHeight="1">
      <c r="A342" s="75"/>
      <c r="B342" s="75"/>
      <c r="C342" s="75"/>
      <c r="D342" s="78"/>
      <c r="E342" s="78"/>
      <c r="F342" s="78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2" customHeight="1">
      <c r="A343" s="75"/>
      <c r="B343" s="75"/>
      <c r="C343" s="75"/>
      <c r="D343" s="78"/>
      <c r="E343" s="78"/>
      <c r="F343" s="78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2" customHeight="1">
      <c r="A344" s="75"/>
      <c r="B344" s="75"/>
      <c r="C344" s="75"/>
      <c r="D344" s="78"/>
      <c r="E344" s="78"/>
      <c r="F344" s="78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2" customHeight="1">
      <c r="A345" s="75"/>
      <c r="B345" s="75"/>
      <c r="C345" s="75"/>
      <c r="D345" s="78"/>
      <c r="E345" s="78"/>
      <c r="F345" s="78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2" customHeight="1">
      <c r="A346" s="75"/>
      <c r="B346" s="75"/>
      <c r="C346" s="75"/>
      <c r="D346" s="78"/>
      <c r="E346" s="78"/>
      <c r="F346" s="78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2" customHeight="1">
      <c r="A347" s="75"/>
      <c r="B347" s="75"/>
      <c r="C347" s="75"/>
      <c r="D347" s="78"/>
      <c r="E347" s="78"/>
      <c r="F347" s="78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2" customHeight="1">
      <c r="A348" s="75"/>
      <c r="B348" s="75"/>
      <c r="C348" s="75"/>
      <c r="D348" s="78"/>
      <c r="E348" s="78"/>
      <c r="F348" s="78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2" customHeight="1">
      <c r="A349" s="75"/>
      <c r="B349" s="75"/>
      <c r="C349" s="75"/>
      <c r="D349" s="78"/>
      <c r="E349" s="78"/>
      <c r="F349" s="78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2" customHeight="1">
      <c r="A350" s="75"/>
      <c r="B350" s="75"/>
      <c r="C350" s="75"/>
      <c r="D350" s="78"/>
      <c r="E350" s="78"/>
      <c r="F350" s="78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2" customHeight="1">
      <c r="A351" s="75"/>
      <c r="B351" s="75"/>
      <c r="C351" s="75"/>
      <c r="D351" s="78"/>
      <c r="E351" s="78"/>
      <c r="F351" s="78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2" customHeight="1">
      <c r="A352" s="75"/>
      <c r="B352" s="75"/>
      <c r="C352" s="75"/>
      <c r="D352" s="78"/>
      <c r="E352" s="78"/>
      <c r="F352" s="78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2" customHeight="1">
      <c r="A353" s="75"/>
      <c r="B353" s="75"/>
      <c r="C353" s="75"/>
      <c r="D353" s="78"/>
      <c r="E353" s="78"/>
      <c r="F353" s="78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2" customHeight="1">
      <c r="A354" s="75"/>
      <c r="B354" s="75"/>
      <c r="C354" s="75"/>
      <c r="D354" s="78"/>
      <c r="E354" s="78"/>
      <c r="F354" s="78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2" customHeight="1">
      <c r="A355" s="75"/>
      <c r="B355" s="75"/>
      <c r="C355" s="75"/>
      <c r="D355" s="78"/>
      <c r="E355" s="78"/>
      <c r="F355" s="78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2" customHeight="1">
      <c r="A356" s="75"/>
      <c r="B356" s="75"/>
      <c r="C356" s="75"/>
      <c r="D356" s="78"/>
      <c r="E356" s="78"/>
      <c r="F356" s="78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2" customHeight="1">
      <c r="A357" s="75"/>
      <c r="B357" s="75"/>
      <c r="C357" s="75"/>
      <c r="D357" s="78"/>
      <c r="E357" s="78"/>
      <c r="F357" s="78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2" customHeight="1">
      <c r="A358" s="75"/>
      <c r="B358" s="75"/>
      <c r="C358" s="75"/>
      <c r="D358" s="78"/>
      <c r="E358" s="78"/>
      <c r="F358" s="78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2" customHeight="1">
      <c r="A359" s="75"/>
      <c r="B359" s="75"/>
      <c r="C359" s="75"/>
      <c r="D359" s="78"/>
      <c r="E359" s="78"/>
      <c r="F359" s="78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2" customHeight="1">
      <c r="A360" s="75"/>
      <c r="B360" s="75"/>
      <c r="C360" s="75"/>
      <c r="D360" s="78"/>
      <c r="E360" s="78"/>
      <c r="F360" s="78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2" customHeight="1">
      <c r="A361" s="75"/>
      <c r="B361" s="75"/>
      <c r="C361" s="75"/>
      <c r="D361" s="78"/>
      <c r="E361" s="78"/>
      <c r="F361" s="78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2" customHeight="1">
      <c r="A362" s="75"/>
      <c r="B362" s="75"/>
      <c r="C362" s="75"/>
      <c r="D362" s="78"/>
      <c r="E362" s="78"/>
      <c r="F362" s="78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2" customHeight="1">
      <c r="A363" s="75"/>
      <c r="B363" s="75"/>
      <c r="C363" s="75"/>
      <c r="D363" s="78"/>
      <c r="E363" s="78"/>
      <c r="F363" s="78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2" customHeight="1">
      <c r="A364" s="75"/>
      <c r="B364" s="75"/>
      <c r="C364" s="75"/>
      <c r="D364" s="78"/>
      <c r="E364" s="78"/>
      <c r="F364" s="78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2" customHeight="1">
      <c r="A365" s="75"/>
      <c r="B365" s="75"/>
      <c r="C365" s="75"/>
      <c r="D365" s="78"/>
      <c r="E365" s="78"/>
      <c r="F365" s="78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2" customHeight="1">
      <c r="A366" s="75"/>
      <c r="B366" s="75"/>
      <c r="C366" s="75"/>
      <c r="D366" s="78"/>
      <c r="E366" s="78"/>
      <c r="F366" s="78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2" customHeight="1">
      <c r="A367" s="75"/>
      <c r="B367" s="75"/>
      <c r="C367" s="75"/>
      <c r="D367" s="78"/>
      <c r="E367" s="78"/>
      <c r="F367" s="78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2" customHeight="1">
      <c r="A368" s="75"/>
      <c r="B368" s="75"/>
      <c r="C368" s="75"/>
      <c r="D368" s="78"/>
      <c r="E368" s="78"/>
      <c r="F368" s="78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2" customHeight="1">
      <c r="A369" s="75"/>
      <c r="B369" s="75"/>
      <c r="C369" s="75"/>
      <c r="D369" s="78"/>
      <c r="E369" s="78"/>
      <c r="F369" s="78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2" customHeight="1">
      <c r="A370" s="75"/>
      <c r="B370" s="75"/>
      <c r="C370" s="75"/>
      <c r="D370" s="78"/>
      <c r="E370" s="78"/>
      <c r="F370" s="78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2" customHeight="1">
      <c r="A371" s="75"/>
      <c r="B371" s="75"/>
      <c r="C371" s="75"/>
      <c r="D371" s="78"/>
      <c r="E371" s="78"/>
      <c r="F371" s="78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2" customHeight="1">
      <c r="A372" s="75"/>
      <c r="B372" s="75"/>
      <c r="C372" s="75"/>
      <c r="D372" s="78"/>
      <c r="E372" s="78"/>
      <c r="F372" s="78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2" customHeight="1">
      <c r="A373" s="75"/>
      <c r="B373" s="75"/>
      <c r="C373" s="75"/>
      <c r="D373" s="78"/>
      <c r="E373" s="78"/>
      <c r="F373" s="78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2" customHeight="1">
      <c r="A374" s="75"/>
      <c r="B374" s="75"/>
      <c r="C374" s="75"/>
      <c r="D374" s="78"/>
      <c r="E374" s="78"/>
      <c r="F374" s="78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2" customHeight="1">
      <c r="A375" s="75"/>
      <c r="B375" s="75"/>
      <c r="C375" s="75"/>
      <c r="D375" s="78"/>
      <c r="E375" s="78"/>
      <c r="F375" s="78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2" customHeight="1">
      <c r="A376" s="75"/>
      <c r="B376" s="75"/>
      <c r="C376" s="75"/>
      <c r="D376" s="78"/>
      <c r="E376" s="78"/>
      <c r="F376" s="78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2" customHeight="1">
      <c r="A377" s="75"/>
      <c r="B377" s="75"/>
      <c r="C377" s="75"/>
      <c r="D377" s="78"/>
      <c r="E377" s="78"/>
      <c r="F377" s="78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2" customHeight="1">
      <c r="A378" s="75"/>
      <c r="B378" s="75"/>
      <c r="C378" s="75"/>
      <c r="D378" s="78"/>
      <c r="E378" s="78"/>
      <c r="F378" s="78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2" customHeight="1">
      <c r="A379" s="75"/>
      <c r="B379" s="75"/>
      <c r="C379" s="75"/>
      <c r="D379" s="78"/>
      <c r="E379" s="78"/>
      <c r="F379" s="78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2" customHeight="1">
      <c r="A380" s="75"/>
      <c r="B380" s="75"/>
      <c r="C380" s="75"/>
      <c r="D380" s="78"/>
      <c r="E380" s="78"/>
      <c r="F380" s="78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2" customHeight="1">
      <c r="A381" s="75"/>
      <c r="B381" s="75"/>
      <c r="C381" s="75"/>
      <c r="D381" s="78"/>
      <c r="E381" s="78"/>
      <c r="F381" s="78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2" customHeight="1">
      <c r="A382" s="75"/>
      <c r="B382" s="75"/>
      <c r="C382" s="75"/>
      <c r="D382" s="78"/>
      <c r="E382" s="78"/>
      <c r="F382" s="78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2" customHeight="1">
      <c r="A383" s="75"/>
      <c r="B383" s="75"/>
      <c r="C383" s="75"/>
      <c r="D383" s="78"/>
      <c r="E383" s="78"/>
      <c r="F383" s="78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2" customHeight="1">
      <c r="A384" s="75"/>
      <c r="B384" s="75"/>
      <c r="C384" s="75"/>
      <c r="D384" s="78"/>
      <c r="E384" s="78"/>
      <c r="F384" s="78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2" customHeight="1">
      <c r="A385" s="75"/>
      <c r="B385" s="75"/>
      <c r="C385" s="75"/>
      <c r="D385" s="78"/>
      <c r="E385" s="78"/>
      <c r="F385" s="78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2" customHeight="1">
      <c r="A386" s="75"/>
      <c r="B386" s="75"/>
      <c r="C386" s="75"/>
      <c r="D386" s="78"/>
      <c r="E386" s="78"/>
      <c r="F386" s="78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2" customHeight="1">
      <c r="A387" s="75"/>
      <c r="B387" s="75"/>
      <c r="C387" s="75"/>
      <c r="D387" s="78"/>
      <c r="E387" s="78"/>
      <c r="F387" s="78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2" customHeight="1">
      <c r="A388" s="75"/>
      <c r="B388" s="75"/>
      <c r="C388" s="75"/>
      <c r="D388" s="78"/>
      <c r="E388" s="78"/>
      <c r="F388" s="78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2" customHeight="1">
      <c r="A389" s="75"/>
      <c r="B389" s="75"/>
      <c r="C389" s="75"/>
      <c r="D389" s="78"/>
      <c r="E389" s="78"/>
      <c r="F389" s="78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2" customHeight="1">
      <c r="A390" s="75"/>
      <c r="B390" s="75"/>
      <c r="C390" s="75"/>
      <c r="D390" s="78"/>
      <c r="E390" s="78"/>
      <c r="F390" s="78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2" customHeight="1">
      <c r="A391" s="75"/>
      <c r="B391" s="75"/>
      <c r="C391" s="75"/>
      <c r="D391" s="78"/>
      <c r="E391" s="78"/>
      <c r="F391" s="78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2" customHeight="1">
      <c r="A392" s="75"/>
      <c r="B392" s="75"/>
      <c r="C392" s="75"/>
      <c r="D392" s="78"/>
      <c r="E392" s="78"/>
      <c r="F392" s="78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2" customHeight="1">
      <c r="A393" s="75"/>
      <c r="B393" s="75"/>
      <c r="C393" s="75"/>
      <c r="D393" s="78"/>
      <c r="E393" s="78"/>
      <c r="F393" s="78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2" customHeight="1">
      <c r="A394" s="75"/>
      <c r="B394" s="75"/>
      <c r="C394" s="75"/>
      <c r="D394" s="78"/>
      <c r="E394" s="78"/>
      <c r="F394" s="78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2" customHeight="1">
      <c r="A395" s="75"/>
      <c r="B395" s="75"/>
      <c r="C395" s="75"/>
      <c r="D395" s="78"/>
      <c r="E395" s="78"/>
      <c r="F395" s="78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2" customHeight="1">
      <c r="A396" s="75"/>
      <c r="B396" s="75"/>
      <c r="C396" s="75"/>
      <c r="D396" s="78"/>
      <c r="E396" s="78"/>
      <c r="F396" s="78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2" customHeight="1">
      <c r="A397" s="75"/>
      <c r="B397" s="75"/>
      <c r="C397" s="75"/>
      <c r="D397" s="78"/>
      <c r="E397" s="78"/>
      <c r="F397" s="78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2" customHeight="1">
      <c r="A398" s="75"/>
      <c r="B398" s="75"/>
      <c r="C398" s="75"/>
      <c r="D398" s="78"/>
      <c r="E398" s="78"/>
      <c r="F398" s="78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2" customHeight="1">
      <c r="A399" s="75"/>
      <c r="B399" s="75"/>
      <c r="C399" s="75"/>
      <c r="D399" s="78"/>
      <c r="E399" s="78"/>
      <c r="F399" s="78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2" customHeight="1">
      <c r="A400" s="75"/>
      <c r="B400" s="75"/>
      <c r="C400" s="75"/>
      <c r="D400" s="78"/>
      <c r="E400" s="78"/>
      <c r="F400" s="78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2" customHeight="1">
      <c r="A401" s="75"/>
      <c r="B401" s="75"/>
      <c r="C401" s="75"/>
      <c r="D401" s="78"/>
      <c r="E401" s="78"/>
      <c r="F401" s="78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2" customHeight="1">
      <c r="A402" s="75"/>
      <c r="B402" s="75"/>
      <c r="C402" s="75"/>
      <c r="D402" s="78"/>
      <c r="E402" s="78"/>
      <c r="F402" s="78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2" customHeight="1">
      <c r="A403" s="75"/>
      <c r="B403" s="75"/>
      <c r="C403" s="75"/>
      <c r="D403" s="78"/>
      <c r="E403" s="78"/>
      <c r="F403" s="78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2" customHeight="1">
      <c r="A404" s="75"/>
      <c r="B404" s="75"/>
      <c r="C404" s="75"/>
      <c r="D404" s="78"/>
      <c r="E404" s="78"/>
      <c r="F404" s="78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2" customHeight="1">
      <c r="A405" s="75"/>
      <c r="B405" s="75"/>
      <c r="C405" s="75"/>
      <c r="D405" s="78"/>
      <c r="E405" s="78"/>
      <c r="F405" s="78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2" customHeight="1">
      <c r="A406" s="75"/>
      <c r="B406" s="75"/>
      <c r="C406" s="75"/>
      <c r="D406" s="78"/>
      <c r="E406" s="78"/>
      <c r="F406" s="78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2" customHeight="1">
      <c r="A407" s="75"/>
      <c r="B407" s="75"/>
      <c r="C407" s="75"/>
      <c r="D407" s="78"/>
      <c r="E407" s="78"/>
      <c r="F407" s="78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2" customHeight="1">
      <c r="A408" s="75"/>
      <c r="B408" s="75"/>
      <c r="C408" s="75"/>
      <c r="D408" s="78"/>
      <c r="E408" s="78"/>
      <c r="F408" s="78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2" customHeight="1">
      <c r="A409" s="75"/>
      <c r="B409" s="75"/>
      <c r="C409" s="75"/>
      <c r="D409" s="78"/>
      <c r="E409" s="78"/>
      <c r="F409" s="78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2" customHeight="1">
      <c r="A410" s="75"/>
      <c r="B410" s="75"/>
      <c r="C410" s="75"/>
      <c r="D410" s="78"/>
      <c r="E410" s="78"/>
      <c r="F410" s="78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2" customHeight="1">
      <c r="A411" s="75"/>
      <c r="B411" s="75"/>
      <c r="C411" s="75"/>
      <c r="D411" s="78"/>
      <c r="E411" s="78"/>
      <c r="F411" s="78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2" customHeight="1">
      <c r="A412" s="75"/>
      <c r="B412" s="75"/>
      <c r="C412" s="75"/>
      <c r="D412" s="78"/>
      <c r="E412" s="78"/>
      <c r="F412" s="78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2" customHeight="1">
      <c r="A413" s="75"/>
      <c r="B413" s="75"/>
      <c r="C413" s="75"/>
      <c r="D413" s="78"/>
      <c r="E413" s="78"/>
      <c r="F413" s="78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2" customHeight="1">
      <c r="A414" s="75"/>
      <c r="B414" s="75"/>
      <c r="C414" s="75"/>
      <c r="D414" s="78"/>
      <c r="E414" s="78"/>
      <c r="F414" s="78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2" customHeight="1">
      <c r="A415" s="75"/>
      <c r="B415" s="75"/>
      <c r="C415" s="75"/>
      <c r="D415" s="78"/>
      <c r="E415" s="78"/>
      <c r="F415" s="78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2" customHeight="1">
      <c r="A416" s="75"/>
      <c r="B416" s="75"/>
      <c r="C416" s="75"/>
      <c r="D416" s="78"/>
      <c r="E416" s="78"/>
      <c r="F416" s="78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2" customHeight="1">
      <c r="A417" s="75"/>
      <c r="B417" s="75"/>
      <c r="C417" s="75"/>
      <c r="D417" s="78"/>
      <c r="E417" s="78"/>
      <c r="F417" s="78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2" customHeight="1">
      <c r="A418" s="75"/>
      <c r="B418" s="75"/>
      <c r="C418" s="75"/>
      <c r="D418" s="78"/>
      <c r="E418" s="78"/>
      <c r="F418" s="78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2" customHeight="1">
      <c r="A419" s="75"/>
      <c r="B419" s="75"/>
      <c r="C419" s="75"/>
      <c r="D419" s="78"/>
      <c r="E419" s="78"/>
      <c r="F419" s="78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2" customHeight="1">
      <c r="A420" s="75"/>
      <c r="B420" s="75"/>
      <c r="C420" s="75"/>
      <c r="D420" s="78"/>
      <c r="E420" s="78"/>
      <c r="F420" s="78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2" customHeight="1">
      <c r="A421" s="75"/>
      <c r="B421" s="75"/>
      <c r="C421" s="75"/>
      <c r="D421" s="78"/>
      <c r="E421" s="78"/>
      <c r="F421" s="78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2" customHeight="1">
      <c r="A422" s="75"/>
      <c r="B422" s="75"/>
      <c r="C422" s="75"/>
      <c r="D422" s="78"/>
      <c r="E422" s="78"/>
      <c r="F422" s="78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2" customHeight="1">
      <c r="A423" s="75"/>
      <c r="B423" s="75"/>
      <c r="C423" s="75"/>
      <c r="D423" s="78"/>
      <c r="E423" s="78"/>
      <c r="F423" s="78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2" customHeight="1">
      <c r="A424" s="75"/>
      <c r="B424" s="75"/>
      <c r="C424" s="75"/>
      <c r="D424" s="78"/>
      <c r="E424" s="78"/>
      <c r="F424" s="78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2" customHeight="1">
      <c r="A425" s="75"/>
      <c r="B425" s="75"/>
      <c r="C425" s="75"/>
      <c r="D425" s="78"/>
      <c r="E425" s="78"/>
      <c r="F425" s="78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2" customHeight="1">
      <c r="A426" s="75"/>
      <c r="B426" s="75"/>
      <c r="C426" s="75"/>
      <c r="D426" s="78"/>
      <c r="E426" s="78"/>
      <c r="F426" s="78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2" customHeight="1">
      <c r="A427" s="75"/>
      <c r="B427" s="75"/>
      <c r="C427" s="75"/>
      <c r="D427" s="78"/>
      <c r="E427" s="78"/>
      <c r="F427" s="78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2" customHeight="1">
      <c r="A428" s="75"/>
      <c r="B428" s="75"/>
      <c r="C428" s="75"/>
      <c r="D428" s="78"/>
      <c r="E428" s="78"/>
      <c r="F428" s="78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2" customHeight="1">
      <c r="A429" s="75"/>
      <c r="B429" s="75"/>
      <c r="C429" s="75"/>
      <c r="D429" s="78"/>
      <c r="E429" s="78"/>
      <c r="F429" s="78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2" customHeight="1">
      <c r="A430" s="75"/>
      <c r="B430" s="75"/>
      <c r="C430" s="75"/>
      <c r="D430" s="78"/>
      <c r="E430" s="78"/>
      <c r="F430" s="78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2" customHeight="1">
      <c r="A431" s="75"/>
      <c r="B431" s="75"/>
      <c r="C431" s="75"/>
      <c r="D431" s="78"/>
      <c r="E431" s="78"/>
      <c r="F431" s="78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2" customHeight="1">
      <c r="A432" s="75"/>
      <c r="B432" s="75"/>
      <c r="C432" s="75"/>
      <c r="D432" s="78"/>
      <c r="E432" s="78"/>
      <c r="F432" s="78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2" customHeight="1">
      <c r="A433" s="75"/>
      <c r="B433" s="75"/>
      <c r="C433" s="75"/>
      <c r="D433" s="78"/>
      <c r="E433" s="78"/>
      <c r="F433" s="78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2" customHeight="1">
      <c r="A434" s="75"/>
      <c r="B434" s="75"/>
      <c r="C434" s="75"/>
      <c r="D434" s="78"/>
      <c r="E434" s="78"/>
      <c r="F434" s="78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2" customHeight="1">
      <c r="A435" s="75"/>
      <c r="B435" s="75"/>
      <c r="C435" s="75"/>
      <c r="D435" s="78"/>
      <c r="E435" s="78"/>
      <c r="F435" s="78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2" customHeight="1">
      <c r="A436" s="75"/>
      <c r="B436" s="75"/>
      <c r="C436" s="75"/>
      <c r="D436" s="78"/>
      <c r="E436" s="78"/>
      <c r="F436" s="78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2" customHeight="1">
      <c r="A437" s="75"/>
      <c r="B437" s="75"/>
      <c r="C437" s="75"/>
      <c r="D437" s="78"/>
      <c r="E437" s="78"/>
      <c r="F437" s="78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2" customHeight="1">
      <c r="A438" s="75"/>
      <c r="B438" s="75"/>
      <c r="C438" s="75"/>
      <c r="D438" s="78"/>
      <c r="E438" s="78"/>
      <c r="F438" s="78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2" customHeight="1">
      <c r="A439" s="75"/>
      <c r="B439" s="75"/>
      <c r="C439" s="75"/>
      <c r="D439" s="78"/>
      <c r="E439" s="78"/>
      <c r="F439" s="78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2" customHeight="1">
      <c r="A440" s="75"/>
      <c r="B440" s="75"/>
      <c r="C440" s="75"/>
      <c r="D440" s="78"/>
      <c r="E440" s="78"/>
      <c r="F440" s="78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2" customHeight="1">
      <c r="A441" s="75"/>
      <c r="B441" s="75"/>
      <c r="C441" s="75"/>
      <c r="D441" s="78"/>
      <c r="E441" s="78"/>
      <c r="F441" s="78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2" customHeight="1">
      <c r="A442" s="75"/>
      <c r="B442" s="75"/>
      <c r="C442" s="75"/>
      <c r="D442" s="78"/>
      <c r="E442" s="78"/>
      <c r="F442" s="78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2" customHeight="1">
      <c r="A443" s="75"/>
      <c r="B443" s="75"/>
      <c r="C443" s="75"/>
      <c r="D443" s="78"/>
      <c r="E443" s="78"/>
      <c r="F443" s="78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2" customHeight="1">
      <c r="A444" s="75"/>
      <c r="B444" s="75"/>
      <c r="C444" s="75"/>
      <c r="D444" s="78"/>
      <c r="E444" s="78"/>
      <c r="F444" s="78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2" customHeight="1">
      <c r="A445" s="75"/>
      <c r="B445" s="75"/>
      <c r="C445" s="75"/>
      <c r="D445" s="78"/>
      <c r="E445" s="78"/>
      <c r="F445" s="78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2" customHeight="1">
      <c r="A446" s="75"/>
      <c r="B446" s="75"/>
      <c r="C446" s="75"/>
      <c r="D446" s="78"/>
      <c r="E446" s="78"/>
      <c r="F446" s="78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2" customHeight="1">
      <c r="A447" s="75"/>
      <c r="B447" s="75"/>
      <c r="C447" s="75"/>
      <c r="D447" s="78"/>
      <c r="E447" s="78"/>
      <c r="F447" s="78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2" customHeight="1">
      <c r="A448" s="75"/>
      <c r="B448" s="75"/>
      <c r="C448" s="75"/>
      <c r="D448" s="78"/>
      <c r="E448" s="78"/>
      <c r="F448" s="78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2" customHeight="1">
      <c r="A449" s="75"/>
      <c r="B449" s="75"/>
      <c r="C449" s="75"/>
      <c r="D449" s="78"/>
      <c r="E449" s="78"/>
      <c r="F449" s="78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2" customHeight="1">
      <c r="A450" s="75"/>
      <c r="B450" s="75"/>
      <c r="C450" s="75"/>
      <c r="D450" s="78"/>
      <c r="E450" s="78"/>
      <c r="F450" s="78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2" customHeight="1">
      <c r="A451" s="75"/>
      <c r="B451" s="75"/>
      <c r="C451" s="75"/>
      <c r="D451" s="78"/>
      <c r="E451" s="78"/>
      <c r="F451" s="78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2" customHeight="1">
      <c r="A452" s="75"/>
      <c r="B452" s="75"/>
      <c r="C452" s="75"/>
      <c r="D452" s="78"/>
      <c r="E452" s="78"/>
      <c r="F452" s="78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2" customHeight="1">
      <c r="A453" s="75"/>
      <c r="B453" s="75"/>
      <c r="C453" s="75"/>
      <c r="D453" s="78"/>
      <c r="E453" s="78"/>
      <c r="F453" s="78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2" customHeight="1">
      <c r="A454" s="75"/>
      <c r="B454" s="75"/>
      <c r="C454" s="75"/>
      <c r="D454" s="78"/>
      <c r="E454" s="78"/>
      <c r="F454" s="78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2" customHeight="1">
      <c r="A455" s="75"/>
      <c r="B455" s="75"/>
      <c r="C455" s="75"/>
      <c r="D455" s="78"/>
      <c r="E455" s="78"/>
      <c r="F455" s="78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2" customHeight="1">
      <c r="A456" s="75"/>
      <c r="B456" s="75"/>
      <c r="C456" s="75"/>
      <c r="D456" s="78"/>
      <c r="E456" s="78"/>
      <c r="F456" s="78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2" customHeight="1">
      <c r="A457" s="75"/>
      <c r="B457" s="75"/>
      <c r="C457" s="75"/>
      <c r="D457" s="78"/>
      <c r="E457" s="78"/>
      <c r="F457" s="78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2" customHeight="1">
      <c r="A458" s="75"/>
      <c r="B458" s="75"/>
      <c r="C458" s="75"/>
      <c r="D458" s="78"/>
      <c r="E458" s="78"/>
      <c r="F458" s="78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2" customHeight="1">
      <c r="A459" s="75"/>
      <c r="B459" s="75"/>
      <c r="C459" s="75"/>
      <c r="D459" s="78"/>
      <c r="E459" s="78"/>
      <c r="F459" s="78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2" customHeight="1">
      <c r="A460" s="75"/>
      <c r="B460" s="75"/>
      <c r="C460" s="75"/>
      <c r="D460" s="78"/>
      <c r="E460" s="78"/>
      <c r="F460" s="78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2" customHeight="1">
      <c r="A461" s="75"/>
      <c r="B461" s="75"/>
      <c r="C461" s="75"/>
      <c r="D461" s="78"/>
      <c r="E461" s="78"/>
      <c r="F461" s="78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2" customHeight="1">
      <c r="A462" s="75"/>
      <c r="B462" s="75"/>
      <c r="C462" s="75"/>
      <c r="D462" s="78"/>
      <c r="E462" s="78"/>
      <c r="F462" s="78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2" customHeight="1">
      <c r="A463" s="75"/>
      <c r="B463" s="75"/>
      <c r="C463" s="75"/>
      <c r="D463" s="78"/>
      <c r="E463" s="78"/>
      <c r="F463" s="78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2" customHeight="1">
      <c r="A464" s="75"/>
      <c r="B464" s="75"/>
      <c r="C464" s="75"/>
      <c r="D464" s="78"/>
      <c r="E464" s="78"/>
      <c r="F464" s="78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2" customHeight="1">
      <c r="A465" s="75"/>
      <c r="B465" s="75"/>
      <c r="C465" s="75"/>
      <c r="D465" s="78"/>
      <c r="E465" s="78"/>
      <c r="F465" s="78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2" customHeight="1">
      <c r="A466" s="75"/>
      <c r="B466" s="75"/>
      <c r="C466" s="75"/>
      <c r="D466" s="78"/>
      <c r="E466" s="78"/>
      <c r="F466" s="78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2" customHeight="1">
      <c r="A467" s="75"/>
      <c r="B467" s="75"/>
      <c r="C467" s="75"/>
      <c r="D467" s="78"/>
      <c r="E467" s="78"/>
      <c r="F467" s="78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2" customHeight="1">
      <c r="A468" s="75"/>
      <c r="B468" s="75"/>
      <c r="C468" s="75"/>
      <c r="D468" s="78"/>
      <c r="E468" s="78"/>
      <c r="F468" s="78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2" customHeight="1">
      <c r="A469" s="75"/>
      <c r="B469" s="75"/>
      <c r="C469" s="75"/>
      <c r="D469" s="78"/>
      <c r="E469" s="78"/>
      <c r="F469" s="78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2" customHeight="1">
      <c r="A470" s="75"/>
      <c r="B470" s="75"/>
      <c r="C470" s="75"/>
      <c r="D470" s="78"/>
      <c r="E470" s="78"/>
      <c r="F470" s="78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2" customHeight="1">
      <c r="A471" s="75"/>
      <c r="B471" s="75"/>
      <c r="C471" s="75"/>
      <c r="D471" s="78"/>
      <c r="E471" s="78"/>
      <c r="F471" s="78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2" customHeight="1">
      <c r="A472" s="75"/>
      <c r="B472" s="75"/>
      <c r="C472" s="75"/>
      <c r="D472" s="78"/>
      <c r="E472" s="78"/>
      <c r="F472" s="78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2" customHeight="1">
      <c r="A473" s="75"/>
      <c r="B473" s="75"/>
      <c r="C473" s="75"/>
      <c r="D473" s="78"/>
      <c r="E473" s="78"/>
      <c r="F473" s="78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2" customHeight="1">
      <c r="A474" s="75"/>
      <c r="B474" s="75"/>
      <c r="C474" s="75"/>
      <c r="D474" s="78"/>
      <c r="E474" s="78"/>
      <c r="F474" s="78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2" customHeight="1">
      <c r="A475" s="75"/>
      <c r="B475" s="75"/>
      <c r="C475" s="75"/>
      <c r="D475" s="78"/>
      <c r="E475" s="78"/>
      <c r="F475" s="78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2" customHeight="1">
      <c r="A476" s="75"/>
      <c r="B476" s="75"/>
      <c r="C476" s="75"/>
      <c r="D476" s="78"/>
      <c r="E476" s="78"/>
      <c r="F476" s="78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2" customHeight="1">
      <c r="A477" s="75"/>
      <c r="B477" s="75"/>
      <c r="C477" s="75"/>
      <c r="D477" s="78"/>
      <c r="E477" s="78"/>
      <c r="F477" s="78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2" customHeight="1">
      <c r="A478" s="75"/>
      <c r="B478" s="75"/>
      <c r="C478" s="75"/>
      <c r="D478" s="78"/>
      <c r="E478" s="78"/>
      <c r="F478" s="78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2" customHeight="1">
      <c r="A479" s="75"/>
      <c r="B479" s="75"/>
      <c r="C479" s="75"/>
      <c r="D479" s="78"/>
      <c r="E479" s="78"/>
      <c r="F479" s="78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2" customHeight="1">
      <c r="A480" s="75"/>
      <c r="B480" s="75"/>
      <c r="C480" s="75"/>
      <c r="D480" s="78"/>
      <c r="E480" s="78"/>
      <c r="F480" s="78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2" customHeight="1">
      <c r="A481" s="75"/>
      <c r="B481" s="75"/>
      <c r="C481" s="75"/>
      <c r="D481" s="78"/>
      <c r="E481" s="78"/>
      <c r="F481" s="78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2" customHeight="1">
      <c r="A482" s="75"/>
      <c r="B482" s="75"/>
      <c r="C482" s="75"/>
      <c r="D482" s="78"/>
      <c r="E482" s="78"/>
      <c r="F482" s="78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2" customHeight="1">
      <c r="A483" s="75"/>
      <c r="B483" s="75"/>
      <c r="C483" s="75"/>
      <c r="D483" s="78"/>
      <c r="E483" s="78"/>
      <c r="F483" s="78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2" customHeight="1">
      <c r="A484" s="75"/>
      <c r="B484" s="75"/>
      <c r="C484" s="75"/>
      <c r="D484" s="78"/>
      <c r="E484" s="78"/>
      <c r="F484" s="78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2" customHeight="1">
      <c r="A485" s="75"/>
      <c r="B485" s="75"/>
      <c r="C485" s="75"/>
      <c r="D485" s="78"/>
      <c r="E485" s="78"/>
      <c r="F485" s="78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2" customHeight="1">
      <c r="A486" s="75"/>
      <c r="B486" s="75"/>
      <c r="C486" s="75"/>
      <c r="D486" s="78"/>
      <c r="E486" s="78"/>
      <c r="F486" s="78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2" customHeight="1">
      <c r="A487" s="75"/>
      <c r="B487" s="75"/>
      <c r="C487" s="75"/>
      <c r="D487" s="78"/>
      <c r="E487" s="78"/>
      <c r="F487" s="78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2" customHeight="1">
      <c r="A488" s="75"/>
      <c r="B488" s="75"/>
      <c r="C488" s="75"/>
      <c r="D488" s="78"/>
      <c r="E488" s="78"/>
      <c r="F488" s="78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2" customHeight="1">
      <c r="A489" s="75"/>
      <c r="B489" s="75"/>
      <c r="C489" s="75"/>
      <c r="D489" s="78"/>
      <c r="E489" s="78"/>
      <c r="F489" s="78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2" customHeight="1">
      <c r="A490" s="75"/>
      <c r="B490" s="75"/>
      <c r="C490" s="75"/>
      <c r="D490" s="78"/>
      <c r="E490" s="78"/>
      <c r="F490" s="78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2" customHeight="1">
      <c r="A491" s="75"/>
      <c r="B491" s="75"/>
      <c r="C491" s="75"/>
      <c r="D491" s="78"/>
      <c r="E491" s="78"/>
      <c r="F491" s="78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2" customHeight="1">
      <c r="A492" s="75"/>
      <c r="B492" s="75"/>
      <c r="C492" s="75"/>
      <c r="D492" s="78"/>
      <c r="E492" s="78"/>
      <c r="F492" s="78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2" customHeight="1">
      <c r="A493" s="75"/>
      <c r="B493" s="75"/>
      <c r="C493" s="75"/>
      <c r="D493" s="78"/>
      <c r="E493" s="78"/>
      <c r="F493" s="78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2" customHeight="1">
      <c r="A494" s="75"/>
      <c r="B494" s="75"/>
      <c r="C494" s="75"/>
      <c r="D494" s="78"/>
      <c r="E494" s="78"/>
      <c r="F494" s="78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2" customHeight="1">
      <c r="A495" s="75"/>
      <c r="B495" s="75"/>
      <c r="C495" s="75"/>
      <c r="D495" s="78"/>
      <c r="E495" s="78"/>
      <c r="F495" s="78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2" customHeight="1">
      <c r="A496" s="75"/>
      <c r="B496" s="75"/>
      <c r="C496" s="75"/>
      <c r="D496" s="78"/>
      <c r="E496" s="78"/>
      <c r="F496" s="78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2" customHeight="1">
      <c r="A497" s="75"/>
      <c r="B497" s="75"/>
      <c r="C497" s="75"/>
      <c r="D497" s="78"/>
      <c r="E497" s="78"/>
      <c r="F497" s="78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2" customHeight="1">
      <c r="A498" s="75"/>
      <c r="B498" s="75"/>
      <c r="C498" s="75"/>
      <c r="D498" s="78"/>
      <c r="E498" s="78"/>
      <c r="F498" s="78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2" customHeight="1">
      <c r="A499" s="75"/>
      <c r="B499" s="75"/>
      <c r="C499" s="75"/>
      <c r="D499" s="78"/>
      <c r="E499" s="78"/>
      <c r="F499" s="78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2" customHeight="1">
      <c r="A500" s="75"/>
      <c r="B500" s="75"/>
      <c r="C500" s="75"/>
      <c r="D500" s="78"/>
      <c r="E500" s="78"/>
      <c r="F500" s="78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2" customHeight="1">
      <c r="A501" s="75"/>
      <c r="B501" s="75"/>
      <c r="C501" s="75"/>
      <c r="D501" s="78"/>
      <c r="E501" s="78"/>
      <c r="F501" s="78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2" customHeight="1">
      <c r="A502" s="75"/>
      <c r="B502" s="75"/>
      <c r="C502" s="75"/>
      <c r="D502" s="78"/>
      <c r="E502" s="78"/>
      <c r="F502" s="78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2" customHeight="1">
      <c r="A503" s="75"/>
      <c r="B503" s="75"/>
      <c r="C503" s="75"/>
      <c r="D503" s="78"/>
      <c r="E503" s="78"/>
      <c r="F503" s="78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2" customHeight="1">
      <c r="A504" s="75"/>
      <c r="B504" s="75"/>
      <c r="C504" s="75"/>
      <c r="D504" s="78"/>
      <c r="E504" s="78"/>
      <c r="F504" s="78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2" customHeight="1">
      <c r="A505" s="75"/>
      <c r="B505" s="75"/>
      <c r="C505" s="75"/>
      <c r="D505" s="78"/>
      <c r="E505" s="78"/>
      <c r="F505" s="78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2" customHeight="1">
      <c r="A506" s="75"/>
      <c r="B506" s="75"/>
      <c r="C506" s="75"/>
      <c r="D506" s="78"/>
      <c r="E506" s="78"/>
      <c r="F506" s="78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2" customHeight="1">
      <c r="A507" s="75"/>
      <c r="B507" s="75"/>
      <c r="C507" s="75"/>
      <c r="D507" s="78"/>
      <c r="E507" s="78"/>
      <c r="F507" s="78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2" customHeight="1">
      <c r="A508" s="75"/>
      <c r="B508" s="75"/>
      <c r="C508" s="75"/>
      <c r="D508" s="78"/>
      <c r="E508" s="78"/>
      <c r="F508" s="78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2" customHeight="1">
      <c r="A509" s="75"/>
      <c r="B509" s="75"/>
      <c r="C509" s="75"/>
      <c r="D509" s="78"/>
      <c r="E509" s="78"/>
      <c r="F509" s="78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2" customHeight="1">
      <c r="A510" s="75"/>
      <c r="B510" s="75"/>
      <c r="C510" s="75"/>
      <c r="D510" s="78"/>
      <c r="E510" s="78"/>
      <c r="F510" s="78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2" customHeight="1">
      <c r="A511" s="75"/>
      <c r="B511" s="75"/>
      <c r="C511" s="75"/>
      <c r="D511" s="78"/>
      <c r="E511" s="78"/>
      <c r="F511" s="78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2" customHeight="1">
      <c r="A512" s="75"/>
      <c r="B512" s="75"/>
      <c r="C512" s="75"/>
      <c r="D512" s="78"/>
      <c r="E512" s="78"/>
      <c r="F512" s="78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2" customHeight="1">
      <c r="A513" s="75"/>
      <c r="B513" s="75"/>
      <c r="C513" s="75"/>
      <c r="D513" s="78"/>
      <c r="E513" s="78"/>
      <c r="F513" s="78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2" customHeight="1">
      <c r="A514" s="75"/>
      <c r="B514" s="75"/>
      <c r="C514" s="75"/>
      <c r="D514" s="78"/>
      <c r="E514" s="78"/>
      <c r="F514" s="78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2" customHeight="1">
      <c r="A515" s="75"/>
      <c r="B515" s="75"/>
      <c r="C515" s="75"/>
      <c r="D515" s="78"/>
      <c r="E515" s="78"/>
      <c r="F515" s="78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2" customHeight="1">
      <c r="A516" s="75"/>
      <c r="B516" s="75"/>
      <c r="C516" s="75"/>
      <c r="D516" s="78"/>
      <c r="E516" s="78"/>
      <c r="F516" s="78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2" customHeight="1">
      <c r="A517" s="75"/>
      <c r="B517" s="75"/>
      <c r="C517" s="75"/>
      <c r="D517" s="78"/>
      <c r="E517" s="78"/>
      <c r="F517" s="78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2" customHeight="1">
      <c r="A518" s="75"/>
      <c r="B518" s="75"/>
      <c r="C518" s="75"/>
      <c r="D518" s="78"/>
      <c r="E518" s="78"/>
      <c r="F518" s="78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2" customHeight="1">
      <c r="A519" s="75"/>
      <c r="B519" s="75"/>
      <c r="C519" s="75"/>
      <c r="D519" s="78"/>
      <c r="E519" s="78"/>
      <c r="F519" s="78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2" customHeight="1">
      <c r="A520" s="75"/>
      <c r="B520" s="75"/>
      <c r="C520" s="75"/>
      <c r="D520" s="78"/>
      <c r="E520" s="78"/>
      <c r="F520" s="78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2" customHeight="1">
      <c r="A521" s="75"/>
      <c r="B521" s="75"/>
      <c r="C521" s="75"/>
      <c r="D521" s="78"/>
      <c r="E521" s="78"/>
      <c r="F521" s="78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2" customHeight="1">
      <c r="A522" s="75"/>
      <c r="B522" s="75"/>
      <c r="C522" s="75"/>
      <c r="D522" s="78"/>
      <c r="E522" s="78"/>
      <c r="F522" s="78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2" customHeight="1">
      <c r="A523" s="75"/>
      <c r="B523" s="75"/>
      <c r="C523" s="75"/>
      <c r="D523" s="78"/>
      <c r="E523" s="78"/>
      <c r="F523" s="78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2" customHeight="1">
      <c r="A524" s="75"/>
      <c r="B524" s="75"/>
      <c r="C524" s="75"/>
      <c r="D524" s="78"/>
      <c r="E524" s="78"/>
      <c r="F524" s="78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2" customHeight="1">
      <c r="A525" s="75"/>
      <c r="B525" s="75"/>
      <c r="C525" s="75"/>
      <c r="D525" s="78"/>
      <c r="E525" s="78"/>
      <c r="F525" s="78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2" customHeight="1">
      <c r="A526" s="75"/>
      <c r="B526" s="75"/>
      <c r="C526" s="75"/>
      <c r="D526" s="78"/>
      <c r="E526" s="78"/>
      <c r="F526" s="78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2" customHeight="1">
      <c r="A527" s="75"/>
      <c r="B527" s="75"/>
      <c r="C527" s="75"/>
      <c r="D527" s="78"/>
      <c r="E527" s="78"/>
      <c r="F527" s="78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2" customHeight="1">
      <c r="A528" s="75"/>
      <c r="B528" s="75"/>
      <c r="C528" s="75"/>
      <c r="D528" s="78"/>
      <c r="E528" s="78"/>
      <c r="F528" s="78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2" customHeight="1">
      <c r="A529" s="75"/>
      <c r="B529" s="75"/>
      <c r="C529" s="75"/>
      <c r="D529" s="78"/>
      <c r="E529" s="78"/>
      <c r="F529" s="78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2" customHeight="1">
      <c r="A530" s="75"/>
      <c r="B530" s="75"/>
      <c r="C530" s="75"/>
      <c r="D530" s="78"/>
      <c r="E530" s="78"/>
      <c r="F530" s="78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2" customHeight="1">
      <c r="A531" s="75"/>
      <c r="B531" s="75"/>
      <c r="C531" s="75"/>
      <c r="D531" s="78"/>
      <c r="E531" s="78"/>
      <c r="F531" s="78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2" customHeight="1">
      <c r="A532" s="75"/>
      <c r="B532" s="75"/>
      <c r="C532" s="75"/>
      <c r="D532" s="78"/>
      <c r="E532" s="78"/>
      <c r="F532" s="78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2" customHeight="1">
      <c r="A533" s="75"/>
      <c r="B533" s="75"/>
      <c r="C533" s="75"/>
      <c r="D533" s="78"/>
      <c r="E533" s="78"/>
      <c r="F533" s="78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2" customHeight="1">
      <c r="A534" s="75"/>
      <c r="B534" s="75"/>
      <c r="C534" s="75"/>
      <c r="D534" s="78"/>
      <c r="E534" s="78"/>
      <c r="F534" s="78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2" customHeight="1">
      <c r="A535" s="75"/>
      <c r="B535" s="75"/>
      <c r="C535" s="75"/>
      <c r="D535" s="78"/>
      <c r="E535" s="78"/>
      <c r="F535" s="78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2" customHeight="1">
      <c r="A536" s="75"/>
      <c r="B536" s="75"/>
      <c r="C536" s="75"/>
      <c r="D536" s="78"/>
      <c r="E536" s="78"/>
      <c r="F536" s="78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2" customHeight="1">
      <c r="A537" s="75"/>
      <c r="B537" s="75"/>
      <c r="C537" s="75"/>
      <c r="D537" s="78"/>
      <c r="E537" s="78"/>
      <c r="F537" s="78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2" customHeight="1">
      <c r="A538" s="75"/>
      <c r="B538" s="75"/>
      <c r="C538" s="75"/>
      <c r="D538" s="78"/>
      <c r="E538" s="78"/>
      <c r="F538" s="78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2" customHeight="1">
      <c r="A539" s="75"/>
      <c r="B539" s="75"/>
      <c r="C539" s="75"/>
      <c r="D539" s="78"/>
      <c r="E539" s="78"/>
      <c r="F539" s="78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2" customHeight="1">
      <c r="A540" s="75"/>
      <c r="B540" s="75"/>
      <c r="C540" s="75"/>
      <c r="D540" s="78"/>
      <c r="E540" s="78"/>
      <c r="F540" s="78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2" customHeight="1">
      <c r="A541" s="75"/>
      <c r="B541" s="75"/>
      <c r="C541" s="75"/>
      <c r="D541" s="78"/>
      <c r="E541" s="78"/>
      <c r="F541" s="78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2" customHeight="1">
      <c r="A542" s="75"/>
      <c r="B542" s="75"/>
      <c r="C542" s="75"/>
      <c r="D542" s="78"/>
      <c r="E542" s="78"/>
      <c r="F542" s="78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2" customHeight="1">
      <c r="A543" s="75"/>
      <c r="B543" s="75"/>
      <c r="C543" s="75"/>
      <c r="D543" s="78"/>
      <c r="E543" s="78"/>
      <c r="F543" s="78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2" customHeight="1">
      <c r="A544" s="75"/>
      <c r="B544" s="75"/>
      <c r="C544" s="75"/>
      <c r="D544" s="78"/>
      <c r="E544" s="78"/>
      <c r="F544" s="78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2" customHeight="1">
      <c r="A545" s="75"/>
      <c r="B545" s="75"/>
      <c r="C545" s="75"/>
      <c r="D545" s="78"/>
      <c r="E545" s="78"/>
      <c r="F545" s="78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2" customHeight="1">
      <c r="A546" s="75"/>
      <c r="B546" s="75"/>
      <c r="C546" s="75"/>
      <c r="D546" s="78"/>
      <c r="E546" s="78"/>
      <c r="F546" s="78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2" customHeight="1">
      <c r="A547" s="75"/>
      <c r="B547" s="75"/>
      <c r="C547" s="75"/>
      <c r="D547" s="78"/>
      <c r="E547" s="78"/>
      <c r="F547" s="78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2" customHeight="1">
      <c r="A548" s="75"/>
      <c r="B548" s="75"/>
      <c r="C548" s="75"/>
      <c r="D548" s="78"/>
      <c r="E548" s="78"/>
      <c r="F548" s="78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2" customHeight="1">
      <c r="A549" s="75"/>
      <c r="B549" s="75"/>
      <c r="C549" s="75"/>
      <c r="D549" s="78"/>
      <c r="E549" s="78"/>
      <c r="F549" s="78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2" customHeight="1">
      <c r="A550" s="75"/>
      <c r="B550" s="75"/>
      <c r="C550" s="75"/>
      <c r="D550" s="78"/>
      <c r="E550" s="78"/>
      <c r="F550" s="78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2" customHeight="1">
      <c r="A551" s="75"/>
      <c r="B551" s="75"/>
      <c r="C551" s="75"/>
      <c r="D551" s="78"/>
      <c r="E551" s="78"/>
      <c r="F551" s="78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2" customHeight="1">
      <c r="A552" s="75"/>
      <c r="B552" s="75"/>
      <c r="C552" s="75"/>
      <c r="D552" s="78"/>
      <c r="E552" s="78"/>
      <c r="F552" s="78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2" customHeight="1">
      <c r="A553" s="75"/>
      <c r="B553" s="75"/>
      <c r="C553" s="75"/>
      <c r="D553" s="78"/>
      <c r="E553" s="78"/>
      <c r="F553" s="78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2" customHeight="1">
      <c r="A554" s="75"/>
      <c r="B554" s="75"/>
      <c r="C554" s="75"/>
      <c r="D554" s="78"/>
      <c r="E554" s="78"/>
      <c r="F554" s="78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2" customHeight="1">
      <c r="A555" s="75"/>
      <c r="B555" s="75"/>
      <c r="C555" s="75"/>
      <c r="D555" s="78"/>
      <c r="E555" s="78"/>
      <c r="F555" s="78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2" customHeight="1">
      <c r="A556" s="75"/>
      <c r="B556" s="75"/>
      <c r="C556" s="75"/>
      <c r="D556" s="78"/>
      <c r="E556" s="78"/>
      <c r="F556" s="78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2" customHeight="1">
      <c r="A557" s="75"/>
      <c r="B557" s="75"/>
      <c r="C557" s="75"/>
      <c r="D557" s="78"/>
      <c r="E557" s="78"/>
      <c r="F557" s="78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2" customHeight="1">
      <c r="A558" s="75"/>
      <c r="B558" s="75"/>
      <c r="C558" s="75"/>
      <c r="D558" s="78"/>
      <c r="E558" s="78"/>
      <c r="F558" s="78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2" customHeight="1">
      <c r="A559" s="75"/>
      <c r="B559" s="75"/>
      <c r="C559" s="75"/>
      <c r="D559" s="78"/>
      <c r="E559" s="78"/>
      <c r="F559" s="78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2" customHeight="1">
      <c r="A560" s="75"/>
      <c r="B560" s="75"/>
      <c r="C560" s="75"/>
      <c r="D560" s="78"/>
      <c r="E560" s="78"/>
      <c r="F560" s="78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2" customHeight="1">
      <c r="A561" s="75"/>
      <c r="B561" s="75"/>
      <c r="C561" s="75"/>
      <c r="D561" s="78"/>
      <c r="E561" s="78"/>
      <c r="F561" s="78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2" customHeight="1">
      <c r="A562" s="75"/>
      <c r="B562" s="75"/>
      <c r="C562" s="75"/>
      <c r="D562" s="78"/>
      <c r="E562" s="78"/>
      <c r="F562" s="78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2" customHeight="1">
      <c r="A563" s="75"/>
      <c r="B563" s="75"/>
      <c r="C563" s="75"/>
      <c r="D563" s="78"/>
      <c r="E563" s="78"/>
      <c r="F563" s="78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2" customHeight="1">
      <c r="A564" s="75"/>
      <c r="B564" s="75"/>
      <c r="C564" s="75"/>
      <c r="D564" s="78"/>
      <c r="E564" s="78"/>
      <c r="F564" s="78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2" customHeight="1">
      <c r="A565" s="75"/>
      <c r="B565" s="75"/>
      <c r="C565" s="75"/>
      <c r="D565" s="78"/>
      <c r="E565" s="78"/>
      <c r="F565" s="78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2" customHeight="1">
      <c r="A566" s="75"/>
      <c r="B566" s="75"/>
      <c r="C566" s="75"/>
      <c r="D566" s="78"/>
      <c r="E566" s="78"/>
      <c r="F566" s="78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2" customHeight="1">
      <c r="A567" s="75"/>
      <c r="B567" s="75"/>
      <c r="C567" s="75"/>
      <c r="D567" s="78"/>
      <c r="E567" s="78"/>
      <c r="F567" s="78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2" customHeight="1">
      <c r="A568" s="75"/>
      <c r="B568" s="75"/>
      <c r="C568" s="75"/>
      <c r="D568" s="78"/>
      <c r="E568" s="78"/>
      <c r="F568" s="78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2" customHeight="1">
      <c r="A569" s="75"/>
      <c r="B569" s="75"/>
      <c r="C569" s="75"/>
      <c r="D569" s="78"/>
      <c r="E569" s="78"/>
      <c r="F569" s="78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2" customHeight="1">
      <c r="A570" s="75"/>
      <c r="B570" s="75"/>
      <c r="C570" s="75"/>
      <c r="D570" s="78"/>
      <c r="E570" s="78"/>
      <c r="F570" s="78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2" customHeight="1">
      <c r="A571" s="75"/>
      <c r="B571" s="75"/>
      <c r="C571" s="75"/>
      <c r="D571" s="78"/>
      <c r="E571" s="78"/>
      <c r="F571" s="78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2" customHeight="1">
      <c r="A572" s="75"/>
      <c r="B572" s="75"/>
      <c r="C572" s="75"/>
      <c r="D572" s="78"/>
      <c r="E572" s="78"/>
      <c r="F572" s="78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2" customHeight="1">
      <c r="A573" s="75"/>
      <c r="B573" s="75"/>
      <c r="C573" s="75"/>
      <c r="D573" s="78"/>
      <c r="E573" s="78"/>
      <c r="F573" s="78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2" customHeight="1">
      <c r="A574" s="75"/>
      <c r="B574" s="75"/>
      <c r="C574" s="75"/>
      <c r="D574" s="78"/>
      <c r="E574" s="78"/>
      <c r="F574" s="78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2" customHeight="1">
      <c r="A575" s="75"/>
      <c r="B575" s="75"/>
      <c r="C575" s="75"/>
      <c r="D575" s="78"/>
      <c r="E575" s="78"/>
      <c r="F575" s="78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2" customHeight="1">
      <c r="A576" s="75"/>
      <c r="B576" s="75"/>
      <c r="C576" s="75"/>
      <c r="D576" s="78"/>
      <c r="E576" s="78"/>
      <c r="F576" s="78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2" customHeight="1">
      <c r="A577" s="75"/>
      <c r="B577" s="75"/>
      <c r="C577" s="75"/>
      <c r="D577" s="78"/>
      <c r="E577" s="78"/>
      <c r="F577" s="78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2" customHeight="1">
      <c r="A578" s="75"/>
      <c r="B578" s="75"/>
      <c r="C578" s="75"/>
      <c r="D578" s="78"/>
      <c r="E578" s="78"/>
      <c r="F578" s="78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2" customHeight="1">
      <c r="A579" s="75"/>
      <c r="B579" s="75"/>
      <c r="C579" s="75"/>
      <c r="D579" s="78"/>
      <c r="E579" s="78"/>
      <c r="F579" s="78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2" customHeight="1">
      <c r="A580" s="75"/>
      <c r="B580" s="75"/>
      <c r="C580" s="75"/>
      <c r="D580" s="78"/>
      <c r="E580" s="78"/>
      <c r="F580" s="78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2" customHeight="1">
      <c r="A581" s="75"/>
      <c r="B581" s="75"/>
      <c r="C581" s="75"/>
      <c r="D581" s="78"/>
      <c r="E581" s="78"/>
      <c r="F581" s="78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2" customHeight="1">
      <c r="A582" s="75"/>
      <c r="B582" s="75"/>
      <c r="C582" s="75"/>
      <c r="D582" s="78"/>
      <c r="E582" s="78"/>
      <c r="F582" s="78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2" customHeight="1">
      <c r="A583" s="75"/>
      <c r="B583" s="75"/>
      <c r="C583" s="75"/>
      <c r="D583" s="78"/>
      <c r="E583" s="78"/>
      <c r="F583" s="78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2" customHeight="1">
      <c r="A584" s="75"/>
      <c r="B584" s="75"/>
      <c r="C584" s="75"/>
      <c r="D584" s="78"/>
      <c r="E584" s="78"/>
      <c r="F584" s="78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2" customHeight="1">
      <c r="A585" s="75"/>
      <c r="B585" s="75"/>
      <c r="C585" s="75"/>
      <c r="D585" s="78"/>
      <c r="E585" s="78"/>
      <c r="F585" s="78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2" customHeight="1">
      <c r="A586" s="75"/>
      <c r="B586" s="75"/>
      <c r="C586" s="75"/>
      <c r="D586" s="78"/>
      <c r="E586" s="78"/>
      <c r="F586" s="78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2" customHeight="1">
      <c r="A587" s="75"/>
      <c r="B587" s="75"/>
      <c r="C587" s="75"/>
      <c r="D587" s="78"/>
      <c r="E587" s="78"/>
      <c r="F587" s="78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2" customHeight="1">
      <c r="A588" s="75"/>
      <c r="B588" s="75"/>
      <c r="C588" s="75"/>
      <c r="D588" s="78"/>
      <c r="E588" s="78"/>
      <c r="F588" s="78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2" customHeight="1">
      <c r="A589" s="75"/>
      <c r="B589" s="75"/>
      <c r="C589" s="75"/>
      <c r="D589" s="78"/>
      <c r="E589" s="78"/>
      <c r="F589" s="78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2" customHeight="1">
      <c r="A590" s="75"/>
      <c r="B590" s="75"/>
      <c r="C590" s="75"/>
      <c r="D590" s="78"/>
      <c r="E590" s="78"/>
      <c r="F590" s="78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2" customHeight="1">
      <c r="A591" s="75"/>
      <c r="B591" s="75"/>
      <c r="C591" s="75"/>
      <c r="D591" s="78"/>
      <c r="E591" s="78"/>
      <c r="F591" s="78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2" customHeight="1">
      <c r="A592" s="75"/>
      <c r="B592" s="75"/>
      <c r="C592" s="75"/>
      <c r="D592" s="78"/>
      <c r="E592" s="78"/>
      <c r="F592" s="78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2" customHeight="1">
      <c r="A593" s="75"/>
      <c r="B593" s="75"/>
      <c r="C593" s="75"/>
      <c r="D593" s="78"/>
      <c r="E593" s="78"/>
      <c r="F593" s="78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2" customHeight="1">
      <c r="A594" s="75"/>
      <c r="B594" s="75"/>
      <c r="C594" s="75"/>
      <c r="D594" s="78"/>
      <c r="E594" s="78"/>
      <c r="F594" s="78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2" customHeight="1">
      <c r="A595" s="75"/>
      <c r="B595" s="75"/>
      <c r="C595" s="75"/>
      <c r="D595" s="78"/>
      <c r="E595" s="78"/>
      <c r="F595" s="78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2" customHeight="1">
      <c r="A596" s="75"/>
      <c r="B596" s="75"/>
      <c r="C596" s="75"/>
      <c r="D596" s="78"/>
      <c r="E596" s="78"/>
      <c r="F596" s="78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2" customHeight="1">
      <c r="A597" s="75"/>
      <c r="B597" s="75"/>
      <c r="C597" s="75"/>
      <c r="D597" s="78"/>
      <c r="E597" s="78"/>
      <c r="F597" s="78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2" customHeight="1">
      <c r="A598" s="75"/>
      <c r="B598" s="75"/>
      <c r="C598" s="75"/>
      <c r="D598" s="78"/>
      <c r="E598" s="78"/>
      <c r="F598" s="78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2" customHeight="1">
      <c r="A599" s="75"/>
      <c r="B599" s="75"/>
      <c r="C599" s="75"/>
      <c r="D599" s="78"/>
      <c r="E599" s="78"/>
      <c r="F599" s="78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2" customHeight="1">
      <c r="A600" s="75"/>
      <c r="B600" s="75"/>
      <c r="C600" s="75"/>
      <c r="D600" s="78"/>
      <c r="E600" s="78"/>
      <c r="F600" s="78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2" customHeight="1">
      <c r="A601" s="75"/>
      <c r="B601" s="75"/>
      <c r="C601" s="75"/>
      <c r="D601" s="78"/>
      <c r="E601" s="78"/>
      <c r="F601" s="78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2" customHeight="1">
      <c r="A602" s="75"/>
      <c r="B602" s="75"/>
      <c r="C602" s="75"/>
      <c r="D602" s="78"/>
      <c r="E602" s="78"/>
      <c r="F602" s="78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2" customHeight="1">
      <c r="A603" s="75"/>
      <c r="B603" s="75"/>
      <c r="C603" s="75"/>
      <c r="D603" s="78"/>
      <c r="E603" s="78"/>
      <c r="F603" s="78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2" customHeight="1">
      <c r="A604" s="75"/>
      <c r="B604" s="75"/>
      <c r="C604" s="75"/>
      <c r="D604" s="78"/>
      <c r="E604" s="78"/>
      <c r="F604" s="78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2" customHeight="1">
      <c r="A605" s="75"/>
      <c r="B605" s="75"/>
      <c r="C605" s="75"/>
      <c r="D605" s="78"/>
      <c r="E605" s="78"/>
      <c r="F605" s="78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2" customHeight="1">
      <c r="A606" s="75"/>
      <c r="B606" s="75"/>
      <c r="C606" s="75"/>
      <c r="D606" s="78"/>
      <c r="E606" s="78"/>
      <c r="F606" s="78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2" customHeight="1">
      <c r="A607" s="75"/>
      <c r="B607" s="75"/>
      <c r="C607" s="75"/>
      <c r="D607" s="78"/>
      <c r="E607" s="78"/>
      <c r="F607" s="78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2" customHeight="1">
      <c r="A608" s="75"/>
      <c r="B608" s="75"/>
      <c r="C608" s="75"/>
      <c r="D608" s="78"/>
      <c r="E608" s="78"/>
      <c r="F608" s="78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2" customHeight="1">
      <c r="A609" s="75"/>
      <c r="B609" s="75"/>
      <c r="C609" s="75"/>
      <c r="D609" s="78"/>
      <c r="E609" s="78"/>
      <c r="F609" s="78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2" customHeight="1">
      <c r="A610" s="75"/>
      <c r="B610" s="75"/>
      <c r="C610" s="75"/>
      <c r="D610" s="78"/>
      <c r="E610" s="78"/>
      <c r="F610" s="78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2" customHeight="1">
      <c r="A611" s="75"/>
      <c r="B611" s="75"/>
      <c r="C611" s="75"/>
      <c r="D611" s="78"/>
      <c r="E611" s="78"/>
      <c r="F611" s="78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2" customHeight="1">
      <c r="A612" s="75"/>
      <c r="B612" s="75"/>
      <c r="C612" s="75"/>
      <c r="D612" s="78"/>
      <c r="E612" s="78"/>
      <c r="F612" s="78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2" customHeight="1">
      <c r="A613" s="75"/>
      <c r="B613" s="75"/>
      <c r="C613" s="75"/>
      <c r="D613" s="78"/>
      <c r="E613" s="78"/>
      <c r="F613" s="78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2" customHeight="1">
      <c r="A614" s="75"/>
      <c r="B614" s="75"/>
      <c r="C614" s="75"/>
      <c r="D614" s="78"/>
      <c r="E614" s="78"/>
      <c r="F614" s="78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2" customHeight="1">
      <c r="A615" s="75"/>
      <c r="B615" s="75"/>
      <c r="C615" s="75"/>
      <c r="D615" s="78"/>
      <c r="E615" s="78"/>
      <c r="F615" s="78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2" customHeight="1">
      <c r="A616" s="75"/>
      <c r="B616" s="75"/>
      <c r="C616" s="75"/>
      <c r="D616" s="78"/>
      <c r="E616" s="78"/>
      <c r="F616" s="78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2" customHeight="1">
      <c r="A617" s="75"/>
      <c r="B617" s="75"/>
      <c r="C617" s="75"/>
      <c r="D617" s="78"/>
      <c r="E617" s="78"/>
      <c r="F617" s="78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2" customHeight="1">
      <c r="A618" s="75"/>
      <c r="B618" s="75"/>
      <c r="C618" s="75"/>
      <c r="D618" s="78"/>
      <c r="E618" s="78"/>
      <c r="F618" s="78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2" customHeight="1">
      <c r="A619" s="75"/>
      <c r="B619" s="75"/>
      <c r="C619" s="75"/>
      <c r="D619" s="78"/>
      <c r="E619" s="78"/>
      <c r="F619" s="78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2" customHeight="1">
      <c r="A620" s="75"/>
      <c r="B620" s="75"/>
      <c r="C620" s="75"/>
      <c r="D620" s="78"/>
      <c r="E620" s="78"/>
      <c r="F620" s="78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2" customHeight="1">
      <c r="A621" s="75"/>
      <c r="B621" s="75"/>
      <c r="C621" s="75"/>
      <c r="D621" s="78"/>
      <c r="E621" s="78"/>
      <c r="F621" s="78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2" customHeight="1">
      <c r="A622" s="75"/>
      <c r="B622" s="75"/>
      <c r="C622" s="75"/>
      <c r="D622" s="78"/>
      <c r="E622" s="78"/>
      <c r="F622" s="78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2" customHeight="1">
      <c r="A623" s="75"/>
      <c r="B623" s="75"/>
      <c r="C623" s="75"/>
      <c r="D623" s="78"/>
      <c r="E623" s="78"/>
      <c r="F623" s="78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2" customHeight="1">
      <c r="A624" s="75"/>
      <c r="B624" s="75"/>
      <c r="C624" s="75"/>
      <c r="D624" s="78"/>
      <c r="E624" s="78"/>
      <c r="F624" s="78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2" customHeight="1">
      <c r="A625" s="75"/>
      <c r="B625" s="75"/>
      <c r="C625" s="75"/>
      <c r="D625" s="78"/>
      <c r="E625" s="78"/>
      <c r="F625" s="78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2" customHeight="1">
      <c r="A626" s="75"/>
      <c r="B626" s="75"/>
      <c r="C626" s="75"/>
      <c r="D626" s="78"/>
      <c r="E626" s="78"/>
      <c r="F626" s="78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2" customHeight="1">
      <c r="A627" s="75"/>
      <c r="B627" s="75"/>
      <c r="C627" s="75"/>
      <c r="D627" s="78"/>
      <c r="E627" s="78"/>
      <c r="F627" s="78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2" customHeight="1">
      <c r="A628" s="75"/>
      <c r="B628" s="75"/>
      <c r="C628" s="75"/>
      <c r="D628" s="78"/>
      <c r="E628" s="78"/>
      <c r="F628" s="78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2" customHeight="1">
      <c r="A629" s="75"/>
      <c r="B629" s="75"/>
      <c r="C629" s="75"/>
      <c r="D629" s="78"/>
      <c r="E629" s="78"/>
      <c r="F629" s="78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2" customHeight="1">
      <c r="A630" s="75"/>
      <c r="B630" s="75"/>
      <c r="C630" s="75"/>
      <c r="D630" s="78"/>
      <c r="E630" s="78"/>
      <c r="F630" s="78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2" customHeight="1">
      <c r="A631" s="75"/>
      <c r="B631" s="75"/>
      <c r="C631" s="75"/>
      <c r="D631" s="78"/>
      <c r="E631" s="78"/>
      <c r="F631" s="78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2" customHeight="1">
      <c r="A632" s="75"/>
      <c r="B632" s="75"/>
      <c r="C632" s="75"/>
      <c r="D632" s="78"/>
      <c r="E632" s="78"/>
      <c r="F632" s="78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2" customHeight="1">
      <c r="A633" s="75"/>
      <c r="B633" s="75"/>
      <c r="C633" s="75"/>
      <c r="D633" s="78"/>
      <c r="E633" s="78"/>
      <c r="F633" s="78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2" customHeight="1">
      <c r="A634" s="75"/>
      <c r="B634" s="75"/>
      <c r="C634" s="75"/>
      <c r="D634" s="78"/>
      <c r="E634" s="78"/>
      <c r="F634" s="78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2" customHeight="1">
      <c r="A635" s="75"/>
      <c r="B635" s="75"/>
      <c r="C635" s="75"/>
      <c r="D635" s="78"/>
      <c r="E635" s="78"/>
      <c r="F635" s="78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2" customHeight="1">
      <c r="A636" s="75"/>
      <c r="B636" s="75"/>
      <c r="C636" s="75"/>
      <c r="D636" s="78"/>
      <c r="E636" s="78"/>
      <c r="F636" s="78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2" customHeight="1">
      <c r="A637" s="75"/>
      <c r="B637" s="75"/>
      <c r="C637" s="75"/>
      <c r="D637" s="78"/>
      <c r="E637" s="78"/>
      <c r="F637" s="78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2" customHeight="1">
      <c r="A638" s="75"/>
      <c r="B638" s="75"/>
      <c r="C638" s="75"/>
      <c r="D638" s="78"/>
      <c r="E638" s="78"/>
      <c r="F638" s="78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2" customHeight="1">
      <c r="A639" s="75"/>
      <c r="B639" s="75"/>
      <c r="C639" s="75"/>
      <c r="D639" s="78"/>
      <c r="E639" s="78"/>
      <c r="F639" s="78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2" customHeight="1">
      <c r="A640" s="75"/>
      <c r="B640" s="75"/>
      <c r="C640" s="75"/>
      <c r="D640" s="78"/>
      <c r="E640" s="78"/>
      <c r="F640" s="78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2" customHeight="1">
      <c r="A641" s="75"/>
      <c r="B641" s="75"/>
      <c r="C641" s="75"/>
      <c r="D641" s="78"/>
      <c r="E641" s="78"/>
      <c r="F641" s="78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2" customHeight="1">
      <c r="A642" s="75"/>
      <c r="B642" s="75"/>
      <c r="C642" s="75"/>
      <c r="D642" s="78"/>
      <c r="E642" s="78"/>
      <c r="F642" s="78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2" customHeight="1">
      <c r="A643" s="75"/>
      <c r="B643" s="75"/>
      <c r="C643" s="75"/>
      <c r="D643" s="78"/>
      <c r="E643" s="78"/>
      <c r="F643" s="78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2" customHeight="1">
      <c r="A644" s="75"/>
      <c r="B644" s="75"/>
      <c r="C644" s="75"/>
      <c r="D644" s="78"/>
      <c r="E644" s="78"/>
      <c r="F644" s="78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2" customHeight="1">
      <c r="A645" s="75"/>
      <c r="B645" s="75"/>
      <c r="C645" s="75"/>
      <c r="D645" s="78"/>
      <c r="E645" s="78"/>
      <c r="F645" s="78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2" customHeight="1">
      <c r="A646" s="75"/>
      <c r="B646" s="75"/>
      <c r="C646" s="75"/>
      <c r="D646" s="78"/>
      <c r="E646" s="78"/>
      <c r="F646" s="78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2" customHeight="1">
      <c r="A647" s="75"/>
      <c r="B647" s="75"/>
      <c r="C647" s="75"/>
      <c r="D647" s="78"/>
      <c r="E647" s="78"/>
      <c r="F647" s="78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2" customHeight="1">
      <c r="A648" s="75"/>
      <c r="B648" s="75"/>
      <c r="C648" s="75"/>
      <c r="D648" s="78"/>
      <c r="E648" s="78"/>
      <c r="F648" s="78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2" customHeight="1">
      <c r="A649" s="75"/>
      <c r="B649" s="75"/>
      <c r="C649" s="75"/>
      <c r="D649" s="78"/>
      <c r="E649" s="78"/>
      <c r="F649" s="78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2" customHeight="1">
      <c r="A650" s="75"/>
      <c r="B650" s="75"/>
      <c r="C650" s="75"/>
      <c r="D650" s="78"/>
      <c r="E650" s="78"/>
      <c r="F650" s="78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2" customHeight="1">
      <c r="A651" s="75"/>
      <c r="B651" s="75"/>
      <c r="C651" s="75"/>
      <c r="D651" s="78"/>
      <c r="E651" s="78"/>
      <c r="F651" s="78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2" customHeight="1">
      <c r="A652" s="75"/>
      <c r="B652" s="75"/>
      <c r="C652" s="75"/>
      <c r="D652" s="78"/>
      <c r="E652" s="78"/>
      <c r="F652" s="78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2" customHeight="1">
      <c r="A653" s="75"/>
      <c r="B653" s="75"/>
      <c r="C653" s="75"/>
      <c r="D653" s="78"/>
      <c r="E653" s="78"/>
      <c r="F653" s="78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2" customHeight="1">
      <c r="A654" s="75"/>
      <c r="B654" s="75"/>
      <c r="C654" s="75"/>
      <c r="D654" s="78"/>
      <c r="E654" s="78"/>
      <c r="F654" s="78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2" customHeight="1">
      <c r="A655" s="75"/>
      <c r="B655" s="75"/>
      <c r="C655" s="75"/>
      <c r="D655" s="78"/>
      <c r="E655" s="78"/>
      <c r="F655" s="78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2" customHeight="1">
      <c r="A656" s="75"/>
      <c r="B656" s="75"/>
      <c r="C656" s="75"/>
      <c r="D656" s="78"/>
      <c r="E656" s="78"/>
      <c r="F656" s="78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2" customHeight="1">
      <c r="A657" s="75"/>
      <c r="B657" s="75"/>
      <c r="C657" s="75"/>
      <c r="D657" s="78"/>
      <c r="E657" s="78"/>
      <c r="F657" s="78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2" customHeight="1">
      <c r="A658" s="75"/>
      <c r="B658" s="75"/>
      <c r="C658" s="75"/>
      <c r="D658" s="78"/>
      <c r="E658" s="78"/>
      <c r="F658" s="78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2" customHeight="1">
      <c r="A659" s="75"/>
      <c r="B659" s="75"/>
      <c r="C659" s="75"/>
      <c r="D659" s="78"/>
      <c r="E659" s="78"/>
      <c r="F659" s="78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2" customHeight="1">
      <c r="A660" s="75"/>
      <c r="B660" s="75"/>
      <c r="C660" s="75"/>
      <c r="D660" s="78"/>
      <c r="E660" s="78"/>
      <c r="F660" s="78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2" customHeight="1">
      <c r="A661" s="75"/>
      <c r="B661" s="75"/>
      <c r="C661" s="75"/>
      <c r="D661" s="78"/>
      <c r="E661" s="78"/>
      <c r="F661" s="78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2" customHeight="1">
      <c r="A662" s="75"/>
      <c r="B662" s="75"/>
      <c r="C662" s="75"/>
      <c r="D662" s="78"/>
      <c r="E662" s="78"/>
      <c r="F662" s="78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2" customHeight="1">
      <c r="A663" s="75"/>
      <c r="B663" s="75"/>
      <c r="C663" s="75"/>
      <c r="D663" s="78"/>
      <c r="E663" s="78"/>
      <c r="F663" s="78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2" customHeight="1">
      <c r="A664" s="75"/>
      <c r="B664" s="75"/>
      <c r="C664" s="75"/>
      <c r="D664" s="78"/>
      <c r="E664" s="78"/>
      <c r="F664" s="78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2" customHeight="1">
      <c r="A665" s="75"/>
      <c r="B665" s="75"/>
      <c r="C665" s="75"/>
      <c r="D665" s="78"/>
      <c r="E665" s="78"/>
      <c r="F665" s="78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2" customHeight="1">
      <c r="A666" s="75"/>
      <c r="B666" s="75"/>
      <c r="C666" s="75"/>
      <c r="D666" s="78"/>
      <c r="E666" s="78"/>
      <c r="F666" s="78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2" customHeight="1">
      <c r="A667" s="75"/>
      <c r="B667" s="75"/>
      <c r="C667" s="75"/>
      <c r="D667" s="78"/>
      <c r="E667" s="78"/>
      <c r="F667" s="78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2" customHeight="1">
      <c r="A668" s="75"/>
      <c r="B668" s="75"/>
      <c r="C668" s="75"/>
      <c r="D668" s="78"/>
      <c r="E668" s="78"/>
      <c r="F668" s="78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2" customHeight="1">
      <c r="A669" s="75"/>
      <c r="B669" s="75"/>
      <c r="C669" s="75"/>
      <c r="D669" s="78"/>
      <c r="E669" s="78"/>
      <c r="F669" s="78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2" customHeight="1">
      <c r="A670" s="75"/>
      <c r="B670" s="75"/>
      <c r="C670" s="75"/>
      <c r="D670" s="78"/>
      <c r="E670" s="78"/>
      <c r="F670" s="78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2" customHeight="1">
      <c r="A671" s="75"/>
      <c r="B671" s="75"/>
      <c r="C671" s="75"/>
      <c r="D671" s="78"/>
      <c r="E671" s="78"/>
      <c r="F671" s="78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2" customHeight="1">
      <c r="A672" s="75"/>
      <c r="B672" s="75"/>
      <c r="C672" s="75"/>
      <c r="D672" s="78"/>
      <c r="E672" s="78"/>
      <c r="F672" s="78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2" customHeight="1">
      <c r="A673" s="75"/>
      <c r="B673" s="75"/>
      <c r="C673" s="75"/>
      <c r="D673" s="78"/>
      <c r="E673" s="78"/>
      <c r="F673" s="78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2" customHeight="1">
      <c r="A674" s="75"/>
      <c r="B674" s="75"/>
      <c r="C674" s="75"/>
      <c r="D674" s="78"/>
      <c r="E674" s="78"/>
      <c r="F674" s="78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2" customHeight="1">
      <c r="A675" s="75"/>
      <c r="B675" s="75"/>
      <c r="C675" s="75"/>
      <c r="D675" s="78"/>
      <c r="E675" s="78"/>
      <c r="F675" s="78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2" customHeight="1">
      <c r="A676" s="75"/>
      <c r="B676" s="75"/>
      <c r="C676" s="75"/>
      <c r="D676" s="78"/>
      <c r="E676" s="78"/>
      <c r="F676" s="78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2" customHeight="1">
      <c r="A677" s="75"/>
      <c r="B677" s="75"/>
      <c r="C677" s="75"/>
      <c r="D677" s="78"/>
      <c r="E677" s="78"/>
      <c r="F677" s="78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2" customHeight="1">
      <c r="A678" s="75"/>
      <c r="B678" s="75"/>
      <c r="C678" s="75"/>
      <c r="D678" s="78"/>
      <c r="E678" s="78"/>
      <c r="F678" s="78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2" customHeight="1">
      <c r="A679" s="75"/>
      <c r="B679" s="75"/>
      <c r="C679" s="75"/>
      <c r="D679" s="78"/>
      <c r="E679" s="78"/>
      <c r="F679" s="78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2" customHeight="1">
      <c r="A680" s="75"/>
      <c r="B680" s="75"/>
      <c r="C680" s="75"/>
      <c r="D680" s="78"/>
      <c r="E680" s="78"/>
      <c r="F680" s="78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2" customHeight="1">
      <c r="A681" s="75"/>
      <c r="B681" s="75"/>
      <c r="C681" s="75"/>
      <c r="D681" s="78"/>
      <c r="E681" s="78"/>
      <c r="F681" s="78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2" customHeight="1">
      <c r="A682" s="75"/>
      <c r="B682" s="75"/>
      <c r="C682" s="75"/>
      <c r="D682" s="78"/>
      <c r="E682" s="78"/>
      <c r="F682" s="78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2" customHeight="1">
      <c r="A683" s="75"/>
      <c r="B683" s="75"/>
      <c r="C683" s="75"/>
      <c r="D683" s="78"/>
      <c r="E683" s="78"/>
      <c r="F683" s="78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2" customHeight="1">
      <c r="A684" s="75"/>
      <c r="B684" s="75"/>
      <c r="C684" s="75"/>
      <c r="D684" s="78"/>
      <c r="E684" s="78"/>
      <c r="F684" s="78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2" customHeight="1">
      <c r="A685" s="75"/>
      <c r="B685" s="75"/>
      <c r="C685" s="75"/>
      <c r="D685" s="78"/>
      <c r="E685" s="78"/>
      <c r="F685" s="78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2" customHeight="1">
      <c r="A686" s="75"/>
      <c r="B686" s="75"/>
      <c r="C686" s="75"/>
      <c r="D686" s="78"/>
      <c r="E686" s="78"/>
      <c r="F686" s="78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2" customHeight="1">
      <c r="A687" s="75"/>
      <c r="B687" s="75"/>
      <c r="C687" s="75"/>
      <c r="D687" s="78"/>
      <c r="E687" s="78"/>
      <c r="F687" s="78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2" customHeight="1">
      <c r="A688" s="75"/>
      <c r="B688" s="75"/>
      <c r="C688" s="75"/>
      <c r="D688" s="78"/>
      <c r="E688" s="78"/>
      <c r="F688" s="78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2" customHeight="1">
      <c r="A689" s="75"/>
      <c r="B689" s="75"/>
      <c r="C689" s="75"/>
      <c r="D689" s="78"/>
      <c r="E689" s="78"/>
      <c r="F689" s="78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2" customHeight="1">
      <c r="A690" s="75"/>
      <c r="B690" s="75"/>
      <c r="C690" s="75"/>
      <c r="D690" s="78"/>
      <c r="E690" s="78"/>
      <c r="F690" s="78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2" customHeight="1">
      <c r="A691" s="75"/>
      <c r="B691" s="75"/>
      <c r="C691" s="75"/>
      <c r="D691" s="78"/>
      <c r="E691" s="78"/>
      <c r="F691" s="78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2" customHeight="1">
      <c r="A692" s="75"/>
      <c r="B692" s="75"/>
      <c r="C692" s="75"/>
      <c r="D692" s="78"/>
      <c r="E692" s="78"/>
      <c r="F692" s="78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2" customHeight="1">
      <c r="A693" s="75"/>
      <c r="B693" s="75"/>
      <c r="C693" s="75"/>
      <c r="D693" s="78"/>
      <c r="E693" s="78"/>
      <c r="F693" s="78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2" customHeight="1">
      <c r="A694" s="75"/>
      <c r="B694" s="75"/>
      <c r="C694" s="75"/>
      <c r="D694" s="78"/>
      <c r="E694" s="78"/>
      <c r="F694" s="78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2" customHeight="1">
      <c r="A695" s="75"/>
      <c r="B695" s="75"/>
      <c r="C695" s="75"/>
      <c r="D695" s="78"/>
      <c r="E695" s="78"/>
      <c r="F695" s="78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2" customHeight="1">
      <c r="A696" s="75"/>
      <c r="B696" s="75"/>
      <c r="C696" s="75"/>
      <c r="D696" s="78"/>
      <c r="E696" s="78"/>
      <c r="F696" s="78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2" customHeight="1">
      <c r="A697" s="75"/>
      <c r="B697" s="75"/>
      <c r="C697" s="75"/>
      <c r="D697" s="78"/>
      <c r="E697" s="78"/>
      <c r="F697" s="78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2" customHeight="1">
      <c r="A698" s="75"/>
      <c r="B698" s="75"/>
      <c r="C698" s="75"/>
      <c r="D698" s="78"/>
      <c r="E698" s="78"/>
      <c r="F698" s="78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2" customHeight="1">
      <c r="A699" s="75"/>
      <c r="B699" s="75"/>
      <c r="C699" s="75"/>
      <c r="D699" s="78"/>
      <c r="E699" s="78"/>
      <c r="F699" s="78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2" customHeight="1">
      <c r="A700" s="75"/>
      <c r="B700" s="75"/>
      <c r="C700" s="75"/>
      <c r="D700" s="78"/>
      <c r="E700" s="78"/>
      <c r="F700" s="78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2" customHeight="1">
      <c r="A701" s="75"/>
      <c r="B701" s="75"/>
      <c r="C701" s="75"/>
      <c r="D701" s="78"/>
      <c r="E701" s="78"/>
      <c r="F701" s="78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2" customHeight="1">
      <c r="A702" s="75"/>
      <c r="B702" s="75"/>
      <c r="C702" s="75"/>
      <c r="D702" s="78"/>
      <c r="E702" s="78"/>
      <c r="F702" s="78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2" customHeight="1">
      <c r="A703" s="75"/>
      <c r="B703" s="75"/>
      <c r="C703" s="75"/>
      <c r="D703" s="78"/>
      <c r="E703" s="78"/>
      <c r="F703" s="78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2" customHeight="1">
      <c r="A704" s="75"/>
      <c r="B704" s="75"/>
      <c r="C704" s="75"/>
      <c r="D704" s="78"/>
      <c r="E704" s="78"/>
      <c r="F704" s="78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2" customHeight="1">
      <c r="A705" s="75"/>
      <c r="B705" s="75"/>
      <c r="C705" s="75"/>
      <c r="D705" s="78"/>
      <c r="E705" s="78"/>
      <c r="F705" s="78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2" customHeight="1">
      <c r="A706" s="75"/>
      <c r="B706" s="75"/>
      <c r="C706" s="75"/>
      <c r="D706" s="78"/>
      <c r="E706" s="78"/>
      <c r="F706" s="78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2" customHeight="1">
      <c r="A707" s="75"/>
      <c r="B707" s="75"/>
      <c r="C707" s="75"/>
      <c r="D707" s="78"/>
      <c r="E707" s="78"/>
      <c r="F707" s="78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2" customHeight="1">
      <c r="A708" s="75"/>
      <c r="B708" s="75"/>
      <c r="C708" s="75"/>
      <c r="D708" s="78"/>
      <c r="E708" s="78"/>
      <c r="F708" s="78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2" customHeight="1">
      <c r="A709" s="75"/>
      <c r="B709" s="75"/>
      <c r="C709" s="75"/>
      <c r="D709" s="78"/>
      <c r="E709" s="78"/>
      <c r="F709" s="78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2" customHeight="1">
      <c r="A710" s="75"/>
      <c r="B710" s="75"/>
      <c r="C710" s="75"/>
      <c r="D710" s="78"/>
      <c r="E710" s="78"/>
      <c r="F710" s="78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2" customHeight="1">
      <c r="A711" s="75"/>
      <c r="B711" s="75"/>
      <c r="C711" s="75"/>
      <c r="D711" s="78"/>
      <c r="E711" s="78"/>
      <c r="F711" s="78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2" customHeight="1">
      <c r="A712" s="75"/>
      <c r="B712" s="75"/>
      <c r="C712" s="75"/>
      <c r="D712" s="78"/>
      <c r="E712" s="78"/>
      <c r="F712" s="78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2" customHeight="1">
      <c r="A713" s="75"/>
      <c r="B713" s="75"/>
      <c r="C713" s="75"/>
      <c r="D713" s="78"/>
      <c r="E713" s="78"/>
      <c r="F713" s="78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2" customHeight="1">
      <c r="A714" s="75"/>
      <c r="B714" s="75"/>
      <c r="C714" s="75"/>
      <c r="D714" s="78"/>
      <c r="E714" s="78"/>
      <c r="F714" s="78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2" customHeight="1">
      <c r="A715" s="75"/>
      <c r="B715" s="75"/>
      <c r="C715" s="75"/>
      <c r="D715" s="78"/>
      <c r="E715" s="78"/>
      <c r="F715" s="78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2" customHeight="1">
      <c r="A716" s="75"/>
      <c r="B716" s="75"/>
      <c r="C716" s="75"/>
      <c r="D716" s="78"/>
      <c r="E716" s="78"/>
      <c r="F716" s="78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2" customHeight="1">
      <c r="A717" s="75"/>
      <c r="B717" s="75"/>
      <c r="C717" s="75"/>
      <c r="D717" s="78"/>
      <c r="E717" s="78"/>
      <c r="F717" s="78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2" customHeight="1">
      <c r="A718" s="75"/>
      <c r="B718" s="75"/>
      <c r="C718" s="75"/>
      <c r="D718" s="78"/>
      <c r="E718" s="78"/>
      <c r="F718" s="78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2" customHeight="1">
      <c r="A719" s="75"/>
      <c r="B719" s="75"/>
      <c r="C719" s="75"/>
      <c r="D719" s="78"/>
      <c r="E719" s="78"/>
      <c r="F719" s="78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2" customHeight="1">
      <c r="A720" s="75"/>
      <c r="B720" s="75"/>
      <c r="C720" s="75"/>
      <c r="D720" s="78"/>
      <c r="E720" s="78"/>
      <c r="F720" s="78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2" customHeight="1">
      <c r="A721" s="75"/>
      <c r="B721" s="75"/>
      <c r="C721" s="75"/>
      <c r="D721" s="78"/>
      <c r="E721" s="78"/>
      <c r="F721" s="78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2" customHeight="1">
      <c r="A722" s="75"/>
      <c r="B722" s="75"/>
      <c r="C722" s="75"/>
      <c r="D722" s="78"/>
      <c r="E722" s="78"/>
      <c r="F722" s="78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2" customHeight="1">
      <c r="A723" s="75"/>
      <c r="B723" s="75"/>
      <c r="C723" s="75"/>
      <c r="D723" s="78"/>
      <c r="E723" s="78"/>
      <c r="F723" s="78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2" customHeight="1">
      <c r="A724" s="75"/>
      <c r="B724" s="75"/>
      <c r="C724" s="75"/>
      <c r="D724" s="78"/>
      <c r="E724" s="78"/>
      <c r="F724" s="78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2" customHeight="1">
      <c r="A725" s="75"/>
      <c r="B725" s="75"/>
      <c r="C725" s="75"/>
      <c r="D725" s="78"/>
      <c r="E725" s="78"/>
      <c r="F725" s="78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2" customHeight="1">
      <c r="A726" s="75"/>
      <c r="B726" s="75"/>
      <c r="C726" s="75"/>
      <c r="D726" s="78"/>
      <c r="E726" s="78"/>
      <c r="F726" s="78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2" customHeight="1">
      <c r="A727" s="75"/>
      <c r="B727" s="75"/>
      <c r="C727" s="75"/>
      <c r="D727" s="78"/>
      <c r="E727" s="78"/>
      <c r="F727" s="78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2" customHeight="1">
      <c r="A728" s="75"/>
      <c r="B728" s="75"/>
      <c r="C728" s="75"/>
      <c r="D728" s="78"/>
      <c r="E728" s="78"/>
      <c r="F728" s="78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2" customHeight="1">
      <c r="A729" s="75"/>
      <c r="B729" s="75"/>
      <c r="C729" s="75"/>
      <c r="D729" s="78"/>
      <c r="E729" s="78"/>
      <c r="F729" s="78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2" customHeight="1">
      <c r="A730" s="75"/>
      <c r="B730" s="75"/>
      <c r="C730" s="75"/>
      <c r="D730" s="78"/>
      <c r="E730" s="78"/>
      <c r="F730" s="78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2" customHeight="1">
      <c r="A731" s="75"/>
      <c r="B731" s="75"/>
      <c r="C731" s="75"/>
      <c r="D731" s="78"/>
      <c r="E731" s="78"/>
      <c r="F731" s="78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2" customHeight="1">
      <c r="A732" s="75"/>
      <c r="B732" s="75"/>
      <c r="C732" s="75"/>
      <c r="D732" s="78"/>
      <c r="E732" s="78"/>
      <c r="F732" s="78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2" customHeight="1">
      <c r="A733" s="75"/>
      <c r="B733" s="75"/>
      <c r="C733" s="75"/>
      <c r="D733" s="78"/>
      <c r="E733" s="78"/>
      <c r="F733" s="78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2" customHeight="1">
      <c r="A734" s="75"/>
      <c r="B734" s="75"/>
      <c r="C734" s="75"/>
      <c r="D734" s="78"/>
      <c r="E734" s="78"/>
      <c r="F734" s="78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2" customHeight="1">
      <c r="A735" s="75"/>
      <c r="B735" s="75"/>
      <c r="C735" s="75"/>
      <c r="D735" s="78"/>
      <c r="E735" s="78"/>
      <c r="F735" s="78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2" customHeight="1">
      <c r="A736" s="75"/>
      <c r="B736" s="75"/>
      <c r="C736" s="75"/>
      <c r="D736" s="78"/>
      <c r="E736" s="78"/>
      <c r="F736" s="78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2" customHeight="1">
      <c r="A737" s="75"/>
      <c r="B737" s="75"/>
      <c r="C737" s="75"/>
      <c r="D737" s="78"/>
      <c r="E737" s="78"/>
      <c r="F737" s="78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2" customHeight="1">
      <c r="A738" s="75"/>
      <c r="B738" s="75"/>
      <c r="C738" s="75"/>
      <c r="D738" s="78"/>
      <c r="E738" s="78"/>
      <c r="F738" s="78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2" customHeight="1">
      <c r="A739" s="75"/>
      <c r="B739" s="75"/>
      <c r="C739" s="75"/>
      <c r="D739" s="78"/>
      <c r="E739" s="78"/>
      <c r="F739" s="78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2" customHeight="1">
      <c r="A740" s="75"/>
      <c r="B740" s="75"/>
      <c r="C740" s="75"/>
      <c r="D740" s="78"/>
      <c r="E740" s="78"/>
      <c r="F740" s="78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2" customHeight="1">
      <c r="A741" s="75"/>
      <c r="B741" s="75"/>
      <c r="C741" s="75"/>
      <c r="D741" s="78"/>
      <c r="E741" s="78"/>
      <c r="F741" s="78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2" customHeight="1">
      <c r="A742" s="75"/>
      <c r="B742" s="75"/>
      <c r="C742" s="75"/>
      <c r="D742" s="78"/>
      <c r="E742" s="78"/>
      <c r="F742" s="78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2" customHeight="1">
      <c r="A743" s="75"/>
      <c r="B743" s="75"/>
      <c r="C743" s="75"/>
      <c r="D743" s="78"/>
      <c r="E743" s="78"/>
      <c r="F743" s="78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2" customHeight="1">
      <c r="A744" s="75"/>
      <c r="B744" s="75"/>
      <c r="C744" s="75"/>
      <c r="D744" s="78"/>
      <c r="E744" s="78"/>
      <c r="F744" s="78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2" customHeight="1">
      <c r="A745" s="75"/>
      <c r="B745" s="75"/>
      <c r="C745" s="75"/>
      <c r="D745" s="78"/>
      <c r="E745" s="78"/>
      <c r="F745" s="78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2" customHeight="1">
      <c r="A746" s="75"/>
      <c r="B746" s="75"/>
      <c r="C746" s="75"/>
      <c r="D746" s="78"/>
      <c r="E746" s="78"/>
      <c r="F746" s="78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2" customHeight="1">
      <c r="A747" s="75"/>
      <c r="B747" s="75"/>
      <c r="C747" s="75"/>
      <c r="D747" s="78"/>
      <c r="E747" s="78"/>
      <c r="F747" s="78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2" customHeight="1">
      <c r="A748" s="75"/>
      <c r="B748" s="75"/>
      <c r="C748" s="75"/>
      <c r="D748" s="78"/>
      <c r="E748" s="78"/>
      <c r="F748" s="78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2" customHeight="1">
      <c r="A749" s="75"/>
      <c r="B749" s="75"/>
      <c r="C749" s="75"/>
      <c r="D749" s="78"/>
      <c r="E749" s="78"/>
      <c r="F749" s="78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2" customHeight="1">
      <c r="A750" s="75"/>
      <c r="B750" s="75"/>
      <c r="C750" s="75"/>
      <c r="D750" s="78"/>
      <c r="E750" s="78"/>
      <c r="F750" s="78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2" customHeight="1">
      <c r="A751" s="75"/>
      <c r="B751" s="75"/>
      <c r="C751" s="75"/>
      <c r="D751" s="78"/>
      <c r="E751" s="78"/>
      <c r="F751" s="78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2" customHeight="1">
      <c r="A752" s="75"/>
      <c r="B752" s="75"/>
      <c r="C752" s="75"/>
      <c r="D752" s="78"/>
      <c r="E752" s="78"/>
      <c r="F752" s="78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2" customHeight="1">
      <c r="A753" s="75"/>
      <c r="B753" s="75"/>
      <c r="C753" s="75"/>
      <c r="D753" s="78"/>
      <c r="E753" s="78"/>
      <c r="F753" s="78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2" customHeight="1">
      <c r="A754" s="75"/>
      <c r="B754" s="75"/>
      <c r="C754" s="75"/>
      <c r="D754" s="78"/>
      <c r="E754" s="78"/>
      <c r="F754" s="78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2" customHeight="1">
      <c r="A755" s="75"/>
      <c r="B755" s="75"/>
      <c r="C755" s="75"/>
      <c r="D755" s="78"/>
      <c r="E755" s="78"/>
      <c r="F755" s="78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2" customHeight="1">
      <c r="A756" s="75"/>
      <c r="B756" s="75"/>
      <c r="C756" s="75"/>
      <c r="D756" s="78"/>
      <c r="E756" s="78"/>
      <c r="F756" s="78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2" customHeight="1">
      <c r="A757" s="75"/>
      <c r="B757" s="75"/>
      <c r="C757" s="75"/>
      <c r="D757" s="78"/>
      <c r="E757" s="78"/>
      <c r="F757" s="78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2" customHeight="1">
      <c r="A758" s="75"/>
      <c r="B758" s="75"/>
      <c r="C758" s="75"/>
      <c r="D758" s="78"/>
      <c r="E758" s="78"/>
      <c r="F758" s="78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2" customHeight="1">
      <c r="A759" s="75"/>
      <c r="B759" s="75"/>
      <c r="C759" s="75"/>
      <c r="D759" s="78"/>
      <c r="E759" s="78"/>
      <c r="F759" s="78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2" customHeight="1">
      <c r="A760" s="75"/>
      <c r="B760" s="75"/>
      <c r="C760" s="75"/>
      <c r="D760" s="78"/>
      <c r="E760" s="78"/>
      <c r="F760" s="78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2" customHeight="1">
      <c r="A761" s="75"/>
      <c r="B761" s="75"/>
      <c r="C761" s="75"/>
      <c r="D761" s="78"/>
      <c r="E761" s="78"/>
      <c r="F761" s="78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2" customHeight="1">
      <c r="A762" s="75"/>
      <c r="B762" s="75"/>
      <c r="C762" s="75"/>
      <c r="D762" s="78"/>
      <c r="E762" s="78"/>
      <c r="F762" s="78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2" customHeight="1">
      <c r="A763" s="75"/>
      <c r="B763" s="75"/>
      <c r="C763" s="75"/>
      <c r="D763" s="78"/>
      <c r="E763" s="78"/>
      <c r="F763" s="78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2" customHeight="1">
      <c r="A764" s="75"/>
      <c r="B764" s="75"/>
      <c r="C764" s="75"/>
      <c r="D764" s="78"/>
      <c r="E764" s="78"/>
      <c r="F764" s="78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2" customHeight="1">
      <c r="A765" s="75"/>
      <c r="B765" s="75"/>
      <c r="C765" s="75"/>
      <c r="D765" s="78"/>
      <c r="E765" s="78"/>
      <c r="F765" s="78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2" customHeight="1">
      <c r="A766" s="75"/>
      <c r="B766" s="75"/>
      <c r="C766" s="75"/>
      <c r="D766" s="78"/>
      <c r="E766" s="78"/>
      <c r="F766" s="78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2" customHeight="1">
      <c r="A767" s="75"/>
      <c r="B767" s="75"/>
      <c r="C767" s="75"/>
      <c r="D767" s="78"/>
      <c r="E767" s="78"/>
      <c r="F767" s="78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2" customHeight="1">
      <c r="A768" s="75"/>
      <c r="B768" s="75"/>
      <c r="C768" s="75"/>
      <c r="D768" s="78"/>
      <c r="E768" s="78"/>
      <c r="F768" s="78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2" customHeight="1">
      <c r="A769" s="75"/>
      <c r="B769" s="75"/>
      <c r="C769" s="75"/>
      <c r="D769" s="78"/>
      <c r="E769" s="78"/>
      <c r="F769" s="78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2" customHeight="1">
      <c r="A770" s="75"/>
      <c r="B770" s="75"/>
      <c r="C770" s="75"/>
      <c r="D770" s="78"/>
      <c r="E770" s="78"/>
      <c r="F770" s="78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2" customHeight="1">
      <c r="A771" s="75"/>
      <c r="B771" s="75"/>
      <c r="C771" s="75"/>
      <c r="D771" s="78"/>
      <c r="E771" s="78"/>
      <c r="F771" s="78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2" customHeight="1">
      <c r="A772" s="75"/>
      <c r="B772" s="75"/>
      <c r="C772" s="75"/>
      <c r="D772" s="78"/>
      <c r="E772" s="78"/>
      <c r="F772" s="78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2" customHeight="1">
      <c r="A773" s="75"/>
      <c r="B773" s="75"/>
      <c r="C773" s="75"/>
      <c r="D773" s="78"/>
      <c r="E773" s="78"/>
      <c r="F773" s="78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2" customHeight="1">
      <c r="A774" s="75"/>
      <c r="B774" s="75"/>
      <c r="C774" s="75"/>
      <c r="D774" s="78"/>
      <c r="E774" s="78"/>
      <c r="F774" s="78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2" customHeight="1">
      <c r="A775" s="75"/>
      <c r="B775" s="75"/>
      <c r="C775" s="75"/>
      <c r="D775" s="78"/>
      <c r="E775" s="78"/>
      <c r="F775" s="78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2" customHeight="1">
      <c r="A776" s="75"/>
      <c r="B776" s="75"/>
      <c r="C776" s="75"/>
      <c r="D776" s="78"/>
      <c r="E776" s="78"/>
      <c r="F776" s="78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2" customHeight="1">
      <c r="A777" s="75"/>
      <c r="B777" s="75"/>
      <c r="C777" s="75"/>
      <c r="D777" s="78"/>
      <c r="E777" s="78"/>
      <c r="F777" s="78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2" customHeight="1">
      <c r="A778" s="75"/>
      <c r="B778" s="75"/>
      <c r="C778" s="75"/>
      <c r="D778" s="78"/>
      <c r="E778" s="78"/>
      <c r="F778" s="78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2" customHeight="1">
      <c r="A779" s="75"/>
      <c r="B779" s="75"/>
      <c r="C779" s="75"/>
      <c r="D779" s="78"/>
      <c r="E779" s="78"/>
      <c r="F779" s="78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2" customHeight="1">
      <c r="A780" s="75"/>
      <c r="B780" s="75"/>
      <c r="C780" s="75"/>
      <c r="D780" s="78"/>
      <c r="E780" s="78"/>
      <c r="F780" s="78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2" customHeight="1">
      <c r="A781" s="75"/>
      <c r="B781" s="75"/>
      <c r="C781" s="75"/>
      <c r="D781" s="78"/>
      <c r="E781" s="78"/>
      <c r="F781" s="78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2" customHeight="1">
      <c r="A782" s="75"/>
      <c r="B782" s="75"/>
      <c r="C782" s="75"/>
      <c r="D782" s="78"/>
      <c r="E782" s="78"/>
      <c r="F782" s="78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2" customHeight="1">
      <c r="A783" s="75"/>
      <c r="B783" s="75"/>
      <c r="C783" s="75"/>
      <c r="D783" s="78"/>
      <c r="E783" s="78"/>
      <c r="F783" s="78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2" customHeight="1">
      <c r="A784" s="75"/>
      <c r="B784" s="75"/>
      <c r="C784" s="75"/>
      <c r="D784" s="78"/>
      <c r="E784" s="78"/>
      <c r="F784" s="78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2" customHeight="1">
      <c r="A785" s="75"/>
      <c r="B785" s="75"/>
      <c r="C785" s="75"/>
      <c r="D785" s="78"/>
      <c r="E785" s="78"/>
      <c r="F785" s="78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2" customHeight="1">
      <c r="A786" s="75"/>
      <c r="B786" s="75"/>
      <c r="C786" s="75"/>
      <c r="D786" s="78"/>
      <c r="E786" s="78"/>
      <c r="F786" s="78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2" customHeight="1">
      <c r="A787" s="75"/>
      <c r="B787" s="75"/>
      <c r="C787" s="75"/>
      <c r="D787" s="78"/>
      <c r="E787" s="78"/>
      <c r="F787" s="78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2" customHeight="1">
      <c r="A788" s="75"/>
      <c r="B788" s="75"/>
      <c r="C788" s="75"/>
      <c r="D788" s="78"/>
      <c r="E788" s="78"/>
      <c r="F788" s="78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2" customHeight="1">
      <c r="A789" s="75"/>
      <c r="B789" s="75"/>
      <c r="C789" s="75"/>
      <c r="D789" s="78"/>
      <c r="E789" s="78"/>
      <c r="F789" s="78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2" customHeight="1">
      <c r="A790" s="75"/>
      <c r="B790" s="75"/>
      <c r="C790" s="75"/>
      <c r="D790" s="78"/>
      <c r="E790" s="78"/>
      <c r="F790" s="78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2" customHeight="1">
      <c r="A791" s="75"/>
      <c r="B791" s="75"/>
      <c r="C791" s="75"/>
      <c r="D791" s="78"/>
      <c r="E791" s="78"/>
      <c r="F791" s="78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2" customHeight="1">
      <c r="A792" s="75"/>
      <c r="B792" s="75"/>
      <c r="C792" s="75"/>
      <c r="D792" s="78"/>
      <c r="E792" s="78"/>
      <c r="F792" s="78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2" customHeight="1">
      <c r="A793" s="75"/>
      <c r="B793" s="75"/>
      <c r="C793" s="75"/>
      <c r="D793" s="78"/>
      <c r="E793" s="78"/>
      <c r="F793" s="78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2" customHeight="1">
      <c r="A794" s="75"/>
      <c r="B794" s="75"/>
      <c r="C794" s="75"/>
      <c r="D794" s="78"/>
      <c r="E794" s="78"/>
      <c r="F794" s="78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2" customHeight="1">
      <c r="A795" s="75"/>
      <c r="B795" s="75"/>
      <c r="C795" s="75"/>
      <c r="D795" s="78"/>
      <c r="E795" s="78"/>
      <c r="F795" s="78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2" customHeight="1">
      <c r="A796" s="75"/>
      <c r="B796" s="75"/>
      <c r="C796" s="75"/>
      <c r="D796" s="78"/>
      <c r="E796" s="78"/>
      <c r="F796" s="78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2" customHeight="1">
      <c r="A797" s="75"/>
      <c r="B797" s="75"/>
      <c r="C797" s="75"/>
      <c r="D797" s="78"/>
      <c r="E797" s="78"/>
      <c r="F797" s="78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2" customHeight="1">
      <c r="A798" s="75"/>
      <c r="B798" s="75"/>
      <c r="C798" s="75"/>
      <c r="D798" s="78"/>
      <c r="E798" s="78"/>
      <c r="F798" s="78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2" customHeight="1">
      <c r="A799" s="75"/>
      <c r="B799" s="75"/>
      <c r="C799" s="75"/>
      <c r="D799" s="78"/>
      <c r="E799" s="78"/>
      <c r="F799" s="78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2" customHeight="1">
      <c r="A800" s="75"/>
      <c r="B800" s="75"/>
      <c r="C800" s="75"/>
      <c r="D800" s="78"/>
      <c r="E800" s="78"/>
      <c r="F800" s="78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2" customHeight="1">
      <c r="A801" s="75"/>
      <c r="B801" s="75"/>
      <c r="C801" s="75"/>
      <c r="D801" s="78"/>
      <c r="E801" s="78"/>
      <c r="F801" s="78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2" customHeight="1">
      <c r="A802" s="75"/>
      <c r="B802" s="75"/>
      <c r="C802" s="75"/>
      <c r="D802" s="78"/>
      <c r="E802" s="78"/>
      <c r="F802" s="78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2" customHeight="1">
      <c r="A803" s="75"/>
      <c r="B803" s="75"/>
      <c r="C803" s="75"/>
      <c r="D803" s="78"/>
      <c r="E803" s="78"/>
      <c r="F803" s="78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2" customHeight="1">
      <c r="A804" s="75"/>
      <c r="B804" s="75"/>
      <c r="C804" s="75"/>
      <c r="D804" s="78"/>
      <c r="E804" s="78"/>
      <c r="F804" s="78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2" customHeight="1">
      <c r="A805" s="75"/>
      <c r="B805" s="75"/>
      <c r="C805" s="75"/>
      <c r="D805" s="78"/>
      <c r="E805" s="78"/>
      <c r="F805" s="78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2" customHeight="1">
      <c r="A806" s="75"/>
      <c r="B806" s="75"/>
      <c r="C806" s="75"/>
      <c r="D806" s="78"/>
      <c r="E806" s="78"/>
      <c r="F806" s="78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2" customHeight="1">
      <c r="A807" s="75"/>
      <c r="B807" s="75"/>
      <c r="C807" s="75"/>
      <c r="D807" s="78"/>
      <c r="E807" s="78"/>
      <c r="F807" s="78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2" customHeight="1">
      <c r="A808" s="75"/>
      <c r="B808" s="75"/>
      <c r="C808" s="75"/>
      <c r="D808" s="78"/>
      <c r="E808" s="78"/>
      <c r="F808" s="78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2" customHeight="1">
      <c r="A809" s="75"/>
      <c r="B809" s="75"/>
      <c r="C809" s="75"/>
      <c r="D809" s="78"/>
      <c r="E809" s="78"/>
      <c r="F809" s="78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2" customHeight="1">
      <c r="A810" s="75"/>
      <c r="B810" s="75"/>
      <c r="C810" s="75"/>
      <c r="D810" s="78"/>
      <c r="E810" s="78"/>
      <c r="F810" s="78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2" customHeight="1">
      <c r="A811" s="75"/>
      <c r="B811" s="75"/>
      <c r="C811" s="75"/>
      <c r="D811" s="78"/>
      <c r="E811" s="78"/>
      <c r="F811" s="78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2" customHeight="1">
      <c r="A812" s="75"/>
      <c r="B812" s="75"/>
      <c r="C812" s="75"/>
      <c r="D812" s="78"/>
      <c r="E812" s="78"/>
      <c r="F812" s="78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2" customHeight="1">
      <c r="A813" s="75"/>
      <c r="B813" s="75"/>
      <c r="C813" s="75"/>
      <c r="D813" s="78"/>
      <c r="E813" s="78"/>
      <c r="F813" s="78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2" customHeight="1">
      <c r="A814" s="75"/>
      <c r="B814" s="75"/>
      <c r="C814" s="75"/>
      <c r="D814" s="78"/>
      <c r="E814" s="78"/>
      <c r="F814" s="78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2" customHeight="1">
      <c r="A815" s="75"/>
      <c r="B815" s="75"/>
      <c r="C815" s="75"/>
      <c r="D815" s="78"/>
      <c r="E815" s="78"/>
      <c r="F815" s="78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2" customHeight="1">
      <c r="A816" s="75"/>
      <c r="B816" s="75"/>
      <c r="C816" s="75"/>
      <c r="D816" s="78"/>
      <c r="E816" s="78"/>
      <c r="F816" s="78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2" customHeight="1">
      <c r="A817" s="75"/>
      <c r="B817" s="75"/>
      <c r="C817" s="75"/>
      <c r="D817" s="78"/>
      <c r="E817" s="78"/>
      <c r="F817" s="78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2" customHeight="1">
      <c r="A818" s="75"/>
      <c r="B818" s="75"/>
      <c r="C818" s="75"/>
      <c r="D818" s="78"/>
      <c r="E818" s="78"/>
      <c r="F818" s="78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2" customHeight="1">
      <c r="A819" s="75"/>
      <c r="B819" s="75"/>
      <c r="C819" s="75"/>
      <c r="D819" s="78"/>
      <c r="E819" s="78"/>
      <c r="F819" s="78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2" customHeight="1">
      <c r="A820" s="75"/>
      <c r="B820" s="75"/>
      <c r="C820" s="75"/>
      <c r="D820" s="78"/>
      <c r="E820" s="78"/>
      <c r="F820" s="78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2" customHeight="1">
      <c r="A821" s="75"/>
      <c r="B821" s="75"/>
      <c r="C821" s="75"/>
      <c r="D821" s="78"/>
      <c r="E821" s="78"/>
      <c r="F821" s="78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2" customHeight="1">
      <c r="A822" s="75"/>
      <c r="B822" s="75"/>
      <c r="C822" s="75"/>
      <c r="D822" s="78"/>
      <c r="E822" s="78"/>
      <c r="F822" s="78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2" customHeight="1">
      <c r="A823" s="75"/>
      <c r="B823" s="75"/>
      <c r="C823" s="75"/>
      <c r="D823" s="78"/>
      <c r="E823" s="78"/>
      <c r="F823" s="78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2" customHeight="1">
      <c r="A824" s="75"/>
      <c r="B824" s="75"/>
      <c r="C824" s="75"/>
      <c r="D824" s="78"/>
      <c r="E824" s="78"/>
      <c r="F824" s="78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2" customHeight="1">
      <c r="A825" s="75"/>
      <c r="B825" s="75"/>
      <c r="C825" s="75"/>
      <c r="D825" s="78"/>
      <c r="E825" s="78"/>
      <c r="F825" s="78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2" customHeight="1">
      <c r="A826" s="75"/>
      <c r="B826" s="75"/>
      <c r="C826" s="75"/>
      <c r="D826" s="78"/>
      <c r="E826" s="78"/>
      <c r="F826" s="78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2" customHeight="1">
      <c r="A827" s="75"/>
      <c r="B827" s="75"/>
      <c r="C827" s="75"/>
      <c r="D827" s="78"/>
      <c r="E827" s="78"/>
      <c r="F827" s="78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2" customHeight="1">
      <c r="A828" s="75"/>
      <c r="B828" s="75"/>
      <c r="C828" s="75"/>
      <c r="D828" s="78"/>
      <c r="E828" s="78"/>
      <c r="F828" s="78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2" customHeight="1">
      <c r="A829" s="75"/>
      <c r="B829" s="75"/>
      <c r="C829" s="75"/>
      <c r="D829" s="78"/>
      <c r="E829" s="78"/>
      <c r="F829" s="78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2" customHeight="1">
      <c r="A830" s="75"/>
      <c r="B830" s="75"/>
      <c r="C830" s="75"/>
      <c r="D830" s="78"/>
      <c r="E830" s="78"/>
      <c r="F830" s="78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2" customHeight="1">
      <c r="A831" s="75"/>
      <c r="B831" s="75"/>
      <c r="C831" s="75"/>
      <c r="D831" s="78"/>
      <c r="E831" s="78"/>
      <c r="F831" s="78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2" customHeight="1">
      <c r="A832" s="75"/>
      <c r="B832" s="75"/>
      <c r="C832" s="75"/>
      <c r="D832" s="78"/>
      <c r="E832" s="78"/>
      <c r="F832" s="78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2" customHeight="1">
      <c r="A833" s="75"/>
      <c r="B833" s="75"/>
      <c r="C833" s="75"/>
      <c r="D833" s="78"/>
      <c r="E833" s="78"/>
      <c r="F833" s="78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2" customHeight="1">
      <c r="A834" s="75"/>
      <c r="B834" s="75"/>
      <c r="C834" s="75"/>
      <c r="D834" s="78"/>
      <c r="E834" s="78"/>
      <c r="F834" s="78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2" customHeight="1">
      <c r="A835" s="75"/>
      <c r="B835" s="75"/>
      <c r="C835" s="75"/>
      <c r="D835" s="78"/>
      <c r="E835" s="78"/>
      <c r="F835" s="78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2" customHeight="1">
      <c r="A836" s="75"/>
      <c r="B836" s="75"/>
      <c r="C836" s="75"/>
      <c r="D836" s="78"/>
      <c r="E836" s="78"/>
      <c r="F836" s="78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2" customHeight="1">
      <c r="A837" s="75"/>
      <c r="B837" s="75"/>
      <c r="C837" s="75"/>
      <c r="D837" s="78"/>
      <c r="E837" s="78"/>
      <c r="F837" s="78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2" customHeight="1">
      <c r="A838" s="75"/>
      <c r="B838" s="75"/>
      <c r="C838" s="75"/>
      <c r="D838" s="78"/>
      <c r="E838" s="78"/>
      <c r="F838" s="78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2" customHeight="1">
      <c r="A839" s="75"/>
      <c r="B839" s="75"/>
      <c r="C839" s="75"/>
      <c r="D839" s="78"/>
      <c r="E839" s="78"/>
      <c r="F839" s="78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2" customHeight="1">
      <c r="A840" s="75"/>
      <c r="B840" s="75"/>
      <c r="C840" s="75"/>
      <c r="D840" s="78"/>
      <c r="E840" s="78"/>
      <c r="F840" s="78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2" customHeight="1">
      <c r="A841" s="75"/>
      <c r="B841" s="75"/>
      <c r="C841" s="75"/>
      <c r="D841" s="78"/>
      <c r="E841" s="78"/>
      <c r="F841" s="78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2" customHeight="1">
      <c r="A842" s="75"/>
      <c r="B842" s="75"/>
      <c r="C842" s="75"/>
      <c r="D842" s="78"/>
      <c r="E842" s="78"/>
      <c r="F842" s="78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2" customHeight="1">
      <c r="A843" s="75"/>
      <c r="B843" s="75"/>
      <c r="C843" s="75"/>
      <c r="D843" s="78"/>
      <c r="E843" s="78"/>
      <c r="F843" s="78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2" customHeight="1">
      <c r="A844" s="75"/>
      <c r="B844" s="75"/>
      <c r="C844" s="75"/>
      <c r="D844" s="78"/>
      <c r="E844" s="78"/>
      <c r="F844" s="78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2" customHeight="1">
      <c r="A845" s="75"/>
      <c r="B845" s="75"/>
      <c r="C845" s="75"/>
      <c r="D845" s="78"/>
      <c r="E845" s="78"/>
      <c r="F845" s="78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2" customHeight="1">
      <c r="A846" s="75"/>
      <c r="B846" s="75"/>
      <c r="C846" s="75"/>
      <c r="D846" s="78"/>
      <c r="E846" s="78"/>
      <c r="F846" s="78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2" customHeight="1">
      <c r="A847" s="75"/>
      <c r="B847" s="75"/>
      <c r="C847" s="75"/>
      <c r="D847" s="78"/>
      <c r="E847" s="78"/>
      <c r="F847" s="78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2" customHeight="1">
      <c r="A848" s="75"/>
      <c r="B848" s="75"/>
      <c r="C848" s="75"/>
      <c r="D848" s="78"/>
      <c r="E848" s="78"/>
      <c r="F848" s="78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2" customHeight="1">
      <c r="A849" s="75"/>
      <c r="B849" s="75"/>
      <c r="C849" s="75"/>
      <c r="D849" s="78"/>
      <c r="E849" s="78"/>
      <c r="F849" s="78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2" customHeight="1">
      <c r="A850" s="75"/>
      <c r="B850" s="75"/>
      <c r="C850" s="75"/>
      <c r="D850" s="78"/>
      <c r="E850" s="78"/>
      <c r="F850" s="78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2" customHeight="1">
      <c r="A851" s="75"/>
      <c r="B851" s="75"/>
      <c r="C851" s="75"/>
      <c r="D851" s="78"/>
      <c r="E851" s="78"/>
      <c r="F851" s="78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2" customHeight="1">
      <c r="A852" s="75"/>
      <c r="B852" s="75"/>
      <c r="C852" s="75"/>
      <c r="D852" s="78"/>
      <c r="E852" s="78"/>
      <c r="F852" s="78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2" customHeight="1">
      <c r="A853" s="75"/>
      <c r="B853" s="75"/>
      <c r="C853" s="75"/>
      <c r="D853" s="78"/>
      <c r="E853" s="78"/>
      <c r="F853" s="78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2" customHeight="1">
      <c r="A854" s="75"/>
      <c r="B854" s="75"/>
      <c r="C854" s="75"/>
      <c r="D854" s="78"/>
      <c r="E854" s="78"/>
      <c r="F854" s="78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2" customHeight="1">
      <c r="A855" s="75"/>
      <c r="B855" s="75"/>
      <c r="C855" s="75"/>
      <c r="D855" s="78"/>
      <c r="E855" s="78"/>
      <c r="F855" s="78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2" customHeight="1">
      <c r="A856" s="75"/>
      <c r="B856" s="75"/>
      <c r="C856" s="75"/>
      <c r="D856" s="78"/>
      <c r="E856" s="78"/>
      <c r="F856" s="78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2" customHeight="1">
      <c r="A857" s="75"/>
      <c r="B857" s="75"/>
      <c r="C857" s="75"/>
      <c r="D857" s="78"/>
      <c r="E857" s="78"/>
      <c r="F857" s="78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2" customHeight="1">
      <c r="A858" s="75"/>
      <c r="B858" s="75"/>
      <c r="C858" s="75"/>
      <c r="D858" s="78"/>
      <c r="E858" s="78"/>
      <c r="F858" s="78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2" customHeight="1">
      <c r="A859" s="75"/>
      <c r="B859" s="75"/>
      <c r="C859" s="75"/>
      <c r="D859" s="78"/>
      <c r="E859" s="78"/>
      <c r="F859" s="78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2" customHeight="1">
      <c r="A860" s="75"/>
      <c r="B860" s="75"/>
      <c r="C860" s="75"/>
      <c r="D860" s="78"/>
      <c r="E860" s="78"/>
      <c r="F860" s="78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2" customHeight="1">
      <c r="A861" s="75"/>
      <c r="B861" s="75"/>
      <c r="C861" s="75"/>
      <c r="D861" s="78"/>
      <c r="E861" s="78"/>
      <c r="F861" s="78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2" customHeight="1">
      <c r="A862" s="75"/>
      <c r="B862" s="75"/>
      <c r="C862" s="75"/>
      <c r="D862" s="78"/>
      <c r="E862" s="78"/>
      <c r="F862" s="78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2" customHeight="1">
      <c r="A863" s="75"/>
      <c r="B863" s="75"/>
      <c r="C863" s="75"/>
      <c r="D863" s="78"/>
      <c r="E863" s="78"/>
      <c r="F863" s="78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2" customHeight="1">
      <c r="A864" s="75"/>
      <c r="B864" s="75"/>
      <c r="C864" s="75"/>
      <c r="D864" s="78"/>
      <c r="E864" s="78"/>
      <c r="F864" s="78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2" customHeight="1">
      <c r="A865" s="75"/>
      <c r="B865" s="75"/>
      <c r="C865" s="75"/>
      <c r="D865" s="78"/>
      <c r="E865" s="78"/>
      <c r="F865" s="78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2" customHeight="1">
      <c r="A866" s="75"/>
      <c r="B866" s="75"/>
      <c r="C866" s="75"/>
      <c r="D866" s="78"/>
      <c r="E866" s="78"/>
      <c r="F866" s="78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2" customHeight="1">
      <c r="A867" s="75"/>
      <c r="B867" s="75"/>
      <c r="C867" s="75"/>
      <c r="D867" s="78"/>
      <c r="E867" s="78"/>
      <c r="F867" s="78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2" customHeight="1">
      <c r="A868" s="75"/>
      <c r="B868" s="75"/>
      <c r="C868" s="75"/>
      <c r="D868" s="78"/>
      <c r="E868" s="78"/>
      <c r="F868" s="78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2" customHeight="1">
      <c r="A869" s="75"/>
      <c r="B869" s="75"/>
      <c r="C869" s="75"/>
      <c r="D869" s="78"/>
      <c r="E869" s="78"/>
      <c r="F869" s="78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2" customHeight="1">
      <c r="A870" s="75"/>
      <c r="B870" s="75"/>
      <c r="C870" s="75"/>
      <c r="D870" s="78"/>
      <c r="E870" s="78"/>
      <c r="F870" s="78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2" customHeight="1">
      <c r="A871" s="75"/>
      <c r="B871" s="75"/>
      <c r="C871" s="75"/>
      <c r="D871" s="78"/>
      <c r="E871" s="78"/>
      <c r="F871" s="78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2" customHeight="1">
      <c r="A872" s="75"/>
      <c r="B872" s="75"/>
      <c r="C872" s="75"/>
      <c r="D872" s="78"/>
      <c r="E872" s="78"/>
      <c r="F872" s="78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2" customHeight="1">
      <c r="A873" s="75"/>
      <c r="B873" s="75"/>
      <c r="C873" s="75"/>
      <c r="D873" s="78"/>
      <c r="E873" s="78"/>
      <c r="F873" s="78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2" customHeight="1">
      <c r="A874" s="75"/>
      <c r="B874" s="75"/>
      <c r="C874" s="75"/>
      <c r="D874" s="78"/>
      <c r="E874" s="78"/>
      <c r="F874" s="78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2" customHeight="1">
      <c r="A875" s="75"/>
      <c r="B875" s="75"/>
      <c r="C875" s="75"/>
      <c r="D875" s="78"/>
      <c r="E875" s="78"/>
      <c r="F875" s="78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2" customHeight="1">
      <c r="A876" s="75"/>
      <c r="B876" s="75"/>
      <c r="C876" s="75"/>
      <c r="D876" s="78"/>
      <c r="E876" s="78"/>
      <c r="F876" s="78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2" customHeight="1">
      <c r="A877" s="75"/>
      <c r="B877" s="75"/>
      <c r="C877" s="75"/>
      <c r="D877" s="78"/>
      <c r="E877" s="78"/>
      <c r="F877" s="78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2" customHeight="1">
      <c r="A878" s="75"/>
      <c r="B878" s="75"/>
      <c r="C878" s="75"/>
      <c r="D878" s="78"/>
      <c r="E878" s="78"/>
      <c r="F878" s="78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2" customHeight="1">
      <c r="A879" s="75"/>
      <c r="B879" s="75"/>
      <c r="C879" s="75"/>
      <c r="D879" s="78"/>
      <c r="E879" s="78"/>
      <c r="F879" s="78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2" customHeight="1">
      <c r="A880" s="75"/>
      <c r="B880" s="75"/>
      <c r="C880" s="75"/>
      <c r="D880" s="78"/>
      <c r="E880" s="78"/>
      <c r="F880" s="78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2" customHeight="1">
      <c r="A881" s="75"/>
      <c r="B881" s="75"/>
      <c r="C881" s="75"/>
      <c r="D881" s="78"/>
      <c r="E881" s="78"/>
      <c r="F881" s="78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2" customHeight="1">
      <c r="A882" s="75"/>
      <c r="B882" s="75"/>
      <c r="C882" s="75"/>
      <c r="D882" s="78"/>
      <c r="E882" s="78"/>
      <c r="F882" s="78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2" customHeight="1">
      <c r="A883" s="75"/>
      <c r="B883" s="75"/>
      <c r="C883" s="75"/>
      <c r="D883" s="78"/>
      <c r="E883" s="78"/>
      <c r="F883" s="78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2" customHeight="1">
      <c r="A884" s="75"/>
      <c r="B884" s="75"/>
      <c r="C884" s="75"/>
      <c r="D884" s="78"/>
      <c r="E884" s="78"/>
      <c r="F884" s="78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2" customHeight="1">
      <c r="A885" s="75"/>
      <c r="B885" s="75"/>
      <c r="C885" s="75"/>
      <c r="D885" s="78"/>
      <c r="E885" s="78"/>
      <c r="F885" s="78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2" customHeight="1">
      <c r="A886" s="75"/>
      <c r="B886" s="75"/>
      <c r="C886" s="75"/>
      <c r="D886" s="78"/>
      <c r="E886" s="78"/>
      <c r="F886" s="78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2" customHeight="1">
      <c r="A887" s="75"/>
      <c r="B887" s="75"/>
      <c r="C887" s="75"/>
      <c r="D887" s="78"/>
      <c r="E887" s="78"/>
      <c r="F887" s="78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2" customHeight="1">
      <c r="A888" s="75"/>
      <c r="B888" s="75"/>
      <c r="C888" s="75"/>
      <c r="D888" s="78"/>
      <c r="E888" s="78"/>
      <c r="F888" s="78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2" customHeight="1">
      <c r="A889" s="75"/>
      <c r="B889" s="75"/>
      <c r="C889" s="75"/>
      <c r="D889" s="78"/>
      <c r="E889" s="78"/>
      <c r="F889" s="78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2" customHeight="1">
      <c r="A890" s="75"/>
      <c r="B890" s="75"/>
      <c r="C890" s="75"/>
      <c r="D890" s="78"/>
      <c r="E890" s="78"/>
      <c r="F890" s="78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2" customHeight="1">
      <c r="A891" s="75"/>
      <c r="B891" s="75"/>
      <c r="C891" s="75"/>
      <c r="D891" s="78"/>
      <c r="E891" s="78"/>
      <c r="F891" s="78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2" customHeight="1">
      <c r="A892" s="75"/>
      <c r="B892" s="75"/>
      <c r="C892" s="75"/>
      <c r="D892" s="78"/>
      <c r="E892" s="78"/>
      <c r="F892" s="78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2" customHeight="1">
      <c r="A893" s="75"/>
      <c r="B893" s="75"/>
      <c r="C893" s="75"/>
      <c r="D893" s="78"/>
      <c r="E893" s="78"/>
      <c r="F893" s="78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2" customHeight="1">
      <c r="A894" s="75"/>
      <c r="B894" s="75"/>
      <c r="C894" s="75"/>
      <c r="D894" s="78"/>
      <c r="E894" s="78"/>
      <c r="F894" s="78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2" customHeight="1">
      <c r="A895" s="75"/>
      <c r="B895" s="75"/>
      <c r="C895" s="75"/>
      <c r="D895" s="78"/>
      <c r="E895" s="78"/>
      <c r="F895" s="78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2" customHeight="1">
      <c r="A896" s="75"/>
      <c r="B896" s="75"/>
      <c r="C896" s="75"/>
      <c r="D896" s="78"/>
      <c r="E896" s="78"/>
      <c r="F896" s="78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2" customHeight="1">
      <c r="A897" s="75"/>
      <c r="B897" s="75"/>
      <c r="C897" s="75"/>
      <c r="D897" s="78"/>
      <c r="E897" s="78"/>
      <c r="F897" s="78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2" customHeight="1">
      <c r="A898" s="75"/>
      <c r="B898" s="75"/>
      <c r="C898" s="75"/>
      <c r="D898" s="78"/>
      <c r="E898" s="78"/>
      <c r="F898" s="78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2" customHeight="1">
      <c r="A899" s="75"/>
      <c r="B899" s="75"/>
      <c r="C899" s="75"/>
      <c r="D899" s="78"/>
      <c r="E899" s="78"/>
      <c r="F899" s="78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2" customHeight="1">
      <c r="A900" s="75"/>
      <c r="B900" s="75"/>
      <c r="C900" s="75"/>
      <c r="D900" s="78"/>
      <c r="E900" s="78"/>
      <c r="F900" s="78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2" customHeight="1">
      <c r="A901" s="75"/>
      <c r="B901" s="75"/>
      <c r="C901" s="75"/>
      <c r="D901" s="78"/>
      <c r="E901" s="78"/>
      <c r="F901" s="78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2" customHeight="1">
      <c r="A902" s="75"/>
      <c r="B902" s="75"/>
      <c r="C902" s="75"/>
      <c r="D902" s="78"/>
      <c r="E902" s="78"/>
      <c r="F902" s="78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2" customHeight="1">
      <c r="A903" s="75"/>
      <c r="B903" s="75"/>
      <c r="C903" s="75"/>
      <c r="D903" s="78"/>
      <c r="E903" s="78"/>
      <c r="F903" s="78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2" customHeight="1">
      <c r="A904" s="75"/>
      <c r="B904" s="75"/>
      <c r="C904" s="75"/>
      <c r="D904" s="78"/>
      <c r="E904" s="78"/>
      <c r="F904" s="78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2" customHeight="1">
      <c r="A905" s="75"/>
      <c r="B905" s="75"/>
      <c r="C905" s="75"/>
      <c r="D905" s="78"/>
      <c r="E905" s="78"/>
      <c r="F905" s="78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2" customHeight="1">
      <c r="A906" s="75"/>
      <c r="B906" s="75"/>
      <c r="C906" s="75"/>
      <c r="D906" s="78"/>
      <c r="E906" s="78"/>
      <c r="F906" s="78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2" customHeight="1">
      <c r="A907" s="75"/>
      <c r="B907" s="75"/>
      <c r="C907" s="75"/>
      <c r="D907" s="78"/>
      <c r="E907" s="78"/>
      <c r="F907" s="78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2" customHeight="1">
      <c r="A908" s="75"/>
      <c r="B908" s="75"/>
      <c r="C908" s="75"/>
      <c r="D908" s="78"/>
      <c r="E908" s="78"/>
      <c r="F908" s="78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2" customHeight="1">
      <c r="A909" s="75"/>
      <c r="B909" s="75"/>
      <c r="C909" s="75"/>
      <c r="D909" s="78"/>
      <c r="E909" s="78"/>
      <c r="F909" s="78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2" customHeight="1">
      <c r="A910" s="75"/>
      <c r="B910" s="75"/>
      <c r="C910" s="75"/>
      <c r="D910" s="78"/>
      <c r="E910" s="78"/>
      <c r="F910" s="78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2" customHeight="1">
      <c r="A911" s="75"/>
      <c r="B911" s="75"/>
      <c r="C911" s="75"/>
      <c r="D911" s="78"/>
      <c r="E911" s="78"/>
      <c r="F911" s="78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2" customHeight="1">
      <c r="A912" s="75"/>
      <c r="B912" s="75"/>
      <c r="C912" s="75"/>
      <c r="D912" s="78"/>
      <c r="E912" s="78"/>
      <c r="F912" s="78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2" customHeight="1">
      <c r="A913" s="75"/>
      <c r="B913" s="75"/>
      <c r="C913" s="75"/>
      <c r="D913" s="78"/>
      <c r="E913" s="78"/>
      <c r="F913" s="78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2" customHeight="1">
      <c r="A914" s="75"/>
      <c r="B914" s="75"/>
      <c r="C914" s="75"/>
      <c r="D914" s="78"/>
      <c r="E914" s="78"/>
      <c r="F914" s="78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2" customHeight="1">
      <c r="A915" s="75"/>
      <c r="B915" s="75"/>
      <c r="C915" s="75"/>
      <c r="D915" s="78"/>
      <c r="E915" s="78"/>
      <c r="F915" s="78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2" customHeight="1">
      <c r="A916" s="75"/>
      <c r="B916" s="75"/>
      <c r="C916" s="75"/>
      <c r="D916" s="78"/>
      <c r="E916" s="78"/>
      <c r="F916" s="78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2" customHeight="1">
      <c r="A917" s="75"/>
      <c r="B917" s="75"/>
      <c r="C917" s="75"/>
      <c r="D917" s="78"/>
      <c r="E917" s="78"/>
      <c r="F917" s="78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2" customHeight="1">
      <c r="A918" s="75"/>
      <c r="B918" s="75"/>
      <c r="C918" s="75"/>
      <c r="D918" s="78"/>
      <c r="E918" s="78"/>
      <c r="F918" s="78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2" customHeight="1">
      <c r="A919" s="75"/>
      <c r="B919" s="75"/>
      <c r="C919" s="75"/>
      <c r="D919" s="78"/>
      <c r="E919" s="78"/>
      <c r="F919" s="78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2" customHeight="1">
      <c r="A920" s="75"/>
      <c r="B920" s="75"/>
      <c r="C920" s="75"/>
      <c r="D920" s="78"/>
      <c r="E920" s="78"/>
      <c r="F920" s="78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2" customHeight="1">
      <c r="A921" s="75"/>
      <c r="B921" s="75"/>
      <c r="C921" s="75"/>
      <c r="D921" s="78"/>
      <c r="E921" s="78"/>
      <c r="F921" s="78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2" customHeight="1">
      <c r="A922" s="75"/>
      <c r="B922" s="75"/>
      <c r="C922" s="75"/>
      <c r="D922" s="78"/>
      <c r="E922" s="78"/>
      <c r="F922" s="78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2" customHeight="1">
      <c r="A923" s="75"/>
      <c r="B923" s="75"/>
      <c r="C923" s="75"/>
      <c r="D923" s="78"/>
      <c r="E923" s="78"/>
      <c r="F923" s="78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2" customHeight="1">
      <c r="A924" s="75"/>
      <c r="B924" s="75"/>
      <c r="C924" s="75"/>
      <c r="D924" s="78"/>
      <c r="E924" s="78"/>
      <c r="F924" s="78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2" customHeight="1">
      <c r="A925" s="75"/>
      <c r="B925" s="75"/>
      <c r="C925" s="75"/>
      <c r="D925" s="78"/>
      <c r="E925" s="78"/>
      <c r="F925" s="78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2" customHeight="1">
      <c r="A926" s="75"/>
      <c r="B926" s="75"/>
      <c r="C926" s="75"/>
      <c r="D926" s="78"/>
      <c r="E926" s="78"/>
      <c r="F926" s="78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2" customHeight="1">
      <c r="A927" s="75"/>
      <c r="B927" s="75"/>
      <c r="C927" s="75"/>
      <c r="D927" s="78"/>
      <c r="E927" s="78"/>
      <c r="F927" s="78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2" customHeight="1">
      <c r="A928" s="75"/>
      <c r="B928" s="75"/>
      <c r="C928" s="75"/>
      <c r="D928" s="78"/>
      <c r="E928" s="78"/>
      <c r="F928" s="78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2" customHeight="1">
      <c r="A929" s="75"/>
      <c r="B929" s="75"/>
      <c r="C929" s="75"/>
      <c r="D929" s="78"/>
      <c r="E929" s="78"/>
      <c r="F929" s="78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2" customHeight="1">
      <c r="A930" s="75"/>
      <c r="B930" s="75"/>
      <c r="C930" s="75"/>
      <c r="D930" s="78"/>
      <c r="E930" s="78"/>
      <c r="F930" s="78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2" customHeight="1">
      <c r="A931" s="75"/>
      <c r="B931" s="75"/>
      <c r="C931" s="75"/>
      <c r="D931" s="78"/>
      <c r="E931" s="78"/>
      <c r="F931" s="78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2" customHeight="1">
      <c r="A932" s="75"/>
      <c r="B932" s="75"/>
      <c r="C932" s="75"/>
      <c r="D932" s="78"/>
      <c r="E932" s="78"/>
      <c r="F932" s="78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2" customHeight="1">
      <c r="A933" s="75"/>
      <c r="B933" s="75"/>
      <c r="C933" s="75"/>
      <c r="D933" s="78"/>
      <c r="E933" s="78"/>
      <c r="F933" s="78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2" customHeight="1">
      <c r="A934" s="75"/>
      <c r="B934" s="75"/>
      <c r="C934" s="75"/>
      <c r="D934" s="78"/>
      <c r="E934" s="78"/>
      <c r="F934" s="78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2" customHeight="1">
      <c r="A935" s="75"/>
      <c r="B935" s="75"/>
      <c r="C935" s="75"/>
      <c r="D935" s="78"/>
      <c r="E935" s="78"/>
      <c r="F935" s="78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2" customHeight="1">
      <c r="A936" s="75"/>
      <c r="B936" s="75"/>
      <c r="C936" s="75"/>
      <c r="D936" s="78"/>
      <c r="E936" s="78"/>
      <c r="F936" s="78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2" customHeight="1">
      <c r="A937" s="75"/>
      <c r="B937" s="75"/>
      <c r="C937" s="75"/>
      <c r="D937" s="78"/>
      <c r="E937" s="78"/>
      <c r="F937" s="78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2" customHeight="1">
      <c r="A938" s="75"/>
      <c r="B938" s="75"/>
      <c r="C938" s="75"/>
      <c r="D938" s="78"/>
      <c r="E938" s="78"/>
      <c r="F938" s="78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2" customHeight="1">
      <c r="A939" s="75"/>
      <c r="B939" s="75"/>
      <c r="C939" s="75"/>
      <c r="D939" s="78"/>
      <c r="E939" s="78"/>
      <c r="F939" s="78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2" customHeight="1">
      <c r="A940" s="75"/>
      <c r="B940" s="75"/>
      <c r="C940" s="75"/>
      <c r="D940" s="78"/>
      <c r="E940" s="78"/>
      <c r="F940" s="78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2" customHeight="1">
      <c r="A941" s="75"/>
      <c r="B941" s="75"/>
      <c r="C941" s="75"/>
      <c r="D941" s="78"/>
      <c r="E941" s="78"/>
      <c r="F941" s="78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2" customHeight="1">
      <c r="A942" s="75"/>
      <c r="B942" s="75"/>
      <c r="C942" s="75"/>
      <c r="D942" s="78"/>
      <c r="E942" s="78"/>
      <c r="F942" s="78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2" customHeight="1">
      <c r="A943" s="75"/>
      <c r="B943" s="75"/>
      <c r="C943" s="75"/>
      <c r="D943" s="78"/>
      <c r="E943" s="78"/>
      <c r="F943" s="78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2" customHeight="1">
      <c r="A944" s="75"/>
      <c r="B944" s="75"/>
      <c r="C944" s="75"/>
      <c r="D944" s="78"/>
      <c r="E944" s="78"/>
      <c r="F944" s="78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2" customHeight="1">
      <c r="A945" s="75"/>
      <c r="B945" s="75"/>
      <c r="C945" s="75"/>
      <c r="D945" s="78"/>
      <c r="E945" s="78"/>
      <c r="F945" s="78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2" customHeight="1">
      <c r="A946" s="75"/>
      <c r="B946" s="75"/>
      <c r="C946" s="75"/>
      <c r="D946" s="78"/>
      <c r="E946" s="78"/>
      <c r="F946" s="78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2" customHeight="1">
      <c r="A947" s="75"/>
      <c r="B947" s="75"/>
      <c r="C947" s="75"/>
      <c r="D947" s="78"/>
      <c r="E947" s="78"/>
      <c r="F947" s="78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2" customHeight="1">
      <c r="A948" s="75"/>
      <c r="B948" s="75"/>
      <c r="C948" s="75"/>
      <c r="D948" s="78"/>
      <c r="E948" s="78"/>
      <c r="F948" s="78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2" customHeight="1">
      <c r="A949" s="75"/>
      <c r="B949" s="75"/>
      <c r="C949" s="75"/>
      <c r="D949" s="78"/>
      <c r="E949" s="78"/>
      <c r="F949" s="78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2" customHeight="1">
      <c r="A950" s="75"/>
      <c r="B950" s="75"/>
      <c r="C950" s="75"/>
      <c r="D950" s="78"/>
      <c r="E950" s="78"/>
      <c r="F950" s="78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2" customHeight="1">
      <c r="A951" s="75"/>
      <c r="B951" s="75"/>
      <c r="C951" s="75"/>
      <c r="D951" s="78"/>
      <c r="E951" s="78"/>
      <c r="F951" s="78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2" customHeight="1">
      <c r="A952" s="75"/>
      <c r="B952" s="75"/>
      <c r="C952" s="75"/>
      <c r="D952" s="78"/>
      <c r="E952" s="78"/>
      <c r="F952" s="78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2" customHeight="1">
      <c r="A953" s="75"/>
      <c r="B953" s="75"/>
      <c r="C953" s="75"/>
      <c r="D953" s="78"/>
      <c r="E953" s="78"/>
      <c r="F953" s="78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2" customHeight="1">
      <c r="A954" s="75"/>
      <c r="B954" s="75"/>
      <c r="C954" s="75"/>
      <c r="D954" s="78"/>
      <c r="E954" s="78"/>
      <c r="F954" s="78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2" customHeight="1">
      <c r="A955" s="75"/>
      <c r="B955" s="75"/>
      <c r="C955" s="75"/>
      <c r="D955" s="78"/>
      <c r="E955" s="78"/>
      <c r="F955" s="78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2" customHeight="1">
      <c r="A956" s="75"/>
      <c r="B956" s="75"/>
      <c r="C956" s="75"/>
      <c r="D956" s="78"/>
      <c r="E956" s="78"/>
      <c r="F956" s="78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2" customHeight="1">
      <c r="A957" s="75"/>
      <c r="B957" s="75"/>
      <c r="C957" s="75"/>
      <c r="D957" s="78"/>
      <c r="E957" s="78"/>
      <c r="F957" s="78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2" customHeight="1">
      <c r="A958" s="75"/>
      <c r="B958" s="75"/>
      <c r="C958" s="75"/>
      <c r="D958" s="78"/>
      <c r="E958" s="78"/>
      <c r="F958" s="78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2" customHeight="1">
      <c r="A959" s="75"/>
      <c r="B959" s="75"/>
      <c r="C959" s="75"/>
      <c r="D959" s="78"/>
      <c r="E959" s="78"/>
      <c r="F959" s="78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2" customHeight="1">
      <c r="A960" s="75"/>
      <c r="B960" s="75"/>
      <c r="C960" s="75"/>
      <c r="D960" s="78"/>
      <c r="E960" s="78"/>
      <c r="F960" s="78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2" customHeight="1">
      <c r="A961" s="75"/>
      <c r="B961" s="75"/>
      <c r="C961" s="75"/>
      <c r="D961" s="78"/>
      <c r="E961" s="78"/>
      <c r="F961" s="78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2" customHeight="1">
      <c r="A962" s="75"/>
      <c r="B962" s="75"/>
      <c r="C962" s="75"/>
      <c r="D962" s="78"/>
      <c r="E962" s="78"/>
      <c r="F962" s="78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2" customHeight="1">
      <c r="A963" s="75"/>
      <c r="B963" s="75"/>
      <c r="C963" s="75"/>
      <c r="D963" s="78"/>
      <c r="E963" s="78"/>
      <c r="F963" s="78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2" customHeight="1">
      <c r="A964" s="75"/>
      <c r="B964" s="75"/>
      <c r="C964" s="75"/>
      <c r="D964" s="78"/>
      <c r="E964" s="78"/>
      <c r="F964" s="78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2" customHeight="1">
      <c r="A965" s="75"/>
      <c r="B965" s="75"/>
      <c r="C965" s="75"/>
      <c r="D965" s="78"/>
      <c r="E965" s="78"/>
      <c r="F965" s="78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2" customHeight="1">
      <c r="A966" s="75"/>
      <c r="B966" s="75"/>
      <c r="C966" s="75"/>
      <c r="D966" s="78"/>
      <c r="E966" s="78"/>
      <c r="F966" s="78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2" customHeight="1">
      <c r="A967" s="75"/>
      <c r="B967" s="75"/>
      <c r="C967" s="75"/>
      <c r="D967" s="78"/>
      <c r="E967" s="78"/>
      <c r="F967" s="78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2" customHeight="1">
      <c r="A968" s="75"/>
      <c r="B968" s="75"/>
      <c r="C968" s="75"/>
      <c r="D968" s="78"/>
      <c r="E968" s="78"/>
      <c r="F968" s="78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2" customHeight="1">
      <c r="A969" s="75"/>
      <c r="B969" s="75"/>
      <c r="C969" s="75"/>
      <c r="D969" s="78"/>
      <c r="E969" s="78"/>
      <c r="F969" s="78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2" customHeight="1">
      <c r="A970" s="75"/>
      <c r="B970" s="75"/>
      <c r="C970" s="75"/>
      <c r="D970" s="78"/>
      <c r="E970" s="78"/>
      <c r="F970" s="78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2" customHeight="1">
      <c r="A971" s="75"/>
      <c r="B971" s="75"/>
      <c r="C971" s="75"/>
      <c r="D971" s="78"/>
      <c r="E971" s="78"/>
      <c r="F971" s="78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2" customHeight="1">
      <c r="A972" s="75"/>
      <c r="B972" s="75"/>
      <c r="C972" s="75"/>
      <c r="D972" s="78"/>
      <c r="E972" s="78"/>
      <c r="F972" s="78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2" customHeight="1">
      <c r="A973" s="75"/>
      <c r="B973" s="75"/>
      <c r="C973" s="75"/>
      <c r="D973" s="78"/>
      <c r="E973" s="78"/>
      <c r="F973" s="78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2" customHeight="1">
      <c r="A974" s="75"/>
      <c r="B974" s="75"/>
      <c r="C974" s="75"/>
      <c r="D974" s="78"/>
      <c r="E974" s="78"/>
      <c r="F974" s="78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2" customHeight="1">
      <c r="A975" s="75"/>
      <c r="B975" s="75"/>
      <c r="C975" s="75"/>
      <c r="D975" s="78"/>
      <c r="E975" s="78"/>
      <c r="F975" s="78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2" customHeight="1">
      <c r="A976" s="75"/>
      <c r="B976" s="75"/>
      <c r="C976" s="75"/>
      <c r="D976" s="78"/>
      <c r="E976" s="78"/>
      <c r="F976" s="78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2" customHeight="1">
      <c r="A977" s="75"/>
      <c r="B977" s="75"/>
      <c r="C977" s="75"/>
      <c r="D977" s="78"/>
      <c r="E977" s="78"/>
      <c r="F977" s="78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2" customHeight="1">
      <c r="A978" s="75"/>
      <c r="B978" s="75"/>
      <c r="C978" s="75"/>
      <c r="D978" s="78"/>
      <c r="E978" s="78"/>
      <c r="F978" s="78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2" customHeight="1">
      <c r="A979" s="75"/>
      <c r="B979" s="75"/>
      <c r="C979" s="75"/>
      <c r="D979" s="78"/>
      <c r="E979" s="78"/>
      <c r="F979" s="78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2" customHeight="1">
      <c r="A980" s="75"/>
      <c r="B980" s="75"/>
      <c r="C980" s="75"/>
      <c r="D980" s="78"/>
      <c r="E980" s="78"/>
      <c r="F980" s="78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2" customHeight="1">
      <c r="A981" s="75"/>
      <c r="B981" s="75"/>
      <c r="C981" s="75"/>
      <c r="D981" s="78"/>
      <c r="E981" s="78"/>
      <c r="F981" s="78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2" customHeight="1">
      <c r="A982" s="75"/>
      <c r="B982" s="75"/>
      <c r="C982" s="75"/>
      <c r="D982" s="78"/>
      <c r="E982" s="78"/>
      <c r="F982" s="78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2" customHeight="1">
      <c r="A983" s="75"/>
      <c r="B983" s="75"/>
      <c r="C983" s="75"/>
      <c r="D983" s="78"/>
      <c r="E983" s="78"/>
      <c r="F983" s="78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2" customHeight="1">
      <c r="A984" s="75"/>
      <c r="B984" s="75"/>
      <c r="C984" s="75"/>
      <c r="D984" s="78"/>
      <c r="E984" s="78"/>
      <c r="F984" s="78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2" customHeight="1">
      <c r="A985" s="75"/>
      <c r="B985" s="75"/>
      <c r="C985" s="75"/>
      <c r="D985" s="78"/>
      <c r="E985" s="78"/>
      <c r="F985" s="78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2" customHeight="1">
      <c r="A986" s="75"/>
      <c r="B986" s="75"/>
      <c r="C986" s="75"/>
      <c r="D986" s="78"/>
      <c r="E986" s="78"/>
      <c r="F986" s="78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2" customHeight="1">
      <c r="A987" s="75"/>
      <c r="B987" s="75"/>
      <c r="C987" s="75"/>
      <c r="D987" s="78"/>
      <c r="E987" s="78"/>
      <c r="F987" s="78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2" customHeight="1">
      <c r="A988" s="75"/>
      <c r="B988" s="75"/>
      <c r="C988" s="75"/>
      <c r="D988" s="78"/>
      <c r="E988" s="78"/>
      <c r="F988" s="78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2" customHeight="1">
      <c r="A989" s="75"/>
      <c r="B989" s="75"/>
      <c r="C989" s="75"/>
      <c r="D989" s="78"/>
      <c r="E989" s="78"/>
      <c r="F989" s="78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2" customHeight="1">
      <c r="A990" s="75"/>
      <c r="B990" s="75"/>
      <c r="C990" s="75"/>
      <c r="D990" s="78"/>
      <c r="E990" s="78"/>
      <c r="F990" s="78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2" customHeight="1">
      <c r="A991" s="75"/>
      <c r="B991" s="75"/>
      <c r="C991" s="75"/>
      <c r="D991" s="78"/>
      <c r="E991" s="78"/>
      <c r="F991" s="78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2" customHeight="1">
      <c r="A992" s="75"/>
      <c r="B992" s="75"/>
      <c r="C992" s="75"/>
      <c r="D992" s="78"/>
      <c r="E992" s="78"/>
      <c r="F992" s="78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2" customHeight="1">
      <c r="A993" s="75"/>
      <c r="B993" s="75"/>
      <c r="C993" s="75"/>
      <c r="D993" s="78"/>
      <c r="E993" s="78"/>
      <c r="F993" s="78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2" customHeight="1">
      <c r="A994" s="75"/>
      <c r="B994" s="75"/>
      <c r="C994" s="75"/>
      <c r="D994" s="78"/>
      <c r="E994" s="78"/>
      <c r="F994" s="78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2" customHeight="1">
      <c r="A995" s="75"/>
      <c r="B995" s="75"/>
      <c r="C995" s="75"/>
      <c r="D995" s="78"/>
      <c r="E995" s="78"/>
      <c r="F995" s="78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2" customHeight="1">
      <c r="A996" s="75"/>
      <c r="B996" s="75"/>
      <c r="C996" s="75"/>
      <c r="D996" s="78"/>
      <c r="E996" s="78"/>
      <c r="F996" s="78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2" customHeight="1">
      <c r="A997" s="75"/>
      <c r="B997" s="75"/>
      <c r="C997" s="75"/>
      <c r="D997" s="78"/>
      <c r="E997" s="78"/>
      <c r="F997" s="78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2" customHeight="1">
      <c r="A998" s="75"/>
      <c r="B998" s="75"/>
      <c r="C998" s="75"/>
      <c r="D998" s="78"/>
      <c r="E998" s="78"/>
      <c r="F998" s="78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2" customHeight="1">
      <c r="A999" s="75"/>
      <c r="B999" s="75"/>
      <c r="C999" s="75"/>
      <c r="D999" s="78"/>
      <c r="E999" s="78"/>
      <c r="F999" s="78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2" customHeight="1">
      <c r="A1000" s="75"/>
      <c r="B1000" s="75"/>
      <c r="C1000" s="75"/>
      <c r="D1000" s="78"/>
      <c r="E1000" s="78"/>
      <c r="F1000" s="78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17">
    <mergeCell ref="D19:F19"/>
    <mergeCell ref="A1:G1"/>
    <mergeCell ref="A2:G2"/>
    <mergeCell ref="A3:G3"/>
    <mergeCell ref="D5:G5"/>
    <mergeCell ref="D6:G6"/>
    <mergeCell ref="D7:G7"/>
    <mergeCell ref="D8:G8"/>
    <mergeCell ref="C11:F11"/>
    <mergeCell ref="C12:F12"/>
    <mergeCell ref="C13:F13"/>
    <mergeCell ref="C14:F14"/>
    <mergeCell ref="D20:D22"/>
    <mergeCell ref="E20:E22"/>
    <mergeCell ref="F20:F22"/>
    <mergeCell ref="D66:F66"/>
    <mergeCell ref="D67:F67"/>
  </mergeCells>
  <printOptions horizontalCentered="1" verticalCentered="1"/>
  <pageMargins left="0.51180993000874886" right="0.31496062992125984" top="0.354329615048119" bottom="0.354329615048119" header="0" footer="0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60504-2AC4-4632-9A14-947836CC975F}">
  <sheetPr codeName="Sheet33">
    <tabColor theme="5" tint="0.59999389629810485"/>
  </sheetPr>
  <dimension ref="A1:Z1000"/>
  <sheetViews>
    <sheetView workbookViewId="0">
      <selection activeCell="D8" sqref="D8:G8"/>
    </sheetView>
  </sheetViews>
  <sheetFormatPr defaultColWidth="12.625" defaultRowHeight="15" customHeight="1"/>
  <cols>
    <col min="1" max="1" width="5.875" customWidth="1"/>
    <col min="2" max="2" width="44.625" customWidth="1"/>
    <col min="3" max="3" width="7.25" customWidth="1"/>
    <col min="4" max="4" width="3.375" customWidth="1"/>
    <col min="5" max="5" width="4.125" customWidth="1"/>
    <col min="6" max="6" width="4.375" customWidth="1"/>
    <col min="7" max="7" width="9.75" customWidth="1"/>
    <col min="8" max="8" width="8" customWidth="1"/>
    <col min="9" max="26" width="7.625" customWidth="1"/>
  </cols>
  <sheetData>
    <row r="1" spans="1:26" ht="12" customHeight="1">
      <c r="A1" s="1070" t="s">
        <v>610</v>
      </c>
      <c r="B1" s="1070"/>
      <c r="C1" s="1070"/>
      <c r="D1" s="1070"/>
      <c r="E1" s="1070"/>
      <c r="F1" s="1070"/>
      <c r="G1" s="1070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2" customHeight="1">
      <c r="A2" s="1071" t="str">
        <f>Generator!I5</f>
        <v>www.prefabhome.eu</v>
      </c>
      <c r="B2" s="1071"/>
      <c r="C2" s="1071"/>
      <c r="D2" s="1071"/>
      <c r="E2" s="1071"/>
      <c r="F2" s="1071"/>
      <c r="G2" s="1071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2" customHeight="1">
      <c r="A3" s="1072" t="str">
        <f>Generator!I3</f>
        <v>Stanislav.Piskunov@prefabhome.eu</v>
      </c>
      <c r="B3" s="1072"/>
      <c r="C3" s="1072"/>
      <c r="D3" s="1072"/>
      <c r="E3" s="1072"/>
      <c r="F3" s="1072"/>
      <c r="G3" s="1072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2" customHeight="1">
      <c r="A4" s="75"/>
      <c r="B4" s="78"/>
      <c r="C4" s="75"/>
      <c r="D4" s="78"/>
      <c r="E4" s="78"/>
      <c r="F4" s="78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2" customHeight="1">
      <c r="A5" s="75"/>
      <c r="B5" s="75"/>
      <c r="C5" s="136" t="s">
        <v>135</v>
      </c>
      <c r="D5" s="1130" t="str">
        <f ca="1">'Our List'!B3</f>
        <v>24-4/2026-VV 018</v>
      </c>
      <c r="E5" s="1023"/>
      <c r="F5" s="1023"/>
      <c r="G5" s="1023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2" customHeight="1">
      <c r="A6" s="75"/>
      <c r="B6" s="75"/>
      <c r="C6" s="136" t="s">
        <v>137</v>
      </c>
      <c r="D6" s="1131">
        <f ca="1">'Our List'!B1</f>
        <v>46136</v>
      </c>
      <c r="E6" s="1023"/>
      <c r="F6" s="1023"/>
      <c r="G6" s="1023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3.5" customHeight="1">
      <c r="A7" s="75"/>
      <c r="B7" s="75"/>
      <c r="C7" s="84" t="s">
        <v>139</v>
      </c>
      <c r="D7" s="1132" t="str">
        <f>'Our List'!B4</f>
        <v>Geom. Andrea Bertoni</v>
      </c>
      <c r="E7" s="1133"/>
      <c r="F7" s="1133"/>
      <c r="G7" s="1133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2" customHeight="1">
      <c r="A8" s="75"/>
      <c r="B8" s="78"/>
      <c r="C8" s="75"/>
      <c r="D8" s="1379">
        <f>'Our List'!B5</f>
        <v>0</v>
      </c>
      <c r="E8" s="1133"/>
      <c r="F8" s="1133"/>
      <c r="G8" s="1133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2" customHeight="1">
      <c r="A9" s="85" t="s">
        <v>141</v>
      </c>
      <c r="B9" s="75"/>
      <c r="C9" s="75"/>
      <c r="D9" s="78"/>
      <c r="E9" s="78"/>
      <c r="F9" s="78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7.5" customHeight="1" thickBot="1">
      <c r="A10" s="75"/>
      <c r="B10" s="75"/>
      <c r="C10" s="75"/>
      <c r="D10" s="78"/>
      <c r="E10" s="78"/>
      <c r="F10" s="78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2" customHeight="1">
      <c r="A11" s="1380" t="s">
        <v>142</v>
      </c>
      <c r="B11" s="1080"/>
      <c r="C11" s="1381" t="s">
        <v>144</v>
      </c>
      <c r="D11" s="1104"/>
      <c r="E11" s="1104"/>
      <c r="F11" s="1382"/>
      <c r="G11" s="89" t="s">
        <v>109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2" customHeight="1">
      <c r="A12" s="156"/>
      <c r="B12" s="75" t="s">
        <v>145</v>
      </c>
      <c r="C12" s="1081">
        <f>'Our List'!C14</f>
        <v>30708</v>
      </c>
      <c r="D12" s="1082"/>
      <c r="E12" s="1082"/>
      <c r="F12" s="1082"/>
      <c r="G12" s="91">
        <v>10</v>
      </c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2" customHeight="1">
      <c r="A13" s="90"/>
      <c r="B13" s="75" t="s">
        <v>147</v>
      </c>
      <c r="C13" s="1083" t="s">
        <v>629</v>
      </c>
      <c r="D13" s="1023"/>
      <c r="E13" s="1023"/>
      <c r="F13" s="1023"/>
      <c r="G13" s="92">
        <v>11</v>
      </c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2" customHeight="1" thickBot="1">
      <c r="A14" s="93"/>
      <c r="B14" s="94" t="s">
        <v>148</v>
      </c>
      <c r="C14" s="1084" t="s">
        <v>629</v>
      </c>
      <c r="D14" s="1085"/>
      <c r="E14" s="1085"/>
      <c r="F14" s="1085"/>
      <c r="G14" s="95" t="s">
        <v>149</v>
      </c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5.25" customHeight="1">
      <c r="A15" s="96"/>
      <c r="B15" s="75"/>
      <c r="C15" s="97"/>
      <c r="D15" s="78"/>
      <c r="E15" s="78"/>
      <c r="F15" s="78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12" hidden="1" customHeight="1">
      <c r="A16" s="96"/>
      <c r="B16" s="75"/>
      <c r="C16" s="97"/>
      <c r="D16" s="78"/>
      <c r="E16" s="78"/>
      <c r="F16" s="78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2" customHeight="1" thickBot="1">
      <c r="A17" s="98" t="s">
        <v>152</v>
      </c>
      <c r="B17" s="75"/>
      <c r="C17" s="97"/>
      <c r="D17" s="78"/>
      <c r="E17" s="78"/>
      <c r="F17" s="78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3" hidden="1" customHeight="1">
      <c r="A18" s="96"/>
      <c r="B18" s="75"/>
      <c r="C18" s="97"/>
      <c r="D18" s="78"/>
      <c r="E18" s="78"/>
      <c r="F18" s="78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2.75" customHeight="1" thickTop="1" thickBot="1">
      <c r="A19" s="166"/>
      <c r="B19" s="167"/>
      <c r="C19" s="168"/>
      <c r="D19" s="1383" t="s">
        <v>154</v>
      </c>
      <c r="E19" s="1384"/>
      <c r="F19" s="1385"/>
      <c r="G19" s="170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5" customHeight="1">
      <c r="A20" s="173" t="s">
        <v>106</v>
      </c>
      <c r="B20" s="105" t="s">
        <v>156</v>
      </c>
      <c r="C20" s="106"/>
      <c r="D20" s="1141" t="s">
        <v>157</v>
      </c>
      <c r="E20" s="1141" t="s">
        <v>121</v>
      </c>
      <c r="F20" s="1141" t="s">
        <v>122</v>
      </c>
      <c r="G20" s="176" t="s">
        <v>123</v>
      </c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2" customHeight="1">
      <c r="A21" s="173"/>
      <c r="B21" s="108"/>
      <c r="C21" s="106"/>
      <c r="D21" s="1087"/>
      <c r="E21" s="1087"/>
      <c r="F21" s="1087"/>
      <c r="G21" s="176" t="s">
        <v>109</v>
      </c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2" customHeight="1" thickBot="1">
      <c r="A22" s="180"/>
      <c r="B22" s="110"/>
      <c r="C22" s="111"/>
      <c r="D22" s="1088"/>
      <c r="E22" s="1088"/>
      <c r="F22" s="1088"/>
      <c r="G22" s="182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2" customHeight="1" thickBot="1">
      <c r="A23" s="183" t="s">
        <v>46</v>
      </c>
      <c r="B23" s="114" t="s">
        <v>160</v>
      </c>
      <c r="C23" s="115"/>
      <c r="D23" s="184"/>
      <c r="E23" s="186"/>
      <c r="F23" s="187"/>
      <c r="G23" s="119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2" customHeight="1">
      <c r="A24" s="157" t="s">
        <v>48</v>
      </c>
      <c r="B24" s="158" t="s">
        <v>162</v>
      </c>
      <c r="C24" s="159">
        <f>'Our List'!C17</f>
        <v>3093.75</v>
      </c>
      <c r="D24" s="188"/>
      <c r="E24" s="189" t="s">
        <v>126</v>
      </c>
      <c r="F24" s="190" t="s">
        <v>126</v>
      </c>
      <c r="G24" s="191">
        <v>23</v>
      </c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2" customHeight="1">
      <c r="A25" s="162" t="s">
        <v>49</v>
      </c>
      <c r="B25" s="128" t="s">
        <v>165</v>
      </c>
      <c r="C25" s="129">
        <f>'Our List'!C18</f>
        <v>2578.125</v>
      </c>
      <c r="D25" s="193"/>
      <c r="E25" s="194"/>
      <c r="F25" s="195"/>
      <c r="G25" s="126">
        <v>23</v>
      </c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2" customHeight="1">
      <c r="A26" s="162" t="s">
        <v>50</v>
      </c>
      <c r="B26" s="128" t="s">
        <v>168</v>
      </c>
      <c r="C26" s="129">
        <f>'Our List'!C19</f>
        <v>825</v>
      </c>
      <c r="D26" s="193"/>
      <c r="E26" s="198"/>
      <c r="F26" s="195"/>
      <c r="G26" s="126">
        <v>24</v>
      </c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2" customHeight="1">
      <c r="A27" s="162" t="s">
        <v>51</v>
      </c>
      <c r="B27" s="128" t="s">
        <v>170</v>
      </c>
      <c r="C27" s="129">
        <f>'Our List'!C20</f>
        <v>1031.25</v>
      </c>
      <c r="D27" s="193"/>
      <c r="E27" s="198"/>
      <c r="F27" s="195"/>
      <c r="G27" s="126">
        <v>25</v>
      </c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2" customHeight="1">
      <c r="A28" s="162" t="s">
        <v>53</v>
      </c>
      <c r="B28" s="128" t="s">
        <v>172</v>
      </c>
      <c r="C28" s="129">
        <f>'Our List'!C21</f>
        <v>2578.125</v>
      </c>
      <c r="D28" s="193"/>
      <c r="E28" s="198" t="s">
        <v>126</v>
      </c>
      <c r="F28" s="195" t="s">
        <v>126</v>
      </c>
      <c r="G28" s="126">
        <v>26</v>
      </c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2" customHeight="1">
      <c r="A29" s="162" t="s">
        <v>55</v>
      </c>
      <c r="B29" s="128" t="s">
        <v>174</v>
      </c>
      <c r="C29" s="129">
        <f>'Our List'!C22</f>
        <v>1031.25</v>
      </c>
      <c r="D29" s="193"/>
      <c r="E29" s="198"/>
      <c r="F29" s="195" t="s">
        <v>126</v>
      </c>
      <c r="G29" s="126">
        <v>27</v>
      </c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2" customHeight="1">
      <c r="A30" s="162" t="s">
        <v>57</v>
      </c>
      <c r="B30" s="128" t="s">
        <v>175</v>
      </c>
      <c r="C30" s="129">
        <f>'Our List'!C23</f>
        <v>4228.125</v>
      </c>
      <c r="D30" s="193"/>
      <c r="E30" s="198"/>
      <c r="F30" s="195"/>
      <c r="G30" s="126">
        <v>28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2" customHeight="1">
      <c r="A31" s="162" t="s">
        <v>58</v>
      </c>
      <c r="B31" s="128" t="s">
        <v>176</v>
      </c>
      <c r="C31" s="129">
        <f>'Our List'!C24</f>
        <v>6290.625</v>
      </c>
      <c r="D31" s="193"/>
      <c r="E31" s="198"/>
      <c r="F31" s="195" t="s">
        <v>126</v>
      </c>
      <c r="G31" s="126">
        <v>29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2" customHeight="1">
      <c r="A32" s="162" t="s">
        <v>178</v>
      </c>
      <c r="B32" s="128" t="s">
        <v>179</v>
      </c>
      <c r="C32" s="129">
        <f>'Our List'!C25</f>
        <v>2268.75</v>
      </c>
      <c r="D32" s="193"/>
      <c r="E32" s="198"/>
      <c r="F32" s="195"/>
      <c r="G32" s="126">
        <v>30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2" customHeight="1">
      <c r="A33" s="162" t="s">
        <v>181</v>
      </c>
      <c r="B33" s="208" t="s">
        <v>182</v>
      </c>
      <c r="C33" s="129">
        <f>'Our List'!C26</f>
        <v>1134.375</v>
      </c>
      <c r="D33" s="193"/>
      <c r="E33" s="198"/>
      <c r="F33" s="195"/>
      <c r="G33" s="126">
        <v>30</v>
      </c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2" customHeight="1">
      <c r="A34" s="162" t="s">
        <v>184</v>
      </c>
      <c r="B34" s="128" t="s">
        <v>185</v>
      </c>
      <c r="C34" s="129">
        <f>'Our List'!C27</f>
        <v>1134.375</v>
      </c>
      <c r="D34" s="193"/>
      <c r="E34" s="198"/>
      <c r="F34" s="195"/>
      <c r="G34" s="126">
        <v>31</v>
      </c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2" customHeight="1" thickBot="1">
      <c r="A35" s="210" t="s">
        <v>62</v>
      </c>
      <c r="B35" s="144" t="s">
        <v>187</v>
      </c>
      <c r="C35" s="145">
        <f>'Our List'!C28</f>
        <v>5156.25</v>
      </c>
      <c r="D35" s="211"/>
      <c r="E35" s="212"/>
      <c r="F35" s="213"/>
      <c r="G35" s="149">
        <v>32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2" customHeight="1" thickBot="1">
      <c r="A36" s="150"/>
      <c r="B36" s="75"/>
      <c r="C36" s="75"/>
      <c r="D36" s="78"/>
      <c r="E36" s="78"/>
      <c r="F36" s="78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2" customHeight="1" thickBot="1">
      <c r="A37" s="216" t="s">
        <v>63</v>
      </c>
      <c r="B37" s="177" t="s">
        <v>189</v>
      </c>
      <c r="C37" s="177"/>
      <c r="D37" s="102"/>
      <c r="E37" s="218"/>
      <c r="F37" s="219"/>
      <c r="G37" s="119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2" customHeight="1">
      <c r="A38" s="120" t="s">
        <v>65</v>
      </c>
      <c r="B38" s="178" t="s">
        <v>190</v>
      </c>
      <c r="C38" s="179">
        <f>'Our List'!C31</f>
        <v>2465</v>
      </c>
      <c r="D38" s="220"/>
      <c r="E38" s="222"/>
      <c r="F38" s="224"/>
      <c r="G38" s="191">
        <v>34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2" customHeight="1">
      <c r="A39" s="127" t="s">
        <v>66</v>
      </c>
      <c r="B39" s="225" t="s">
        <v>192</v>
      </c>
      <c r="C39" s="226">
        <f>'Our List'!C32</f>
        <v>1218.75</v>
      </c>
      <c r="D39" s="164"/>
      <c r="E39" s="198"/>
      <c r="F39" s="165"/>
      <c r="G39" s="142">
        <v>35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2" customHeight="1">
      <c r="A40" s="199" t="s">
        <v>68</v>
      </c>
      <c r="B40" s="75" t="s">
        <v>194</v>
      </c>
      <c r="C40" s="137">
        <f>'Our List'!C33</f>
        <v>361.25</v>
      </c>
      <c r="D40" s="228"/>
      <c r="E40" s="229"/>
      <c r="F40" s="230"/>
      <c r="G40" s="126">
        <v>35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2" customHeight="1">
      <c r="A41" s="134" t="s">
        <v>70</v>
      </c>
      <c r="B41" s="135" t="s">
        <v>196</v>
      </c>
      <c r="C41" s="137">
        <f>'Our List'!C34</f>
        <v>975</v>
      </c>
      <c r="D41" s="232"/>
      <c r="E41" s="198"/>
      <c r="F41" s="230"/>
      <c r="G41" s="126">
        <v>36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2" customHeight="1" thickBot="1">
      <c r="A42" s="143" t="s">
        <v>72</v>
      </c>
      <c r="B42" s="144" t="s">
        <v>198</v>
      </c>
      <c r="C42" s="145">
        <f>'Our List'!C35</f>
        <v>425</v>
      </c>
      <c r="D42" s="215"/>
      <c r="E42" s="234"/>
      <c r="F42" s="236"/>
      <c r="G42" s="112">
        <v>36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2" customHeight="1" thickBot="1">
      <c r="A43" s="174"/>
      <c r="B43" s="75"/>
      <c r="C43" s="175"/>
      <c r="D43" s="78"/>
      <c r="E43" s="78"/>
      <c r="F43" s="78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2" customHeight="1" thickBot="1">
      <c r="A44" s="183" t="s">
        <v>74</v>
      </c>
      <c r="B44" s="114" t="s">
        <v>199</v>
      </c>
      <c r="C44" s="177"/>
      <c r="D44" s="102"/>
      <c r="E44" s="218"/>
      <c r="F44" s="219"/>
      <c r="G44" s="15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2" customHeight="1">
      <c r="A45" s="157" t="s">
        <v>77</v>
      </c>
      <c r="B45" s="158" t="s">
        <v>200</v>
      </c>
      <c r="C45" s="159">
        <f>'Our List'!C38</f>
        <v>5064.375</v>
      </c>
      <c r="D45" s="220"/>
      <c r="E45" s="222"/>
      <c r="F45" s="224" t="s">
        <v>126</v>
      </c>
      <c r="G45" s="191">
        <v>38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2" customHeight="1">
      <c r="A46" s="162" t="s">
        <v>79</v>
      </c>
      <c r="B46" s="192" t="s">
        <v>201</v>
      </c>
      <c r="C46" s="129">
        <f>'Our List'!C39</f>
        <v>1734.375</v>
      </c>
      <c r="D46" s="160"/>
      <c r="E46" s="198"/>
      <c r="F46" s="161"/>
      <c r="G46" s="126">
        <v>39</v>
      </c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2" customHeight="1">
      <c r="A47" s="162" t="s">
        <v>80</v>
      </c>
      <c r="B47" s="192" t="s">
        <v>202</v>
      </c>
      <c r="C47" s="129">
        <f>'Our List'!C40</f>
        <v>3399.375</v>
      </c>
      <c r="D47" s="160"/>
      <c r="E47" s="198"/>
      <c r="F47" s="161" t="s">
        <v>126</v>
      </c>
      <c r="G47" s="126">
        <v>39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2" customHeight="1">
      <c r="A48" s="162" t="s">
        <v>82</v>
      </c>
      <c r="B48" s="192" t="s">
        <v>203</v>
      </c>
      <c r="C48" s="129">
        <f>'Our List'!C41</f>
        <v>875</v>
      </c>
      <c r="D48" s="160"/>
      <c r="E48" s="198"/>
      <c r="F48" s="161"/>
      <c r="G48" s="126">
        <v>40</v>
      </c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2" customHeight="1">
      <c r="A49" s="162" t="s">
        <v>83</v>
      </c>
      <c r="B49" s="192" t="s">
        <v>204</v>
      </c>
      <c r="C49" s="129">
        <f>'Our List'!C42</f>
        <v>555</v>
      </c>
      <c r="D49" s="160"/>
      <c r="E49" s="198"/>
      <c r="F49" s="161"/>
      <c r="G49" s="126">
        <v>41</v>
      </c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2" customHeight="1">
      <c r="A50" s="162" t="s">
        <v>85</v>
      </c>
      <c r="B50" s="192" t="s">
        <v>205</v>
      </c>
      <c r="C50" s="137">
        <f>'Our List'!C43</f>
        <v>1225</v>
      </c>
      <c r="D50" s="160"/>
      <c r="E50" s="198"/>
      <c r="F50" s="161"/>
      <c r="G50" s="126">
        <v>42</v>
      </c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2" customHeight="1">
      <c r="A51" s="237" t="s">
        <v>86</v>
      </c>
      <c r="B51" s="238" t="s">
        <v>206</v>
      </c>
      <c r="C51" s="129">
        <f>'Our List'!C44</f>
        <v>971.25</v>
      </c>
      <c r="D51" s="105"/>
      <c r="E51" s="229"/>
      <c r="F51" s="92"/>
      <c r="G51" s="107">
        <v>43</v>
      </c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2" customHeight="1">
      <c r="A52" s="134" t="s">
        <v>87</v>
      </c>
      <c r="B52" s="192" t="s">
        <v>207</v>
      </c>
      <c r="C52" s="239">
        <f>'Our List'!C45</f>
        <v>3237.5</v>
      </c>
      <c r="D52" s="232"/>
      <c r="E52" s="240"/>
      <c r="F52" s="241"/>
      <c r="G52" s="126">
        <v>44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2" customHeight="1">
      <c r="A53" s="134" t="s">
        <v>88</v>
      </c>
      <c r="B53" s="192" t="s">
        <v>208</v>
      </c>
      <c r="C53" s="137">
        <f>'Our List'!C46</f>
        <v>1387.5</v>
      </c>
      <c r="D53" s="105"/>
      <c r="E53" s="240"/>
      <c r="F53" s="92"/>
      <c r="G53" s="107">
        <v>45</v>
      </c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2" customHeight="1" thickBot="1">
      <c r="A54" s="143" t="s">
        <v>89</v>
      </c>
      <c r="B54" s="456" t="s">
        <v>209</v>
      </c>
      <c r="C54" s="145">
        <f>'Our List'!C47</f>
        <v>693.75</v>
      </c>
      <c r="D54" s="242"/>
      <c r="E54" s="212"/>
      <c r="F54" s="236"/>
      <c r="G54" s="149">
        <v>46</v>
      </c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2" customHeight="1" thickBot="1">
      <c r="A55" s="227"/>
      <c r="B55" s="75"/>
      <c r="C55" s="75"/>
      <c r="D55" s="78"/>
      <c r="E55" s="78"/>
      <c r="F55" s="78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2" customHeight="1" thickBot="1">
      <c r="A56" s="216" t="s">
        <v>90</v>
      </c>
      <c r="B56" s="114" t="s">
        <v>210</v>
      </c>
      <c r="C56" s="151"/>
      <c r="D56" s="218"/>
      <c r="E56" s="218"/>
      <c r="F56" s="219"/>
      <c r="G56" s="15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2" customHeight="1">
      <c r="A57" s="120" t="s">
        <v>92</v>
      </c>
      <c r="B57" s="128" t="s">
        <v>211</v>
      </c>
      <c r="C57" s="207">
        <f>'Our List'!C50</f>
        <v>1919.375</v>
      </c>
      <c r="D57" s="164"/>
      <c r="E57" s="198"/>
      <c r="F57" s="165"/>
      <c r="G57" s="126">
        <v>48</v>
      </c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2" customHeight="1">
      <c r="A58" s="134" t="s">
        <v>93</v>
      </c>
      <c r="B58" s="108" t="s">
        <v>212</v>
      </c>
      <c r="C58" s="209">
        <f>'Our List'!C51</f>
        <v>1037.5</v>
      </c>
      <c r="D58" s="232"/>
      <c r="E58" s="229"/>
      <c r="F58" s="241"/>
      <c r="G58" s="107">
        <v>49</v>
      </c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2" customHeight="1">
      <c r="A59" s="134" t="s">
        <v>94</v>
      </c>
      <c r="B59" s="135" t="s">
        <v>213</v>
      </c>
      <c r="C59" s="207">
        <f>'Our List'!C52</f>
        <v>1296.875</v>
      </c>
      <c r="D59" s="232"/>
      <c r="E59" s="240"/>
      <c r="F59" s="241"/>
      <c r="G59" s="126">
        <v>50</v>
      </c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2" customHeight="1">
      <c r="A60" s="134" t="s">
        <v>96</v>
      </c>
      <c r="B60" s="128" t="s">
        <v>214</v>
      </c>
      <c r="C60" s="207">
        <f>'Our List'!C53</f>
        <v>518.75</v>
      </c>
      <c r="D60" s="105"/>
      <c r="E60" s="198"/>
      <c r="F60" s="241"/>
      <c r="G60" s="107">
        <v>51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2" customHeight="1" thickBot="1">
      <c r="A61" s="134" t="s">
        <v>97</v>
      </c>
      <c r="B61" s="243" t="s">
        <v>215</v>
      </c>
      <c r="C61" s="214">
        <f>'Our List'!C54</f>
        <v>726.25</v>
      </c>
      <c r="D61" s="242"/>
      <c r="E61" s="234"/>
      <c r="F61" s="236"/>
      <c r="G61" s="149">
        <v>52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2" customHeight="1">
      <c r="A62" s="244"/>
      <c r="B62" s="75"/>
      <c r="C62" s="75"/>
      <c r="D62" s="78"/>
      <c r="E62" s="78"/>
      <c r="F62" s="78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2" customHeight="1" thickBot="1">
      <c r="A63" s="217"/>
      <c r="B63" s="75"/>
      <c r="C63" s="175"/>
      <c r="D63" s="78"/>
      <c r="E63" s="78"/>
      <c r="F63" s="78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2" customHeight="1" thickBot="1">
      <c r="A64" s="245" t="s">
        <v>98</v>
      </c>
      <c r="B64" s="235" t="s">
        <v>216</v>
      </c>
      <c r="C64" s="246">
        <f>'Our List'!C57</f>
        <v>1535</v>
      </c>
      <c r="D64" s="102"/>
      <c r="E64" s="218"/>
      <c r="F64" s="219"/>
      <c r="G64" s="247">
        <v>54</v>
      </c>
      <c r="H64" s="97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2" customHeight="1" thickBot="1">
      <c r="A65" s="217"/>
      <c r="B65" s="75"/>
      <c r="C65" s="75"/>
      <c r="D65" s="1161" t="s">
        <v>633</v>
      </c>
      <c r="E65" s="1068"/>
      <c r="F65" s="1068"/>
      <c r="G65" s="78" t="s">
        <v>193</v>
      </c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2" customHeight="1" thickBot="1">
      <c r="A66" s="245" t="s">
        <v>217</v>
      </c>
      <c r="B66" s="235" t="s">
        <v>632</v>
      </c>
      <c r="C66" s="246">
        <f>'Our List'!C59</f>
        <v>3600</v>
      </c>
      <c r="D66" s="1090">
        <f>'Our List Africa'!D60</f>
        <v>0</v>
      </c>
      <c r="E66" s="1068"/>
      <c r="F66" s="1069"/>
      <c r="G66" s="231">
        <f>+C66*D66</f>
        <v>0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2" customHeight="1" thickBo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2" customHeight="1" thickBot="1">
      <c r="A68" s="245" t="s">
        <v>218</v>
      </c>
      <c r="B68" s="235" t="s">
        <v>219</v>
      </c>
      <c r="C68" s="235" t="str">
        <f>'Our List'!C63</f>
        <v>5-7</v>
      </c>
      <c r="D68" s="219">
        <f>'Our List'!D63</f>
        <v>0</v>
      </c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2" customHeight="1">
      <c r="A69" s="75"/>
      <c r="B69" s="75"/>
      <c r="C69" s="75"/>
      <c r="D69" s="78"/>
      <c r="E69" s="78"/>
      <c r="F69" s="78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2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2" customHeight="1">
      <c r="A71" s="217"/>
      <c r="B71" s="75"/>
      <c r="C71" s="175"/>
      <c r="D71" s="78"/>
      <c r="E71" s="78"/>
      <c r="F71" s="78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2" customHeight="1">
      <c r="A72" s="217"/>
      <c r="B72" s="75"/>
      <c r="C72" s="175"/>
      <c r="D72" s="78"/>
      <c r="E72" s="78"/>
      <c r="F72" s="78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2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2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2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2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2" customHeight="1">
      <c r="A77" s="75"/>
      <c r="B77" s="75"/>
      <c r="C77" s="75"/>
      <c r="D77" s="78"/>
      <c r="E77" s="78"/>
      <c r="F77" s="78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2" customHeight="1">
      <c r="A78" s="75"/>
      <c r="B78" s="75"/>
      <c r="C78" s="75"/>
      <c r="D78" s="78"/>
      <c r="E78" s="78"/>
      <c r="F78" s="78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2" customHeight="1">
      <c r="A79" s="75"/>
      <c r="B79" s="75"/>
      <c r="C79" s="75"/>
      <c r="D79" s="78"/>
      <c r="E79" s="78"/>
      <c r="F79" s="78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2" customHeight="1">
      <c r="A80" s="75"/>
      <c r="B80" s="75"/>
      <c r="C80" s="75"/>
      <c r="D80" s="78"/>
      <c r="E80" s="78"/>
      <c r="F80" s="78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2" customHeight="1">
      <c r="A81" s="75"/>
      <c r="B81" s="75"/>
      <c r="C81" s="75"/>
      <c r="D81" s="78"/>
      <c r="E81" s="78"/>
      <c r="F81" s="78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2" customHeight="1">
      <c r="A82" s="75"/>
      <c r="B82" s="75"/>
      <c r="C82" s="75"/>
      <c r="D82" s="78"/>
      <c r="E82" s="78"/>
      <c r="F82" s="78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2" customHeight="1">
      <c r="A83" s="75"/>
      <c r="B83" s="75"/>
      <c r="C83" s="75"/>
      <c r="D83" s="78"/>
      <c r="E83" s="78"/>
      <c r="F83" s="78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2" customHeight="1">
      <c r="A84" s="75"/>
      <c r="B84" s="75"/>
      <c r="C84" s="75"/>
      <c r="D84" s="78"/>
      <c r="E84" s="78"/>
      <c r="F84" s="78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2" customHeight="1">
      <c r="A85" s="75"/>
      <c r="B85" s="75"/>
      <c r="C85" s="75"/>
      <c r="D85" s="78"/>
      <c r="E85" s="78"/>
      <c r="F85" s="78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2" customHeight="1">
      <c r="A86" s="75"/>
      <c r="B86" s="75"/>
      <c r="C86" s="75"/>
      <c r="D86" s="78"/>
      <c r="E86" s="78"/>
      <c r="F86" s="78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2" customHeight="1">
      <c r="A87" s="75"/>
      <c r="B87" s="75"/>
      <c r="C87" s="75"/>
      <c r="D87" s="78"/>
      <c r="E87" s="78"/>
      <c r="F87" s="78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2" customHeight="1">
      <c r="A88" s="75"/>
      <c r="B88" s="75"/>
      <c r="C88" s="75"/>
      <c r="D88" s="78"/>
      <c r="E88" s="78"/>
      <c r="F88" s="78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2" customHeight="1">
      <c r="A89" s="75"/>
      <c r="B89" s="75"/>
      <c r="C89" s="75"/>
      <c r="D89" s="78"/>
      <c r="E89" s="78"/>
      <c r="F89" s="78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2" customHeight="1">
      <c r="A90" s="75"/>
      <c r="B90" s="75"/>
      <c r="C90" s="75"/>
      <c r="D90" s="78"/>
      <c r="E90" s="78"/>
      <c r="F90" s="78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2" customHeight="1">
      <c r="A91" s="75"/>
      <c r="B91" s="75"/>
      <c r="C91" s="75"/>
      <c r="D91" s="78"/>
      <c r="E91" s="78"/>
      <c r="F91" s="78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2" customHeight="1">
      <c r="A92" s="75"/>
      <c r="B92" s="75"/>
      <c r="C92" s="75"/>
      <c r="D92" s="78"/>
      <c r="E92" s="78"/>
      <c r="F92" s="78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2" customHeight="1">
      <c r="A93" s="75"/>
      <c r="B93" s="75"/>
      <c r="C93" s="75"/>
      <c r="D93" s="78"/>
      <c r="E93" s="78"/>
      <c r="F93" s="78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2" customHeight="1">
      <c r="A94" s="75"/>
      <c r="B94" s="75"/>
      <c r="C94" s="75"/>
      <c r="D94" s="78"/>
      <c r="E94" s="78"/>
      <c r="F94" s="78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2" customHeight="1">
      <c r="A95" s="75"/>
      <c r="B95" s="75"/>
      <c r="C95" s="75"/>
      <c r="D95" s="78"/>
      <c r="E95" s="78"/>
      <c r="F95" s="78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2" customHeight="1">
      <c r="A96" s="75"/>
      <c r="B96" s="75"/>
      <c r="C96" s="75"/>
      <c r="D96" s="78"/>
      <c r="E96" s="78"/>
      <c r="F96" s="78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2" customHeight="1">
      <c r="A97" s="75"/>
      <c r="B97" s="75"/>
      <c r="C97" s="75"/>
      <c r="D97" s="78"/>
      <c r="E97" s="78"/>
      <c r="F97" s="78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2" customHeight="1">
      <c r="A98" s="75"/>
      <c r="B98" s="75"/>
      <c r="C98" s="75"/>
      <c r="D98" s="78"/>
      <c r="E98" s="78"/>
      <c r="F98" s="78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2" customHeight="1">
      <c r="A99" s="75"/>
      <c r="B99" s="75"/>
      <c r="C99" s="75"/>
      <c r="D99" s="78"/>
      <c r="E99" s="78"/>
      <c r="F99" s="78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2" customHeight="1">
      <c r="A100" s="75"/>
      <c r="B100" s="75"/>
      <c r="C100" s="75"/>
      <c r="D100" s="78"/>
      <c r="E100" s="78"/>
      <c r="F100" s="78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2" customHeight="1">
      <c r="A101" s="75"/>
      <c r="B101" s="75"/>
      <c r="C101" s="75"/>
      <c r="D101" s="78"/>
      <c r="E101" s="78"/>
      <c r="F101" s="78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2" customHeight="1">
      <c r="A102" s="75"/>
      <c r="B102" s="75"/>
      <c r="C102" s="75"/>
      <c r="D102" s="78"/>
      <c r="E102" s="78"/>
      <c r="F102" s="78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2" customHeight="1">
      <c r="A103" s="75"/>
      <c r="B103" s="75"/>
      <c r="C103" s="75"/>
      <c r="D103" s="78"/>
      <c r="E103" s="78"/>
      <c r="F103" s="78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2" customHeight="1">
      <c r="A104" s="75"/>
      <c r="B104" s="75"/>
      <c r="C104" s="75"/>
      <c r="D104" s="78"/>
      <c r="E104" s="78"/>
      <c r="F104" s="78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2" customHeight="1">
      <c r="A105" s="75"/>
      <c r="B105" s="75"/>
      <c r="C105" s="75"/>
      <c r="D105" s="78"/>
      <c r="E105" s="78"/>
      <c r="F105" s="78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2" customHeight="1">
      <c r="A106" s="75"/>
      <c r="B106" s="75"/>
      <c r="C106" s="75"/>
      <c r="D106" s="78"/>
      <c r="E106" s="78"/>
      <c r="F106" s="78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2" customHeight="1">
      <c r="A107" s="75"/>
      <c r="B107" s="75"/>
      <c r="C107" s="75"/>
      <c r="D107" s="78"/>
      <c r="E107" s="78"/>
      <c r="F107" s="78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2" customHeight="1">
      <c r="A108" s="75"/>
      <c r="B108" s="75"/>
      <c r="C108" s="75"/>
      <c r="D108" s="78"/>
      <c r="E108" s="78"/>
      <c r="F108" s="78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2" customHeight="1">
      <c r="A109" s="75"/>
      <c r="B109" s="75"/>
      <c r="C109" s="75"/>
      <c r="D109" s="78"/>
      <c r="E109" s="78"/>
      <c r="F109" s="78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2" customHeight="1">
      <c r="A110" s="75"/>
      <c r="B110" s="75"/>
      <c r="C110" s="75"/>
      <c r="D110" s="78"/>
      <c r="E110" s="78"/>
      <c r="F110" s="78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2" customHeight="1">
      <c r="A111" s="75"/>
      <c r="B111" s="75"/>
      <c r="C111" s="75"/>
      <c r="D111" s="78"/>
      <c r="E111" s="78"/>
      <c r="F111" s="78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2" customHeight="1">
      <c r="A112" s="75"/>
      <c r="B112" s="75"/>
      <c r="C112" s="75"/>
      <c r="D112" s="78"/>
      <c r="E112" s="78"/>
      <c r="F112" s="78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2" customHeight="1">
      <c r="A113" s="75"/>
      <c r="B113" s="75"/>
      <c r="C113" s="75"/>
      <c r="D113" s="78"/>
      <c r="E113" s="78"/>
      <c r="F113" s="78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2" customHeight="1">
      <c r="A114" s="75"/>
      <c r="B114" s="75"/>
      <c r="C114" s="75"/>
      <c r="D114" s="78"/>
      <c r="E114" s="78"/>
      <c r="F114" s="78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2" customHeight="1">
      <c r="A115" s="75"/>
      <c r="B115" s="75"/>
      <c r="C115" s="75"/>
      <c r="D115" s="78"/>
      <c r="E115" s="78"/>
      <c r="F115" s="78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2" customHeight="1">
      <c r="A116" s="75"/>
      <c r="B116" s="75"/>
      <c r="C116" s="75"/>
      <c r="D116" s="78"/>
      <c r="E116" s="78"/>
      <c r="F116" s="78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2" customHeight="1">
      <c r="A117" s="75"/>
      <c r="B117" s="75"/>
      <c r="C117" s="75"/>
      <c r="D117" s="78"/>
      <c r="E117" s="78"/>
      <c r="F117" s="78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2" customHeight="1">
      <c r="A118" s="75"/>
      <c r="B118" s="75"/>
      <c r="C118" s="75"/>
      <c r="D118" s="78"/>
      <c r="E118" s="78"/>
      <c r="F118" s="78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2" customHeight="1">
      <c r="A119" s="75"/>
      <c r="B119" s="75"/>
      <c r="C119" s="75"/>
      <c r="D119" s="78"/>
      <c r="E119" s="78"/>
      <c r="F119" s="78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2" customHeight="1">
      <c r="A120" s="75"/>
      <c r="B120" s="75"/>
      <c r="C120" s="75"/>
      <c r="D120" s="78"/>
      <c r="E120" s="78"/>
      <c r="F120" s="78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2" customHeight="1">
      <c r="A121" s="75"/>
      <c r="B121" s="75"/>
      <c r="C121" s="75"/>
      <c r="D121" s="78"/>
      <c r="E121" s="78"/>
      <c r="F121" s="78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2" customHeight="1">
      <c r="A122" s="75"/>
      <c r="B122" s="75"/>
      <c r="C122" s="75"/>
      <c r="D122" s="78"/>
      <c r="E122" s="78"/>
      <c r="F122" s="78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2" customHeight="1">
      <c r="A123" s="75"/>
      <c r="B123" s="75"/>
      <c r="C123" s="75"/>
      <c r="D123" s="78"/>
      <c r="E123" s="78"/>
      <c r="F123" s="78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2" customHeight="1">
      <c r="A124" s="75"/>
      <c r="B124" s="75"/>
      <c r="C124" s="75"/>
      <c r="D124" s="78"/>
      <c r="E124" s="78"/>
      <c r="F124" s="78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2" customHeight="1">
      <c r="A125" s="75"/>
      <c r="B125" s="75"/>
      <c r="C125" s="75"/>
      <c r="D125" s="78"/>
      <c r="E125" s="78"/>
      <c r="F125" s="78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2" customHeight="1">
      <c r="A126" s="75"/>
      <c r="B126" s="75"/>
      <c r="C126" s="75"/>
      <c r="D126" s="78"/>
      <c r="E126" s="78"/>
      <c r="F126" s="78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2" customHeight="1">
      <c r="A127" s="75"/>
      <c r="B127" s="75"/>
      <c r="C127" s="75"/>
      <c r="D127" s="78"/>
      <c r="E127" s="78"/>
      <c r="F127" s="78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2" customHeight="1">
      <c r="A128" s="75"/>
      <c r="B128" s="75"/>
      <c r="C128" s="75"/>
      <c r="D128" s="78"/>
      <c r="E128" s="78"/>
      <c r="F128" s="78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2" customHeight="1">
      <c r="A129" s="75"/>
      <c r="B129" s="75"/>
      <c r="C129" s="75"/>
      <c r="D129" s="78"/>
      <c r="E129" s="78"/>
      <c r="F129" s="78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2" customHeight="1">
      <c r="A130" s="75"/>
      <c r="B130" s="75"/>
      <c r="C130" s="75"/>
      <c r="D130" s="78"/>
      <c r="E130" s="78"/>
      <c r="F130" s="78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2" customHeight="1">
      <c r="A131" s="75"/>
      <c r="B131" s="75"/>
      <c r="C131" s="75"/>
      <c r="D131" s="78"/>
      <c r="E131" s="78"/>
      <c r="F131" s="78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2" customHeight="1">
      <c r="A132" s="75"/>
      <c r="B132" s="75"/>
      <c r="C132" s="75"/>
      <c r="D132" s="78"/>
      <c r="E132" s="78"/>
      <c r="F132" s="78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2" customHeight="1">
      <c r="A133" s="75"/>
      <c r="B133" s="75"/>
      <c r="C133" s="75"/>
      <c r="D133" s="78"/>
      <c r="E133" s="78"/>
      <c r="F133" s="78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2" customHeight="1">
      <c r="A134" s="75"/>
      <c r="B134" s="75"/>
      <c r="C134" s="75"/>
      <c r="D134" s="78"/>
      <c r="E134" s="78"/>
      <c r="F134" s="78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2" customHeight="1">
      <c r="A135" s="75"/>
      <c r="B135" s="75"/>
      <c r="C135" s="75"/>
      <c r="D135" s="78"/>
      <c r="E135" s="78"/>
      <c r="F135" s="78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2" customHeight="1">
      <c r="A136" s="75"/>
      <c r="B136" s="75"/>
      <c r="C136" s="75"/>
      <c r="D136" s="78"/>
      <c r="E136" s="78"/>
      <c r="F136" s="78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2" customHeight="1">
      <c r="A137" s="75"/>
      <c r="B137" s="75"/>
      <c r="C137" s="75"/>
      <c r="D137" s="78"/>
      <c r="E137" s="78"/>
      <c r="F137" s="78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2" customHeight="1">
      <c r="A138" s="75"/>
      <c r="B138" s="75"/>
      <c r="C138" s="75"/>
      <c r="D138" s="78"/>
      <c r="E138" s="78"/>
      <c r="F138" s="78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2" customHeight="1">
      <c r="A139" s="75"/>
      <c r="B139" s="75"/>
      <c r="C139" s="75"/>
      <c r="D139" s="78"/>
      <c r="E139" s="78"/>
      <c r="F139" s="78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2" customHeight="1">
      <c r="A140" s="75"/>
      <c r="B140" s="75"/>
      <c r="C140" s="75"/>
      <c r="D140" s="78"/>
      <c r="E140" s="78"/>
      <c r="F140" s="78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2" customHeight="1">
      <c r="A141" s="75"/>
      <c r="B141" s="75"/>
      <c r="C141" s="75"/>
      <c r="D141" s="78"/>
      <c r="E141" s="78"/>
      <c r="F141" s="78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2" customHeight="1">
      <c r="A142" s="75"/>
      <c r="B142" s="75"/>
      <c r="C142" s="75"/>
      <c r="D142" s="78"/>
      <c r="E142" s="78"/>
      <c r="F142" s="78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2" customHeight="1">
      <c r="A143" s="75"/>
      <c r="B143" s="75"/>
      <c r="C143" s="75"/>
      <c r="D143" s="78"/>
      <c r="E143" s="78"/>
      <c r="F143" s="78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2" customHeight="1">
      <c r="A144" s="75"/>
      <c r="B144" s="75"/>
      <c r="C144" s="75"/>
      <c r="D144" s="78"/>
      <c r="E144" s="78"/>
      <c r="F144" s="78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2" customHeight="1">
      <c r="A145" s="75"/>
      <c r="B145" s="75"/>
      <c r="C145" s="75"/>
      <c r="D145" s="78"/>
      <c r="E145" s="78"/>
      <c r="F145" s="78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2" customHeight="1">
      <c r="A146" s="75"/>
      <c r="B146" s="75"/>
      <c r="C146" s="75"/>
      <c r="D146" s="78"/>
      <c r="E146" s="78"/>
      <c r="F146" s="78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2" customHeight="1">
      <c r="A147" s="75"/>
      <c r="B147" s="75"/>
      <c r="C147" s="75"/>
      <c r="D147" s="78"/>
      <c r="E147" s="78"/>
      <c r="F147" s="78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2" customHeight="1">
      <c r="A148" s="75"/>
      <c r="B148" s="75"/>
      <c r="C148" s="75"/>
      <c r="D148" s="78"/>
      <c r="E148" s="78"/>
      <c r="F148" s="78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2" customHeight="1">
      <c r="A149" s="75"/>
      <c r="B149" s="75"/>
      <c r="C149" s="75"/>
      <c r="D149" s="78"/>
      <c r="E149" s="78"/>
      <c r="F149" s="78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2" customHeight="1">
      <c r="A150" s="75"/>
      <c r="B150" s="75"/>
      <c r="C150" s="75"/>
      <c r="D150" s="78"/>
      <c r="E150" s="78"/>
      <c r="F150" s="78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2" customHeight="1">
      <c r="A151" s="75"/>
      <c r="B151" s="75"/>
      <c r="C151" s="75"/>
      <c r="D151" s="78"/>
      <c r="E151" s="78"/>
      <c r="F151" s="78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2" customHeight="1">
      <c r="A152" s="75"/>
      <c r="B152" s="75"/>
      <c r="C152" s="75"/>
      <c r="D152" s="78"/>
      <c r="E152" s="78"/>
      <c r="F152" s="78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2" customHeight="1">
      <c r="A153" s="75"/>
      <c r="B153" s="75"/>
      <c r="C153" s="75"/>
      <c r="D153" s="78"/>
      <c r="E153" s="78"/>
      <c r="F153" s="78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2" customHeight="1">
      <c r="A154" s="75"/>
      <c r="B154" s="75"/>
      <c r="C154" s="75"/>
      <c r="D154" s="78"/>
      <c r="E154" s="78"/>
      <c r="F154" s="78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2" customHeight="1">
      <c r="A155" s="75"/>
      <c r="B155" s="75"/>
      <c r="C155" s="75"/>
      <c r="D155" s="78"/>
      <c r="E155" s="78"/>
      <c r="F155" s="78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2" customHeight="1">
      <c r="A156" s="75"/>
      <c r="B156" s="75"/>
      <c r="C156" s="75"/>
      <c r="D156" s="78"/>
      <c r="E156" s="78"/>
      <c r="F156" s="78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2" customHeight="1">
      <c r="A157" s="75"/>
      <c r="B157" s="75"/>
      <c r="C157" s="75"/>
      <c r="D157" s="78"/>
      <c r="E157" s="78"/>
      <c r="F157" s="78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2" customHeight="1">
      <c r="A158" s="75"/>
      <c r="B158" s="75"/>
      <c r="C158" s="75"/>
      <c r="D158" s="78"/>
      <c r="E158" s="78"/>
      <c r="F158" s="78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2" customHeight="1">
      <c r="A159" s="75"/>
      <c r="B159" s="75"/>
      <c r="C159" s="75"/>
      <c r="D159" s="78"/>
      <c r="E159" s="78"/>
      <c r="F159" s="78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2" customHeight="1">
      <c r="A160" s="75"/>
      <c r="B160" s="75"/>
      <c r="C160" s="75"/>
      <c r="D160" s="78"/>
      <c r="E160" s="78"/>
      <c r="F160" s="78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" customHeight="1">
      <c r="A161" s="75"/>
      <c r="B161" s="75"/>
      <c r="C161" s="75"/>
      <c r="D161" s="78"/>
      <c r="E161" s="78"/>
      <c r="F161" s="78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" customHeight="1">
      <c r="A162" s="75"/>
      <c r="B162" s="75"/>
      <c r="C162" s="75"/>
      <c r="D162" s="78"/>
      <c r="E162" s="78"/>
      <c r="F162" s="78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" customHeight="1">
      <c r="A163" s="75"/>
      <c r="B163" s="75"/>
      <c r="C163" s="75"/>
      <c r="D163" s="78"/>
      <c r="E163" s="78"/>
      <c r="F163" s="78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" customHeight="1">
      <c r="A164" s="75"/>
      <c r="B164" s="75"/>
      <c r="C164" s="75"/>
      <c r="D164" s="78"/>
      <c r="E164" s="78"/>
      <c r="F164" s="78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" customHeight="1">
      <c r="A165" s="75"/>
      <c r="B165" s="75"/>
      <c r="C165" s="75"/>
      <c r="D165" s="78"/>
      <c r="E165" s="78"/>
      <c r="F165" s="78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" customHeight="1">
      <c r="A166" s="75"/>
      <c r="B166" s="75"/>
      <c r="C166" s="75"/>
      <c r="D166" s="78"/>
      <c r="E166" s="78"/>
      <c r="F166" s="78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" customHeight="1">
      <c r="A167" s="75"/>
      <c r="B167" s="75"/>
      <c r="C167" s="75"/>
      <c r="D167" s="78"/>
      <c r="E167" s="78"/>
      <c r="F167" s="78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" customHeight="1">
      <c r="A168" s="75"/>
      <c r="B168" s="75"/>
      <c r="C168" s="75"/>
      <c r="D168" s="78"/>
      <c r="E168" s="78"/>
      <c r="F168" s="78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" customHeight="1">
      <c r="A169" s="75"/>
      <c r="B169" s="75"/>
      <c r="C169" s="75"/>
      <c r="D169" s="78"/>
      <c r="E169" s="78"/>
      <c r="F169" s="78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" customHeight="1">
      <c r="A170" s="75"/>
      <c r="B170" s="75"/>
      <c r="C170" s="75"/>
      <c r="D170" s="78"/>
      <c r="E170" s="78"/>
      <c r="F170" s="78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" customHeight="1">
      <c r="A171" s="75"/>
      <c r="B171" s="75"/>
      <c r="C171" s="75"/>
      <c r="D171" s="78"/>
      <c r="E171" s="78"/>
      <c r="F171" s="78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" customHeight="1">
      <c r="A172" s="75"/>
      <c r="B172" s="75"/>
      <c r="C172" s="75"/>
      <c r="D172" s="78"/>
      <c r="E172" s="78"/>
      <c r="F172" s="78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" customHeight="1">
      <c r="A173" s="75"/>
      <c r="B173" s="75"/>
      <c r="C173" s="75"/>
      <c r="D173" s="78"/>
      <c r="E173" s="78"/>
      <c r="F173" s="78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" customHeight="1">
      <c r="A174" s="75"/>
      <c r="B174" s="75"/>
      <c r="C174" s="75"/>
      <c r="D174" s="78"/>
      <c r="E174" s="78"/>
      <c r="F174" s="78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" customHeight="1">
      <c r="A175" s="75"/>
      <c r="B175" s="75"/>
      <c r="C175" s="75"/>
      <c r="D175" s="78"/>
      <c r="E175" s="78"/>
      <c r="F175" s="78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" customHeight="1">
      <c r="A176" s="75"/>
      <c r="B176" s="75"/>
      <c r="C176" s="75"/>
      <c r="D176" s="78"/>
      <c r="E176" s="78"/>
      <c r="F176" s="78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" customHeight="1">
      <c r="A177" s="75"/>
      <c r="B177" s="75"/>
      <c r="C177" s="75"/>
      <c r="D177" s="78"/>
      <c r="E177" s="78"/>
      <c r="F177" s="78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" customHeight="1">
      <c r="A178" s="75"/>
      <c r="B178" s="75"/>
      <c r="C178" s="75"/>
      <c r="D178" s="78"/>
      <c r="E178" s="78"/>
      <c r="F178" s="78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" customHeight="1">
      <c r="A179" s="75"/>
      <c r="B179" s="75"/>
      <c r="C179" s="75"/>
      <c r="D179" s="78"/>
      <c r="E179" s="78"/>
      <c r="F179" s="78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" customHeight="1">
      <c r="A180" s="75"/>
      <c r="B180" s="75"/>
      <c r="C180" s="75"/>
      <c r="D180" s="78"/>
      <c r="E180" s="78"/>
      <c r="F180" s="78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" customHeight="1">
      <c r="A181" s="75"/>
      <c r="B181" s="75"/>
      <c r="C181" s="75"/>
      <c r="D181" s="78"/>
      <c r="E181" s="78"/>
      <c r="F181" s="78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" customHeight="1">
      <c r="A182" s="75"/>
      <c r="B182" s="75"/>
      <c r="C182" s="75"/>
      <c r="D182" s="78"/>
      <c r="E182" s="78"/>
      <c r="F182" s="78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" customHeight="1">
      <c r="A183" s="75"/>
      <c r="B183" s="75"/>
      <c r="C183" s="75"/>
      <c r="D183" s="78"/>
      <c r="E183" s="78"/>
      <c r="F183" s="78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" customHeight="1">
      <c r="A184" s="75"/>
      <c r="B184" s="75"/>
      <c r="C184" s="75"/>
      <c r="D184" s="78"/>
      <c r="E184" s="78"/>
      <c r="F184" s="78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" customHeight="1">
      <c r="A185" s="75"/>
      <c r="B185" s="75"/>
      <c r="C185" s="75"/>
      <c r="D185" s="78"/>
      <c r="E185" s="78"/>
      <c r="F185" s="78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" customHeight="1">
      <c r="A186" s="75"/>
      <c r="B186" s="75"/>
      <c r="C186" s="75"/>
      <c r="D186" s="78"/>
      <c r="E186" s="78"/>
      <c r="F186" s="78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" customHeight="1">
      <c r="A187" s="75"/>
      <c r="B187" s="75"/>
      <c r="C187" s="75"/>
      <c r="D187" s="78"/>
      <c r="E187" s="78"/>
      <c r="F187" s="78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" customHeight="1">
      <c r="A188" s="75"/>
      <c r="B188" s="75"/>
      <c r="C188" s="75"/>
      <c r="D188" s="78"/>
      <c r="E188" s="78"/>
      <c r="F188" s="78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" customHeight="1">
      <c r="A189" s="75"/>
      <c r="B189" s="75"/>
      <c r="C189" s="75"/>
      <c r="D189" s="78"/>
      <c r="E189" s="78"/>
      <c r="F189" s="78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" customHeight="1">
      <c r="A190" s="75"/>
      <c r="B190" s="75"/>
      <c r="C190" s="75"/>
      <c r="D190" s="78"/>
      <c r="E190" s="78"/>
      <c r="F190" s="78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" customHeight="1">
      <c r="A191" s="75"/>
      <c r="B191" s="75"/>
      <c r="C191" s="75"/>
      <c r="D191" s="78"/>
      <c r="E191" s="78"/>
      <c r="F191" s="78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" customHeight="1">
      <c r="A192" s="75"/>
      <c r="B192" s="75"/>
      <c r="C192" s="75"/>
      <c r="D192" s="78"/>
      <c r="E192" s="78"/>
      <c r="F192" s="78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" customHeight="1">
      <c r="A193" s="75"/>
      <c r="B193" s="75"/>
      <c r="C193" s="75"/>
      <c r="D193" s="78"/>
      <c r="E193" s="78"/>
      <c r="F193" s="78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" customHeight="1">
      <c r="A194" s="75"/>
      <c r="B194" s="75"/>
      <c r="C194" s="75"/>
      <c r="D194" s="78"/>
      <c r="E194" s="78"/>
      <c r="F194" s="78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" customHeight="1">
      <c r="A195" s="75"/>
      <c r="B195" s="75"/>
      <c r="C195" s="75"/>
      <c r="D195" s="78"/>
      <c r="E195" s="78"/>
      <c r="F195" s="78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" customHeight="1">
      <c r="A196" s="75"/>
      <c r="B196" s="75"/>
      <c r="C196" s="75"/>
      <c r="D196" s="78"/>
      <c r="E196" s="78"/>
      <c r="F196" s="78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" customHeight="1">
      <c r="A197" s="75"/>
      <c r="B197" s="75"/>
      <c r="C197" s="75"/>
      <c r="D197" s="78"/>
      <c r="E197" s="78"/>
      <c r="F197" s="78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" customHeight="1">
      <c r="A198" s="75"/>
      <c r="B198" s="75"/>
      <c r="C198" s="75"/>
      <c r="D198" s="78"/>
      <c r="E198" s="78"/>
      <c r="F198" s="78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" customHeight="1">
      <c r="A199" s="75"/>
      <c r="B199" s="75"/>
      <c r="C199" s="75"/>
      <c r="D199" s="78"/>
      <c r="E199" s="78"/>
      <c r="F199" s="78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" customHeight="1">
      <c r="A200" s="75"/>
      <c r="B200" s="75"/>
      <c r="C200" s="75"/>
      <c r="D200" s="78"/>
      <c r="E200" s="78"/>
      <c r="F200" s="78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" customHeight="1">
      <c r="A201" s="75"/>
      <c r="B201" s="75"/>
      <c r="C201" s="75"/>
      <c r="D201" s="78"/>
      <c r="E201" s="78"/>
      <c r="F201" s="78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" customHeight="1">
      <c r="A202" s="75"/>
      <c r="B202" s="75"/>
      <c r="C202" s="75"/>
      <c r="D202" s="78"/>
      <c r="E202" s="78"/>
      <c r="F202" s="78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" customHeight="1">
      <c r="A203" s="75"/>
      <c r="B203" s="75"/>
      <c r="C203" s="75"/>
      <c r="D203" s="78"/>
      <c r="E203" s="78"/>
      <c r="F203" s="78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" customHeight="1">
      <c r="A204" s="75"/>
      <c r="B204" s="75"/>
      <c r="C204" s="75"/>
      <c r="D204" s="78"/>
      <c r="E204" s="78"/>
      <c r="F204" s="78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" customHeight="1">
      <c r="A205" s="75"/>
      <c r="B205" s="75"/>
      <c r="C205" s="75"/>
      <c r="D205" s="78"/>
      <c r="E205" s="78"/>
      <c r="F205" s="78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" customHeight="1">
      <c r="A206" s="75"/>
      <c r="B206" s="75"/>
      <c r="C206" s="75"/>
      <c r="D206" s="78"/>
      <c r="E206" s="78"/>
      <c r="F206" s="78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" customHeight="1">
      <c r="A207" s="75"/>
      <c r="B207" s="75"/>
      <c r="C207" s="75"/>
      <c r="D207" s="78"/>
      <c r="E207" s="78"/>
      <c r="F207" s="78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" customHeight="1">
      <c r="A208" s="75"/>
      <c r="B208" s="75"/>
      <c r="C208" s="75"/>
      <c r="D208" s="78"/>
      <c r="E208" s="78"/>
      <c r="F208" s="78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" customHeight="1">
      <c r="A209" s="75"/>
      <c r="B209" s="75"/>
      <c r="C209" s="75"/>
      <c r="D209" s="78"/>
      <c r="E209" s="78"/>
      <c r="F209" s="78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" customHeight="1">
      <c r="A210" s="75"/>
      <c r="B210" s="75"/>
      <c r="C210" s="75"/>
      <c r="D210" s="78"/>
      <c r="E210" s="78"/>
      <c r="F210" s="78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" customHeight="1">
      <c r="A211" s="75"/>
      <c r="B211" s="75"/>
      <c r="C211" s="75"/>
      <c r="D211" s="78"/>
      <c r="E211" s="78"/>
      <c r="F211" s="78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" customHeight="1">
      <c r="A212" s="75"/>
      <c r="B212" s="75"/>
      <c r="C212" s="75"/>
      <c r="D212" s="78"/>
      <c r="E212" s="78"/>
      <c r="F212" s="78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" customHeight="1">
      <c r="A213" s="75"/>
      <c r="B213" s="75"/>
      <c r="C213" s="75"/>
      <c r="D213" s="78"/>
      <c r="E213" s="78"/>
      <c r="F213" s="78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" customHeight="1">
      <c r="A214" s="75"/>
      <c r="B214" s="75"/>
      <c r="C214" s="75"/>
      <c r="D214" s="78"/>
      <c r="E214" s="78"/>
      <c r="F214" s="78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" customHeight="1">
      <c r="A215" s="75"/>
      <c r="B215" s="75"/>
      <c r="C215" s="75"/>
      <c r="D215" s="78"/>
      <c r="E215" s="78"/>
      <c r="F215" s="78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" customHeight="1">
      <c r="A216" s="75"/>
      <c r="B216" s="75"/>
      <c r="C216" s="75"/>
      <c r="D216" s="78"/>
      <c r="E216" s="78"/>
      <c r="F216" s="78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" customHeight="1">
      <c r="A217" s="75"/>
      <c r="B217" s="75"/>
      <c r="C217" s="75"/>
      <c r="D217" s="78"/>
      <c r="E217" s="78"/>
      <c r="F217" s="78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" customHeight="1">
      <c r="A218" s="75"/>
      <c r="B218" s="75"/>
      <c r="C218" s="75"/>
      <c r="D218" s="78"/>
      <c r="E218" s="78"/>
      <c r="F218" s="78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" customHeight="1">
      <c r="A219" s="75"/>
      <c r="B219" s="75"/>
      <c r="C219" s="75"/>
      <c r="D219" s="78"/>
      <c r="E219" s="78"/>
      <c r="F219" s="78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" customHeight="1">
      <c r="A220" s="75"/>
      <c r="B220" s="75"/>
      <c r="C220" s="75"/>
      <c r="D220" s="78"/>
      <c r="E220" s="78"/>
      <c r="F220" s="78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" customHeight="1">
      <c r="A221" s="75"/>
      <c r="B221" s="75"/>
      <c r="C221" s="75"/>
      <c r="D221" s="78"/>
      <c r="E221" s="78"/>
      <c r="F221" s="78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" customHeight="1">
      <c r="A222" s="75"/>
      <c r="B222" s="75"/>
      <c r="C222" s="75"/>
      <c r="D222" s="78"/>
      <c r="E222" s="78"/>
      <c r="F222" s="78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" customHeight="1">
      <c r="A223" s="75"/>
      <c r="B223" s="75"/>
      <c r="C223" s="75"/>
      <c r="D223" s="78"/>
      <c r="E223" s="78"/>
      <c r="F223" s="78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" customHeight="1">
      <c r="A224" s="75"/>
      <c r="B224" s="75"/>
      <c r="C224" s="75"/>
      <c r="D224" s="78"/>
      <c r="E224" s="78"/>
      <c r="F224" s="78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" customHeight="1">
      <c r="A225" s="75"/>
      <c r="B225" s="75"/>
      <c r="C225" s="75"/>
      <c r="D225" s="78"/>
      <c r="E225" s="78"/>
      <c r="F225" s="78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" customHeight="1">
      <c r="A226" s="75"/>
      <c r="B226" s="75"/>
      <c r="C226" s="75"/>
      <c r="D226" s="78"/>
      <c r="E226" s="78"/>
      <c r="F226" s="78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" customHeight="1">
      <c r="A227" s="75"/>
      <c r="B227" s="75"/>
      <c r="C227" s="75"/>
      <c r="D227" s="78"/>
      <c r="E227" s="78"/>
      <c r="F227" s="78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" customHeight="1">
      <c r="A228" s="75"/>
      <c r="B228" s="75"/>
      <c r="C228" s="75"/>
      <c r="D228" s="78"/>
      <c r="E228" s="78"/>
      <c r="F228" s="78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" customHeight="1">
      <c r="A229" s="75"/>
      <c r="B229" s="75"/>
      <c r="C229" s="75"/>
      <c r="D229" s="78"/>
      <c r="E229" s="78"/>
      <c r="F229" s="78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2" customHeight="1">
      <c r="A230" s="75"/>
      <c r="B230" s="75"/>
      <c r="C230" s="75"/>
      <c r="D230" s="78"/>
      <c r="E230" s="78"/>
      <c r="F230" s="78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2" customHeight="1">
      <c r="A231" s="75"/>
      <c r="B231" s="75"/>
      <c r="C231" s="75"/>
      <c r="D231" s="78"/>
      <c r="E231" s="78"/>
      <c r="F231" s="78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2" customHeight="1">
      <c r="A232" s="75"/>
      <c r="B232" s="75"/>
      <c r="C232" s="75"/>
      <c r="D232" s="78"/>
      <c r="E232" s="78"/>
      <c r="F232" s="78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2" customHeight="1">
      <c r="A233" s="75"/>
      <c r="B233" s="75"/>
      <c r="C233" s="75"/>
      <c r="D233" s="78"/>
      <c r="E233" s="78"/>
      <c r="F233" s="78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2" customHeight="1">
      <c r="A234" s="75"/>
      <c r="B234" s="75"/>
      <c r="C234" s="75"/>
      <c r="D234" s="78"/>
      <c r="E234" s="78"/>
      <c r="F234" s="78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2" customHeight="1">
      <c r="A235" s="75"/>
      <c r="B235" s="75"/>
      <c r="C235" s="75"/>
      <c r="D235" s="78"/>
      <c r="E235" s="78"/>
      <c r="F235" s="78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2" customHeight="1">
      <c r="A236" s="75"/>
      <c r="B236" s="75"/>
      <c r="C236" s="75"/>
      <c r="D236" s="78"/>
      <c r="E236" s="78"/>
      <c r="F236" s="78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2" customHeight="1">
      <c r="A237" s="75"/>
      <c r="B237" s="75"/>
      <c r="C237" s="75"/>
      <c r="D237" s="78"/>
      <c r="E237" s="78"/>
      <c r="F237" s="78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2" customHeight="1">
      <c r="A238" s="75"/>
      <c r="B238" s="75"/>
      <c r="C238" s="75"/>
      <c r="D238" s="78"/>
      <c r="E238" s="78"/>
      <c r="F238" s="78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2" customHeight="1">
      <c r="A239" s="75"/>
      <c r="B239" s="75"/>
      <c r="C239" s="75"/>
      <c r="D239" s="78"/>
      <c r="E239" s="78"/>
      <c r="F239" s="78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2" customHeight="1">
      <c r="A240" s="75"/>
      <c r="B240" s="75"/>
      <c r="C240" s="75"/>
      <c r="D240" s="78"/>
      <c r="E240" s="78"/>
      <c r="F240" s="78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2" customHeight="1">
      <c r="A241" s="75"/>
      <c r="B241" s="75"/>
      <c r="C241" s="75"/>
      <c r="D241" s="78"/>
      <c r="E241" s="78"/>
      <c r="F241" s="78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2" customHeight="1">
      <c r="A242" s="75"/>
      <c r="B242" s="75"/>
      <c r="C242" s="75"/>
      <c r="D242" s="78"/>
      <c r="E242" s="78"/>
      <c r="F242" s="78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2" customHeight="1">
      <c r="A243" s="75"/>
      <c r="B243" s="75"/>
      <c r="C243" s="75"/>
      <c r="D243" s="78"/>
      <c r="E243" s="78"/>
      <c r="F243" s="78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2" customHeight="1">
      <c r="A244" s="75"/>
      <c r="B244" s="75"/>
      <c r="C244" s="75"/>
      <c r="D244" s="78"/>
      <c r="E244" s="78"/>
      <c r="F244" s="78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2" customHeight="1">
      <c r="A245" s="75"/>
      <c r="B245" s="75"/>
      <c r="C245" s="75"/>
      <c r="D245" s="78"/>
      <c r="E245" s="78"/>
      <c r="F245" s="78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2" customHeight="1">
      <c r="A246" s="75"/>
      <c r="B246" s="75"/>
      <c r="C246" s="75"/>
      <c r="D246" s="78"/>
      <c r="E246" s="78"/>
      <c r="F246" s="78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2" customHeight="1">
      <c r="A247" s="75"/>
      <c r="B247" s="75"/>
      <c r="C247" s="75"/>
      <c r="D247" s="78"/>
      <c r="E247" s="78"/>
      <c r="F247" s="78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2" customHeight="1">
      <c r="A248" s="75"/>
      <c r="B248" s="75"/>
      <c r="C248" s="75"/>
      <c r="D248" s="78"/>
      <c r="E248" s="78"/>
      <c r="F248" s="78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2" customHeight="1">
      <c r="A249" s="75"/>
      <c r="B249" s="75"/>
      <c r="C249" s="75"/>
      <c r="D249" s="78"/>
      <c r="E249" s="78"/>
      <c r="F249" s="78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2" customHeight="1">
      <c r="A250" s="75"/>
      <c r="B250" s="75"/>
      <c r="C250" s="75"/>
      <c r="D250" s="78"/>
      <c r="E250" s="78"/>
      <c r="F250" s="78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2" customHeight="1">
      <c r="A251" s="75"/>
      <c r="B251" s="75"/>
      <c r="C251" s="75"/>
      <c r="D251" s="78"/>
      <c r="E251" s="78"/>
      <c r="F251" s="78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2" customHeight="1">
      <c r="A252" s="75"/>
      <c r="B252" s="75"/>
      <c r="C252" s="75"/>
      <c r="D252" s="78"/>
      <c r="E252" s="78"/>
      <c r="F252" s="78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2" customHeight="1">
      <c r="A253" s="75"/>
      <c r="B253" s="75"/>
      <c r="C253" s="75"/>
      <c r="D253" s="78"/>
      <c r="E253" s="78"/>
      <c r="F253" s="78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2" customHeight="1">
      <c r="A254" s="75"/>
      <c r="B254" s="75"/>
      <c r="C254" s="75"/>
      <c r="D254" s="78"/>
      <c r="E254" s="78"/>
      <c r="F254" s="78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2" customHeight="1">
      <c r="A255" s="75"/>
      <c r="B255" s="75"/>
      <c r="C255" s="75"/>
      <c r="D255" s="78"/>
      <c r="E255" s="78"/>
      <c r="F255" s="78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2" customHeight="1">
      <c r="A256" s="75"/>
      <c r="B256" s="75"/>
      <c r="C256" s="75"/>
      <c r="D256" s="78"/>
      <c r="E256" s="78"/>
      <c r="F256" s="78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2" customHeight="1">
      <c r="A257" s="75"/>
      <c r="B257" s="75"/>
      <c r="C257" s="75"/>
      <c r="D257" s="78"/>
      <c r="E257" s="78"/>
      <c r="F257" s="78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2" customHeight="1">
      <c r="A258" s="75"/>
      <c r="B258" s="75"/>
      <c r="C258" s="75"/>
      <c r="D258" s="78"/>
      <c r="E258" s="78"/>
      <c r="F258" s="78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2" customHeight="1">
      <c r="A259" s="75"/>
      <c r="B259" s="75"/>
      <c r="C259" s="75"/>
      <c r="D259" s="78"/>
      <c r="E259" s="78"/>
      <c r="F259" s="78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2" customHeight="1">
      <c r="A260" s="75"/>
      <c r="B260" s="75"/>
      <c r="C260" s="75"/>
      <c r="D260" s="78"/>
      <c r="E260" s="78"/>
      <c r="F260" s="78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2" customHeight="1">
      <c r="A261" s="75"/>
      <c r="B261" s="75"/>
      <c r="C261" s="75"/>
      <c r="D261" s="78"/>
      <c r="E261" s="78"/>
      <c r="F261" s="78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2" customHeight="1">
      <c r="A262" s="75"/>
      <c r="B262" s="75"/>
      <c r="C262" s="75"/>
      <c r="D262" s="78"/>
      <c r="E262" s="78"/>
      <c r="F262" s="78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2" customHeight="1">
      <c r="A263" s="75"/>
      <c r="B263" s="75"/>
      <c r="C263" s="75"/>
      <c r="D263" s="78"/>
      <c r="E263" s="78"/>
      <c r="F263" s="78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2" customHeight="1">
      <c r="A264" s="75"/>
      <c r="B264" s="75"/>
      <c r="C264" s="75"/>
      <c r="D264" s="78"/>
      <c r="E264" s="78"/>
      <c r="F264" s="78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2" customHeight="1">
      <c r="A265" s="75"/>
      <c r="B265" s="75"/>
      <c r="C265" s="75"/>
      <c r="D265" s="78"/>
      <c r="E265" s="78"/>
      <c r="F265" s="78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2" customHeight="1">
      <c r="A266" s="75"/>
      <c r="B266" s="75"/>
      <c r="C266" s="75"/>
      <c r="D266" s="78"/>
      <c r="E266" s="78"/>
      <c r="F266" s="78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2" customHeight="1">
      <c r="A267" s="75"/>
      <c r="B267" s="75"/>
      <c r="C267" s="75"/>
      <c r="D267" s="78"/>
      <c r="E267" s="78"/>
      <c r="F267" s="78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2" customHeight="1">
      <c r="A268" s="75"/>
      <c r="B268" s="75"/>
      <c r="C268" s="75"/>
      <c r="D268" s="78"/>
      <c r="E268" s="78"/>
      <c r="F268" s="78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2" customHeight="1">
      <c r="A269" s="75"/>
      <c r="B269" s="75"/>
      <c r="C269" s="75"/>
      <c r="D269" s="78"/>
      <c r="E269" s="78"/>
      <c r="F269" s="78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2" customHeight="1">
      <c r="A270" s="75"/>
      <c r="B270" s="75"/>
      <c r="C270" s="75"/>
      <c r="D270" s="78"/>
      <c r="E270" s="78"/>
      <c r="F270" s="78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2" customHeight="1">
      <c r="A271" s="75"/>
      <c r="B271" s="75"/>
      <c r="C271" s="75"/>
      <c r="D271" s="78"/>
      <c r="E271" s="78"/>
      <c r="F271" s="78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2" customHeight="1">
      <c r="A272" s="75"/>
      <c r="B272" s="75"/>
      <c r="C272" s="75"/>
      <c r="D272" s="78"/>
      <c r="E272" s="78"/>
      <c r="F272" s="78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2" customHeight="1">
      <c r="A273" s="75"/>
      <c r="B273" s="75"/>
      <c r="C273" s="75"/>
      <c r="D273" s="78"/>
      <c r="E273" s="78"/>
      <c r="F273" s="78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2" customHeight="1">
      <c r="A274" s="75"/>
      <c r="B274" s="75"/>
      <c r="C274" s="75"/>
      <c r="D274" s="78"/>
      <c r="E274" s="78"/>
      <c r="F274" s="78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2" customHeight="1">
      <c r="A275" s="75"/>
      <c r="B275" s="75"/>
      <c r="C275" s="75"/>
      <c r="D275" s="78"/>
      <c r="E275" s="78"/>
      <c r="F275" s="78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2" customHeight="1">
      <c r="A276" s="75"/>
      <c r="B276" s="75"/>
      <c r="C276" s="75"/>
      <c r="D276" s="78"/>
      <c r="E276" s="78"/>
      <c r="F276" s="78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2" customHeight="1">
      <c r="A277" s="75"/>
      <c r="B277" s="75"/>
      <c r="C277" s="75"/>
      <c r="D277" s="78"/>
      <c r="E277" s="78"/>
      <c r="F277" s="78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2" customHeight="1">
      <c r="A278" s="75"/>
      <c r="B278" s="75"/>
      <c r="C278" s="75"/>
      <c r="D278" s="78"/>
      <c r="E278" s="78"/>
      <c r="F278" s="78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2" customHeight="1">
      <c r="A279" s="75"/>
      <c r="B279" s="75"/>
      <c r="C279" s="75"/>
      <c r="D279" s="78"/>
      <c r="E279" s="78"/>
      <c r="F279" s="78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2" customHeight="1">
      <c r="A280" s="75"/>
      <c r="B280" s="75"/>
      <c r="C280" s="75"/>
      <c r="D280" s="78"/>
      <c r="E280" s="78"/>
      <c r="F280" s="78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2" customHeight="1">
      <c r="A281" s="75"/>
      <c r="B281" s="75"/>
      <c r="C281" s="75"/>
      <c r="D281" s="78"/>
      <c r="E281" s="78"/>
      <c r="F281" s="78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2" customHeight="1">
      <c r="A282" s="75"/>
      <c r="B282" s="75"/>
      <c r="C282" s="75"/>
      <c r="D282" s="78"/>
      <c r="E282" s="78"/>
      <c r="F282" s="78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2" customHeight="1">
      <c r="A283" s="75"/>
      <c r="B283" s="75"/>
      <c r="C283" s="75"/>
      <c r="D283" s="78"/>
      <c r="E283" s="78"/>
      <c r="F283" s="78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2" customHeight="1">
      <c r="A284" s="75"/>
      <c r="B284" s="75"/>
      <c r="C284" s="75"/>
      <c r="D284" s="78"/>
      <c r="E284" s="78"/>
      <c r="F284" s="78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2" customHeight="1">
      <c r="A285" s="75"/>
      <c r="B285" s="75"/>
      <c r="C285" s="75"/>
      <c r="D285" s="78"/>
      <c r="E285" s="78"/>
      <c r="F285" s="78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2" customHeight="1">
      <c r="A286" s="75"/>
      <c r="B286" s="75"/>
      <c r="C286" s="75"/>
      <c r="D286" s="78"/>
      <c r="E286" s="78"/>
      <c r="F286" s="78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2" customHeight="1">
      <c r="A287" s="75"/>
      <c r="B287" s="75"/>
      <c r="C287" s="75"/>
      <c r="D287" s="78"/>
      <c r="E287" s="78"/>
      <c r="F287" s="78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2" customHeight="1">
      <c r="A288" s="75"/>
      <c r="B288" s="75"/>
      <c r="C288" s="75"/>
      <c r="D288" s="78"/>
      <c r="E288" s="78"/>
      <c r="F288" s="78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2" customHeight="1">
      <c r="A289" s="75"/>
      <c r="B289" s="75"/>
      <c r="C289" s="75"/>
      <c r="D289" s="78"/>
      <c r="E289" s="78"/>
      <c r="F289" s="78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2" customHeight="1">
      <c r="A290" s="75"/>
      <c r="B290" s="75"/>
      <c r="C290" s="75"/>
      <c r="D290" s="78"/>
      <c r="E290" s="78"/>
      <c r="F290" s="78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2" customHeight="1">
      <c r="A291" s="75"/>
      <c r="B291" s="75"/>
      <c r="C291" s="75"/>
      <c r="D291" s="78"/>
      <c r="E291" s="78"/>
      <c r="F291" s="78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2" customHeight="1">
      <c r="A292" s="75"/>
      <c r="B292" s="75"/>
      <c r="C292" s="75"/>
      <c r="D292" s="78"/>
      <c r="E292" s="78"/>
      <c r="F292" s="78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2" customHeight="1">
      <c r="A293" s="75"/>
      <c r="B293" s="75"/>
      <c r="C293" s="75"/>
      <c r="D293" s="78"/>
      <c r="E293" s="78"/>
      <c r="F293" s="78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2" customHeight="1">
      <c r="A294" s="75"/>
      <c r="B294" s="75"/>
      <c r="C294" s="75"/>
      <c r="D294" s="78"/>
      <c r="E294" s="78"/>
      <c r="F294" s="78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2" customHeight="1">
      <c r="A295" s="75"/>
      <c r="B295" s="75"/>
      <c r="C295" s="75"/>
      <c r="D295" s="78"/>
      <c r="E295" s="78"/>
      <c r="F295" s="78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2" customHeight="1">
      <c r="A296" s="75"/>
      <c r="B296" s="75"/>
      <c r="C296" s="75"/>
      <c r="D296" s="78"/>
      <c r="E296" s="78"/>
      <c r="F296" s="78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2" customHeight="1">
      <c r="A297" s="75"/>
      <c r="B297" s="75"/>
      <c r="C297" s="75"/>
      <c r="D297" s="78"/>
      <c r="E297" s="78"/>
      <c r="F297" s="78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2" customHeight="1">
      <c r="A298" s="75"/>
      <c r="B298" s="75"/>
      <c r="C298" s="75"/>
      <c r="D298" s="78"/>
      <c r="E298" s="78"/>
      <c r="F298" s="78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2" customHeight="1">
      <c r="A299" s="75"/>
      <c r="B299" s="75"/>
      <c r="C299" s="75"/>
      <c r="D299" s="78"/>
      <c r="E299" s="78"/>
      <c r="F299" s="78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2" customHeight="1">
      <c r="A300" s="75"/>
      <c r="B300" s="75"/>
      <c r="C300" s="75"/>
      <c r="D300" s="78"/>
      <c r="E300" s="78"/>
      <c r="F300" s="78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2" customHeight="1">
      <c r="A301" s="75"/>
      <c r="B301" s="75"/>
      <c r="C301" s="75"/>
      <c r="D301" s="78"/>
      <c r="E301" s="78"/>
      <c r="F301" s="78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2" customHeight="1">
      <c r="A302" s="75"/>
      <c r="B302" s="75"/>
      <c r="C302" s="75"/>
      <c r="D302" s="78"/>
      <c r="E302" s="78"/>
      <c r="F302" s="78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2" customHeight="1">
      <c r="A303" s="75"/>
      <c r="B303" s="75"/>
      <c r="C303" s="75"/>
      <c r="D303" s="78"/>
      <c r="E303" s="78"/>
      <c r="F303" s="78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2" customHeight="1">
      <c r="A304" s="75"/>
      <c r="B304" s="75"/>
      <c r="C304" s="75"/>
      <c r="D304" s="78"/>
      <c r="E304" s="78"/>
      <c r="F304" s="78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2" customHeight="1">
      <c r="A305" s="75"/>
      <c r="B305" s="75"/>
      <c r="C305" s="75"/>
      <c r="D305" s="78"/>
      <c r="E305" s="78"/>
      <c r="F305" s="78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2" customHeight="1">
      <c r="A306" s="75"/>
      <c r="B306" s="75"/>
      <c r="C306" s="75"/>
      <c r="D306" s="78"/>
      <c r="E306" s="78"/>
      <c r="F306" s="78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2" customHeight="1">
      <c r="A307" s="75"/>
      <c r="B307" s="75"/>
      <c r="C307" s="75"/>
      <c r="D307" s="78"/>
      <c r="E307" s="78"/>
      <c r="F307" s="78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2" customHeight="1">
      <c r="A308" s="75"/>
      <c r="B308" s="75"/>
      <c r="C308" s="75"/>
      <c r="D308" s="78"/>
      <c r="E308" s="78"/>
      <c r="F308" s="78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2" customHeight="1">
      <c r="A309" s="75"/>
      <c r="B309" s="75"/>
      <c r="C309" s="75"/>
      <c r="D309" s="78"/>
      <c r="E309" s="78"/>
      <c r="F309" s="78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2" customHeight="1">
      <c r="A310" s="75"/>
      <c r="B310" s="75"/>
      <c r="C310" s="75"/>
      <c r="D310" s="78"/>
      <c r="E310" s="78"/>
      <c r="F310" s="78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2" customHeight="1">
      <c r="A311" s="75"/>
      <c r="B311" s="75"/>
      <c r="C311" s="75"/>
      <c r="D311" s="78"/>
      <c r="E311" s="78"/>
      <c r="F311" s="78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2" customHeight="1">
      <c r="A312" s="75"/>
      <c r="B312" s="75"/>
      <c r="C312" s="75"/>
      <c r="D312" s="78"/>
      <c r="E312" s="78"/>
      <c r="F312" s="78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2" customHeight="1">
      <c r="A313" s="75"/>
      <c r="B313" s="75"/>
      <c r="C313" s="75"/>
      <c r="D313" s="78"/>
      <c r="E313" s="78"/>
      <c r="F313" s="78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2" customHeight="1">
      <c r="A314" s="75"/>
      <c r="B314" s="75"/>
      <c r="C314" s="75"/>
      <c r="D314" s="78"/>
      <c r="E314" s="78"/>
      <c r="F314" s="78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2" customHeight="1">
      <c r="A315" s="75"/>
      <c r="B315" s="75"/>
      <c r="C315" s="75"/>
      <c r="D315" s="78"/>
      <c r="E315" s="78"/>
      <c r="F315" s="78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2" customHeight="1">
      <c r="A316" s="75"/>
      <c r="B316" s="75"/>
      <c r="C316" s="75"/>
      <c r="D316" s="78"/>
      <c r="E316" s="78"/>
      <c r="F316" s="78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2" customHeight="1">
      <c r="A317" s="75"/>
      <c r="B317" s="75"/>
      <c r="C317" s="75"/>
      <c r="D317" s="78"/>
      <c r="E317" s="78"/>
      <c r="F317" s="78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2" customHeight="1">
      <c r="A318" s="75"/>
      <c r="B318" s="75"/>
      <c r="C318" s="75"/>
      <c r="D318" s="78"/>
      <c r="E318" s="78"/>
      <c r="F318" s="78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2" customHeight="1">
      <c r="A319" s="75"/>
      <c r="B319" s="75"/>
      <c r="C319" s="75"/>
      <c r="D319" s="78"/>
      <c r="E319" s="78"/>
      <c r="F319" s="78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2" customHeight="1">
      <c r="A320" s="75"/>
      <c r="B320" s="75"/>
      <c r="C320" s="75"/>
      <c r="D320" s="78"/>
      <c r="E320" s="78"/>
      <c r="F320" s="78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2" customHeight="1">
      <c r="A321" s="75"/>
      <c r="B321" s="75"/>
      <c r="C321" s="75"/>
      <c r="D321" s="78"/>
      <c r="E321" s="78"/>
      <c r="F321" s="78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2" customHeight="1">
      <c r="A322" s="75"/>
      <c r="B322" s="75"/>
      <c r="C322" s="75"/>
      <c r="D322" s="78"/>
      <c r="E322" s="78"/>
      <c r="F322" s="78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2" customHeight="1">
      <c r="A323" s="75"/>
      <c r="B323" s="75"/>
      <c r="C323" s="75"/>
      <c r="D323" s="78"/>
      <c r="E323" s="78"/>
      <c r="F323" s="78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2" customHeight="1">
      <c r="A324" s="75"/>
      <c r="B324" s="75"/>
      <c r="C324" s="75"/>
      <c r="D324" s="78"/>
      <c r="E324" s="78"/>
      <c r="F324" s="78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2" customHeight="1">
      <c r="A325" s="75"/>
      <c r="B325" s="75"/>
      <c r="C325" s="75"/>
      <c r="D325" s="78"/>
      <c r="E325" s="78"/>
      <c r="F325" s="78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2" customHeight="1">
      <c r="A326" s="75"/>
      <c r="B326" s="75"/>
      <c r="C326" s="75"/>
      <c r="D326" s="78"/>
      <c r="E326" s="78"/>
      <c r="F326" s="78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2" customHeight="1">
      <c r="A327" s="75"/>
      <c r="B327" s="75"/>
      <c r="C327" s="75"/>
      <c r="D327" s="78"/>
      <c r="E327" s="78"/>
      <c r="F327" s="78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2" customHeight="1">
      <c r="A328" s="75"/>
      <c r="B328" s="75"/>
      <c r="C328" s="75"/>
      <c r="D328" s="78"/>
      <c r="E328" s="78"/>
      <c r="F328" s="78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2" customHeight="1">
      <c r="A329" s="75"/>
      <c r="B329" s="75"/>
      <c r="C329" s="75"/>
      <c r="D329" s="78"/>
      <c r="E329" s="78"/>
      <c r="F329" s="78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2" customHeight="1">
      <c r="A330" s="75"/>
      <c r="B330" s="75"/>
      <c r="C330" s="75"/>
      <c r="D330" s="78"/>
      <c r="E330" s="78"/>
      <c r="F330" s="78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2" customHeight="1">
      <c r="A331" s="75"/>
      <c r="B331" s="75"/>
      <c r="C331" s="75"/>
      <c r="D331" s="78"/>
      <c r="E331" s="78"/>
      <c r="F331" s="78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2" customHeight="1">
      <c r="A332" s="75"/>
      <c r="B332" s="75"/>
      <c r="C332" s="75"/>
      <c r="D332" s="78"/>
      <c r="E332" s="78"/>
      <c r="F332" s="78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2" customHeight="1">
      <c r="A333" s="75"/>
      <c r="B333" s="75"/>
      <c r="C333" s="75"/>
      <c r="D333" s="78"/>
      <c r="E333" s="78"/>
      <c r="F333" s="78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2" customHeight="1">
      <c r="A334" s="75"/>
      <c r="B334" s="75"/>
      <c r="C334" s="75"/>
      <c r="D334" s="78"/>
      <c r="E334" s="78"/>
      <c r="F334" s="78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2" customHeight="1">
      <c r="A335" s="75"/>
      <c r="B335" s="75"/>
      <c r="C335" s="75"/>
      <c r="D335" s="78"/>
      <c r="E335" s="78"/>
      <c r="F335" s="78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2" customHeight="1">
      <c r="A336" s="75"/>
      <c r="B336" s="75"/>
      <c r="C336" s="75"/>
      <c r="D336" s="78"/>
      <c r="E336" s="78"/>
      <c r="F336" s="78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2" customHeight="1">
      <c r="A337" s="75"/>
      <c r="B337" s="75"/>
      <c r="C337" s="75"/>
      <c r="D337" s="78"/>
      <c r="E337" s="78"/>
      <c r="F337" s="78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2" customHeight="1">
      <c r="A338" s="75"/>
      <c r="B338" s="75"/>
      <c r="C338" s="75"/>
      <c r="D338" s="78"/>
      <c r="E338" s="78"/>
      <c r="F338" s="78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2" customHeight="1">
      <c r="A339" s="75"/>
      <c r="B339" s="75"/>
      <c r="C339" s="75"/>
      <c r="D339" s="78"/>
      <c r="E339" s="78"/>
      <c r="F339" s="78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2" customHeight="1">
      <c r="A340" s="75"/>
      <c r="B340" s="75"/>
      <c r="C340" s="75"/>
      <c r="D340" s="78"/>
      <c r="E340" s="78"/>
      <c r="F340" s="78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2" customHeight="1">
      <c r="A341" s="75"/>
      <c r="B341" s="75"/>
      <c r="C341" s="75"/>
      <c r="D341" s="78"/>
      <c r="E341" s="78"/>
      <c r="F341" s="78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2" customHeight="1">
      <c r="A342" s="75"/>
      <c r="B342" s="75"/>
      <c r="C342" s="75"/>
      <c r="D342" s="78"/>
      <c r="E342" s="78"/>
      <c r="F342" s="78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2" customHeight="1">
      <c r="A343" s="75"/>
      <c r="B343" s="75"/>
      <c r="C343" s="75"/>
      <c r="D343" s="78"/>
      <c r="E343" s="78"/>
      <c r="F343" s="78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2" customHeight="1">
      <c r="A344" s="75"/>
      <c r="B344" s="75"/>
      <c r="C344" s="75"/>
      <c r="D344" s="78"/>
      <c r="E344" s="78"/>
      <c r="F344" s="78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2" customHeight="1">
      <c r="A345" s="75"/>
      <c r="B345" s="75"/>
      <c r="C345" s="75"/>
      <c r="D345" s="78"/>
      <c r="E345" s="78"/>
      <c r="F345" s="78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2" customHeight="1">
      <c r="A346" s="75"/>
      <c r="B346" s="75"/>
      <c r="C346" s="75"/>
      <c r="D346" s="78"/>
      <c r="E346" s="78"/>
      <c r="F346" s="78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2" customHeight="1">
      <c r="A347" s="75"/>
      <c r="B347" s="75"/>
      <c r="C347" s="75"/>
      <c r="D347" s="78"/>
      <c r="E347" s="78"/>
      <c r="F347" s="78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2" customHeight="1">
      <c r="A348" s="75"/>
      <c r="B348" s="75"/>
      <c r="C348" s="75"/>
      <c r="D348" s="78"/>
      <c r="E348" s="78"/>
      <c r="F348" s="78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2" customHeight="1">
      <c r="A349" s="75"/>
      <c r="B349" s="75"/>
      <c r="C349" s="75"/>
      <c r="D349" s="78"/>
      <c r="E349" s="78"/>
      <c r="F349" s="78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2" customHeight="1">
      <c r="A350" s="75"/>
      <c r="B350" s="75"/>
      <c r="C350" s="75"/>
      <c r="D350" s="78"/>
      <c r="E350" s="78"/>
      <c r="F350" s="78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2" customHeight="1">
      <c r="A351" s="75"/>
      <c r="B351" s="75"/>
      <c r="C351" s="75"/>
      <c r="D351" s="78"/>
      <c r="E351" s="78"/>
      <c r="F351" s="78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2" customHeight="1">
      <c r="A352" s="75"/>
      <c r="B352" s="75"/>
      <c r="C352" s="75"/>
      <c r="D352" s="78"/>
      <c r="E352" s="78"/>
      <c r="F352" s="78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2" customHeight="1">
      <c r="A353" s="75"/>
      <c r="B353" s="75"/>
      <c r="C353" s="75"/>
      <c r="D353" s="78"/>
      <c r="E353" s="78"/>
      <c r="F353" s="78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2" customHeight="1">
      <c r="A354" s="75"/>
      <c r="B354" s="75"/>
      <c r="C354" s="75"/>
      <c r="D354" s="78"/>
      <c r="E354" s="78"/>
      <c r="F354" s="78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2" customHeight="1">
      <c r="A355" s="75"/>
      <c r="B355" s="75"/>
      <c r="C355" s="75"/>
      <c r="D355" s="78"/>
      <c r="E355" s="78"/>
      <c r="F355" s="78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2" customHeight="1">
      <c r="A356" s="75"/>
      <c r="B356" s="75"/>
      <c r="C356" s="75"/>
      <c r="D356" s="78"/>
      <c r="E356" s="78"/>
      <c r="F356" s="78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2" customHeight="1">
      <c r="A357" s="75"/>
      <c r="B357" s="75"/>
      <c r="C357" s="75"/>
      <c r="D357" s="78"/>
      <c r="E357" s="78"/>
      <c r="F357" s="78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2" customHeight="1">
      <c r="A358" s="75"/>
      <c r="B358" s="75"/>
      <c r="C358" s="75"/>
      <c r="D358" s="78"/>
      <c r="E358" s="78"/>
      <c r="F358" s="78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2" customHeight="1">
      <c r="A359" s="75"/>
      <c r="B359" s="75"/>
      <c r="C359" s="75"/>
      <c r="D359" s="78"/>
      <c r="E359" s="78"/>
      <c r="F359" s="78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2" customHeight="1">
      <c r="A360" s="75"/>
      <c r="B360" s="75"/>
      <c r="C360" s="75"/>
      <c r="D360" s="78"/>
      <c r="E360" s="78"/>
      <c r="F360" s="78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2" customHeight="1">
      <c r="A361" s="75"/>
      <c r="B361" s="75"/>
      <c r="C361" s="75"/>
      <c r="D361" s="78"/>
      <c r="E361" s="78"/>
      <c r="F361" s="78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2" customHeight="1">
      <c r="A362" s="75"/>
      <c r="B362" s="75"/>
      <c r="C362" s="75"/>
      <c r="D362" s="78"/>
      <c r="E362" s="78"/>
      <c r="F362" s="78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2" customHeight="1">
      <c r="A363" s="75"/>
      <c r="B363" s="75"/>
      <c r="C363" s="75"/>
      <c r="D363" s="78"/>
      <c r="E363" s="78"/>
      <c r="F363" s="78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2" customHeight="1">
      <c r="A364" s="75"/>
      <c r="B364" s="75"/>
      <c r="C364" s="75"/>
      <c r="D364" s="78"/>
      <c r="E364" s="78"/>
      <c r="F364" s="78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2" customHeight="1">
      <c r="A365" s="75"/>
      <c r="B365" s="75"/>
      <c r="C365" s="75"/>
      <c r="D365" s="78"/>
      <c r="E365" s="78"/>
      <c r="F365" s="78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2" customHeight="1">
      <c r="A366" s="75"/>
      <c r="B366" s="75"/>
      <c r="C366" s="75"/>
      <c r="D366" s="78"/>
      <c r="E366" s="78"/>
      <c r="F366" s="78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2" customHeight="1">
      <c r="A367" s="75"/>
      <c r="B367" s="75"/>
      <c r="C367" s="75"/>
      <c r="D367" s="78"/>
      <c r="E367" s="78"/>
      <c r="F367" s="78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2" customHeight="1">
      <c r="A368" s="75"/>
      <c r="B368" s="75"/>
      <c r="C368" s="75"/>
      <c r="D368" s="78"/>
      <c r="E368" s="78"/>
      <c r="F368" s="78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2" customHeight="1">
      <c r="A369" s="75"/>
      <c r="B369" s="75"/>
      <c r="C369" s="75"/>
      <c r="D369" s="78"/>
      <c r="E369" s="78"/>
      <c r="F369" s="78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2" customHeight="1">
      <c r="A370" s="75"/>
      <c r="B370" s="75"/>
      <c r="C370" s="75"/>
      <c r="D370" s="78"/>
      <c r="E370" s="78"/>
      <c r="F370" s="78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2" customHeight="1">
      <c r="A371" s="75"/>
      <c r="B371" s="75"/>
      <c r="C371" s="75"/>
      <c r="D371" s="78"/>
      <c r="E371" s="78"/>
      <c r="F371" s="78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2" customHeight="1">
      <c r="A372" s="75"/>
      <c r="B372" s="75"/>
      <c r="C372" s="75"/>
      <c r="D372" s="78"/>
      <c r="E372" s="78"/>
      <c r="F372" s="78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2" customHeight="1">
      <c r="A373" s="75"/>
      <c r="B373" s="75"/>
      <c r="C373" s="75"/>
      <c r="D373" s="78"/>
      <c r="E373" s="78"/>
      <c r="F373" s="78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2" customHeight="1">
      <c r="A374" s="75"/>
      <c r="B374" s="75"/>
      <c r="C374" s="75"/>
      <c r="D374" s="78"/>
      <c r="E374" s="78"/>
      <c r="F374" s="78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2" customHeight="1">
      <c r="A375" s="75"/>
      <c r="B375" s="75"/>
      <c r="C375" s="75"/>
      <c r="D375" s="78"/>
      <c r="E375" s="78"/>
      <c r="F375" s="78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2" customHeight="1">
      <c r="A376" s="75"/>
      <c r="B376" s="75"/>
      <c r="C376" s="75"/>
      <c r="D376" s="78"/>
      <c r="E376" s="78"/>
      <c r="F376" s="78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2" customHeight="1">
      <c r="A377" s="75"/>
      <c r="B377" s="75"/>
      <c r="C377" s="75"/>
      <c r="D377" s="78"/>
      <c r="E377" s="78"/>
      <c r="F377" s="78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2" customHeight="1">
      <c r="A378" s="75"/>
      <c r="B378" s="75"/>
      <c r="C378" s="75"/>
      <c r="D378" s="78"/>
      <c r="E378" s="78"/>
      <c r="F378" s="78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2" customHeight="1">
      <c r="A379" s="75"/>
      <c r="B379" s="75"/>
      <c r="C379" s="75"/>
      <c r="D379" s="78"/>
      <c r="E379" s="78"/>
      <c r="F379" s="78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2" customHeight="1">
      <c r="A380" s="75"/>
      <c r="B380" s="75"/>
      <c r="C380" s="75"/>
      <c r="D380" s="78"/>
      <c r="E380" s="78"/>
      <c r="F380" s="78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2" customHeight="1">
      <c r="A381" s="75"/>
      <c r="B381" s="75"/>
      <c r="C381" s="75"/>
      <c r="D381" s="78"/>
      <c r="E381" s="78"/>
      <c r="F381" s="78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2" customHeight="1">
      <c r="A382" s="75"/>
      <c r="B382" s="75"/>
      <c r="C382" s="75"/>
      <c r="D382" s="78"/>
      <c r="E382" s="78"/>
      <c r="F382" s="78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2" customHeight="1">
      <c r="A383" s="75"/>
      <c r="B383" s="75"/>
      <c r="C383" s="75"/>
      <c r="D383" s="78"/>
      <c r="E383" s="78"/>
      <c r="F383" s="78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2" customHeight="1">
      <c r="A384" s="75"/>
      <c r="B384" s="75"/>
      <c r="C384" s="75"/>
      <c r="D384" s="78"/>
      <c r="E384" s="78"/>
      <c r="F384" s="78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2" customHeight="1">
      <c r="A385" s="75"/>
      <c r="B385" s="75"/>
      <c r="C385" s="75"/>
      <c r="D385" s="78"/>
      <c r="E385" s="78"/>
      <c r="F385" s="78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2" customHeight="1">
      <c r="A386" s="75"/>
      <c r="B386" s="75"/>
      <c r="C386" s="75"/>
      <c r="D386" s="78"/>
      <c r="E386" s="78"/>
      <c r="F386" s="78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2" customHeight="1">
      <c r="A387" s="75"/>
      <c r="B387" s="75"/>
      <c r="C387" s="75"/>
      <c r="D387" s="78"/>
      <c r="E387" s="78"/>
      <c r="F387" s="78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2" customHeight="1">
      <c r="A388" s="75"/>
      <c r="B388" s="75"/>
      <c r="C388" s="75"/>
      <c r="D388" s="78"/>
      <c r="E388" s="78"/>
      <c r="F388" s="78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2" customHeight="1">
      <c r="A389" s="75"/>
      <c r="B389" s="75"/>
      <c r="C389" s="75"/>
      <c r="D389" s="78"/>
      <c r="E389" s="78"/>
      <c r="F389" s="78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2" customHeight="1">
      <c r="A390" s="75"/>
      <c r="B390" s="75"/>
      <c r="C390" s="75"/>
      <c r="D390" s="78"/>
      <c r="E390" s="78"/>
      <c r="F390" s="78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2" customHeight="1">
      <c r="A391" s="75"/>
      <c r="B391" s="75"/>
      <c r="C391" s="75"/>
      <c r="D391" s="78"/>
      <c r="E391" s="78"/>
      <c r="F391" s="78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2" customHeight="1">
      <c r="A392" s="75"/>
      <c r="B392" s="75"/>
      <c r="C392" s="75"/>
      <c r="D392" s="78"/>
      <c r="E392" s="78"/>
      <c r="F392" s="78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2" customHeight="1">
      <c r="A393" s="75"/>
      <c r="B393" s="75"/>
      <c r="C393" s="75"/>
      <c r="D393" s="78"/>
      <c r="E393" s="78"/>
      <c r="F393" s="78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2" customHeight="1">
      <c r="A394" s="75"/>
      <c r="B394" s="75"/>
      <c r="C394" s="75"/>
      <c r="D394" s="78"/>
      <c r="E394" s="78"/>
      <c r="F394" s="78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2" customHeight="1">
      <c r="A395" s="75"/>
      <c r="B395" s="75"/>
      <c r="C395" s="75"/>
      <c r="D395" s="78"/>
      <c r="E395" s="78"/>
      <c r="F395" s="78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2" customHeight="1">
      <c r="A396" s="75"/>
      <c r="B396" s="75"/>
      <c r="C396" s="75"/>
      <c r="D396" s="78"/>
      <c r="E396" s="78"/>
      <c r="F396" s="78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2" customHeight="1">
      <c r="A397" s="75"/>
      <c r="B397" s="75"/>
      <c r="C397" s="75"/>
      <c r="D397" s="78"/>
      <c r="E397" s="78"/>
      <c r="F397" s="78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2" customHeight="1">
      <c r="A398" s="75"/>
      <c r="B398" s="75"/>
      <c r="C398" s="75"/>
      <c r="D398" s="78"/>
      <c r="E398" s="78"/>
      <c r="F398" s="78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2" customHeight="1">
      <c r="A399" s="75"/>
      <c r="B399" s="75"/>
      <c r="C399" s="75"/>
      <c r="D399" s="78"/>
      <c r="E399" s="78"/>
      <c r="F399" s="78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2" customHeight="1">
      <c r="A400" s="75"/>
      <c r="B400" s="75"/>
      <c r="C400" s="75"/>
      <c r="D400" s="78"/>
      <c r="E400" s="78"/>
      <c r="F400" s="78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2" customHeight="1">
      <c r="A401" s="75"/>
      <c r="B401" s="75"/>
      <c r="C401" s="75"/>
      <c r="D401" s="78"/>
      <c r="E401" s="78"/>
      <c r="F401" s="78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2" customHeight="1">
      <c r="A402" s="75"/>
      <c r="B402" s="75"/>
      <c r="C402" s="75"/>
      <c r="D402" s="78"/>
      <c r="E402" s="78"/>
      <c r="F402" s="78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2" customHeight="1">
      <c r="A403" s="75"/>
      <c r="B403" s="75"/>
      <c r="C403" s="75"/>
      <c r="D403" s="78"/>
      <c r="E403" s="78"/>
      <c r="F403" s="78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2" customHeight="1">
      <c r="A404" s="75"/>
      <c r="B404" s="75"/>
      <c r="C404" s="75"/>
      <c r="D404" s="78"/>
      <c r="E404" s="78"/>
      <c r="F404" s="78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2" customHeight="1">
      <c r="A405" s="75"/>
      <c r="B405" s="75"/>
      <c r="C405" s="75"/>
      <c r="D405" s="78"/>
      <c r="E405" s="78"/>
      <c r="F405" s="78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2" customHeight="1">
      <c r="A406" s="75"/>
      <c r="B406" s="75"/>
      <c r="C406" s="75"/>
      <c r="D406" s="78"/>
      <c r="E406" s="78"/>
      <c r="F406" s="78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2" customHeight="1">
      <c r="A407" s="75"/>
      <c r="B407" s="75"/>
      <c r="C407" s="75"/>
      <c r="D407" s="78"/>
      <c r="E407" s="78"/>
      <c r="F407" s="78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2" customHeight="1">
      <c r="A408" s="75"/>
      <c r="B408" s="75"/>
      <c r="C408" s="75"/>
      <c r="D408" s="78"/>
      <c r="E408" s="78"/>
      <c r="F408" s="78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2" customHeight="1">
      <c r="A409" s="75"/>
      <c r="B409" s="75"/>
      <c r="C409" s="75"/>
      <c r="D409" s="78"/>
      <c r="E409" s="78"/>
      <c r="F409" s="78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2" customHeight="1">
      <c r="A410" s="75"/>
      <c r="B410" s="75"/>
      <c r="C410" s="75"/>
      <c r="D410" s="78"/>
      <c r="E410" s="78"/>
      <c r="F410" s="78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2" customHeight="1">
      <c r="A411" s="75"/>
      <c r="B411" s="75"/>
      <c r="C411" s="75"/>
      <c r="D411" s="78"/>
      <c r="E411" s="78"/>
      <c r="F411" s="78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2" customHeight="1">
      <c r="A412" s="75"/>
      <c r="B412" s="75"/>
      <c r="C412" s="75"/>
      <c r="D412" s="78"/>
      <c r="E412" s="78"/>
      <c r="F412" s="78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2" customHeight="1">
      <c r="A413" s="75"/>
      <c r="B413" s="75"/>
      <c r="C413" s="75"/>
      <c r="D413" s="78"/>
      <c r="E413" s="78"/>
      <c r="F413" s="78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2" customHeight="1">
      <c r="A414" s="75"/>
      <c r="B414" s="75"/>
      <c r="C414" s="75"/>
      <c r="D414" s="78"/>
      <c r="E414" s="78"/>
      <c r="F414" s="78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2" customHeight="1">
      <c r="A415" s="75"/>
      <c r="B415" s="75"/>
      <c r="C415" s="75"/>
      <c r="D415" s="78"/>
      <c r="E415" s="78"/>
      <c r="F415" s="78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2" customHeight="1">
      <c r="A416" s="75"/>
      <c r="B416" s="75"/>
      <c r="C416" s="75"/>
      <c r="D416" s="78"/>
      <c r="E416" s="78"/>
      <c r="F416" s="78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2" customHeight="1">
      <c r="A417" s="75"/>
      <c r="B417" s="75"/>
      <c r="C417" s="75"/>
      <c r="D417" s="78"/>
      <c r="E417" s="78"/>
      <c r="F417" s="78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2" customHeight="1">
      <c r="A418" s="75"/>
      <c r="B418" s="75"/>
      <c r="C418" s="75"/>
      <c r="D418" s="78"/>
      <c r="E418" s="78"/>
      <c r="F418" s="78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2" customHeight="1">
      <c r="A419" s="75"/>
      <c r="B419" s="75"/>
      <c r="C419" s="75"/>
      <c r="D419" s="78"/>
      <c r="E419" s="78"/>
      <c r="F419" s="78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2" customHeight="1">
      <c r="A420" s="75"/>
      <c r="B420" s="75"/>
      <c r="C420" s="75"/>
      <c r="D420" s="78"/>
      <c r="E420" s="78"/>
      <c r="F420" s="78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2" customHeight="1">
      <c r="A421" s="75"/>
      <c r="B421" s="75"/>
      <c r="C421" s="75"/>
      <c r="D421" s="78"/>
      <c r="E421" s="78"/>
      <c r="F421" s="78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2" customHeight="1">
      <c r="A422" s="75"/>
      <c r="B422" s="75"/>
      <c r="C422" s="75"/>
      <c r="D422" s="78"/>
      <c r="E422" s="78"/>
      <c r="F422" s="78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2" customHeight="1">
      <c r="A423" s="75"/>
      <c r="B423" s="75"/>
      <c r="C423" s="75"/>
      <c r="D423" s="78"/>
      <c r="E423" s="78"/>
      <c r="F423" s="78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2" customHeight="1">
      <c r="A424" s="75"/>
      <c r="B424" s="75"/>
      <c r="C424" s="75"/>
      <c r="D424" s="78"/>
      <c r="E424" s="78"/>
      <c r="F424" s="78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2" customHeight="1">
      <c r="A425" s="75"/>
      <c r="B425" s="75"/>
      <c r="C425" s="75"/>
      <c r="D425" s="78"/>
      <c r="E425" s="78"/>
      <c r="F425" s="78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2" customHeight="1">
      <c r="A426" s="75"/>
      <c r="B426" s="75"/>
      <c r="C426" s="75"/>
      <c r="D426" s="78"/>
      <c r="E426" s="78"/>
      <c r="F426" s="78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2" customHeight="1">
      <c r="A427" s="75"/>
      <c r="B427" s="75"/>
      <c r="C427" s="75"/>
      <c r="D427" s="78"/>
      <c r="E427" s="78"/>
      <c r="F427" s="78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2" customHeight="1">
      <c r="A428" s="75"/>
      <c r="B428" s="75"/>
      <c r="C428" s="75"/>
      <c r="D428" s="78"/>
      <c r="E428" s="78"/>
      <c r="F428" s="78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2" customHeight="1">
      <c r="A429" s="75"/>
      <c r="B429" s="75"/>
      <c r="C429" s="75"/>
      <c r="D429" s="78"/>
      <c r="E429" s="78"/>
      <c r="F429" s="78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2" customHeight="1">
      <c r="A430" s="75"/>
      <c r="B430" s="75"/>
      <c r="C430" s="75"/>
      <c r="D430" s="78"/>
      <c r="E430" s="78"/>
      <c r="F430" s="78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2" customHeight="1">
      <c r="A431" s="75"/>
      <c r="B431" s="75"/>
      <c r="C431" s="75"/>
      <c r="D431" s="78"/>
      <c r="E431" s="78"/>
      <c r="F431" s="78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2" customHeight="1">
      <c r="A432" s="75"/>
      <c r="B432" s="75"/>
      <c r="C432" s="75"/>
      <c r="D432" s="78"/>
      <c r="E432" s="78"/>
      <c r="F432" s="78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2" customHeight="1">
      <c r="A433" s="75"/>
      <c r="B433" s="75"/>
      <c r="C433" s="75"/>
      <c r="D433" s="78"/>
      <c r="E433" s="78"/>
      <c r="F433" s="78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2" customHeight="1">
      <c r="A434" s="75"/>
      <c r="B434" s="75"/>
      <c r="C434" s="75"/>
      <c r="D434" s="78"/>
      <c r="E434" s="78"/>
      <c r="F434" s="78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2" customHeight="1">
      <c r="A435" s="75"/>
      <c r="B435" s="75"/>
      <c r="C435" s="75"/>
      <c r="D435" s="78"/>
      <c r="E435" s="78"/>
      <c r="F435" s="78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2" customHeight="1">
      <c r="A436" s="75"/>
      <c r="B436" s="75"/>
      <c r="C436" s="75"/>
      <c r="D436" s="78"/>
      <c r="E436" s="78"/>
      <c r="F436" s="78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2" customHeight="1">
      <c r="A437" s="75"/>
      <c r="B437" s="75"/>
      <c r="C437" s="75"/>
      <c r="D437" s="78"/>
      <c r="E437" s="78"/>
      <c r="F437" s="78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2" customHeight="1">
      <c r="A438" s="75"/>
      <c r="B438" s="75"/>
      <c r="C438" s="75"/>
      <c r="D438" s="78"/>
      <c r="E438" s="78"/>
      <c r="F438" s="78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2" customHeight="1">
      <c r="A439" s="75"/>
      <c r="B439" s="75"/>
      <c r="C439" s="75"/>
      <c r="D439" s="78"/>
      <c r="E439" s="78"/>
      <c r="F439" s="78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2" customHeight="1">
      <c r="A440" s="75"/>
      <c r="B440" s="75"/>
      <c r="C440" s="75"/>
      <c r="D440" s="78"/>
      <c r="E440" s="78"/>
      <c r="F440" s="78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2" customHeight="1">
      <c r="A441" s="75"/>
      <c r="B441" s="75"/>
      <c r="C441" s="75"/>
      <c r="D441" s="78"/>
      <c r="E441" s="78"/>
      <c r="F441" s="78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2" customHeight="1">
      <c r="A442" s="75"/>
      <c r="B442" s="75"/>
      <c r="C442" s="75"/>
      <c r="D442" s="78"/>
      <c r="E442" s="78"/>
      <c r="F442" s="78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2" customHeight="1">
      <c r="A443" s="75"/>
      <c r="B443" s="75"/>
      <c r="C443" s="75"/>
      <c r="D443" s="78"/>
      <c r="E443" s="78"/>
      <c r="F443" s="78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2" customHeight="1">
      <c r="A444" s="75"/>
      <c r="B444" s="75"/>
      <c r="C444" s="75"/>
      <c r="D444" s="78"/>
      <c r="E444" s="78"/>
      <c r="F444" s="78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2" customHeight="1">
      <c r="A445" s="75"/>
      <c r="B445" s="75"/>
      <c r="C445" s="75"/>
      <c r="D445" s="78"/>
      <c r="E445" s="78"/>
      <c r="F445" s="78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2" customHeight="1">
      <c r="A446" s="75"/>
      <c r="B446" s="75"/>
      <c r="C446" s="75"/>
      <c r="D446" s="78"/>
      <c r="E446" s="78"/>
      <c r="F446" s="78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2" customHeight="1">
      <c r="A447" s="75"/>
      <c r="B447" s="75"/>
      <c r="C447" s="75"/>
      <c r="D447" s="78"/>
      <c r="E447" s="78"/>
      <c r="F447" s="78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2" customHeight="1">
      <c r="A448" s="75"/>
      <c r="B448" s="75"/>
      <c r="C448" s="75"/>
      <c r="D448" s="78"/>
      <c r="E448" s="78"/>
      <c r="F448" s="78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2" customHeight="1">
      <c r="A449" s="75"/>
      <c r="B449" s="75"/>
      <c r="C449" s="75"/>
      <c r="D449" s="78"/>
      <c r="E449" s="78"/>
      <c r="F449" s="78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2" customHeight="1">
      <c r="A450" s="75"/>
      <c r="B450" s="75"/>
      <c r="C450" s="75"/>
      <c r="D450" s="78"/>
      <c r="E450" s="78"/>
      <c r="F450" s="78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2" customHeight="1">
      <c r="A451" s="75"/>
      <c r="B451" s="75"/>
      <c r="C451" s="75"/>
      <c r="D451" s="78"/>
      <c r="E451" s="78"/>
      <c r="F451" s="78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2" customHeight="1">
      <c r="A452" s="75"/>
      <c r="B452" s="75"/>
      <c r="C452" s="75"/>
      <c r="D452" s="78"/>
      <c r="E452" s="78"/>
      <c r="F452" s="78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2" customHeight="1">
      <c r="A453" s="75"/>
      <c r="B453" s="75"/>
      <c r="C453" s="75"/>
      <c r="D453" s="78"/>
      <c r="E453" s="78"/>
      <c r="F453" s="78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2" customHeight="1">
      <c r="A454" s="75"/>
      <c r="B454" s="75"/>
      <c r="C454" s="75"/>
      <c r="D454" s="78"/>
      <c r="E454" s="78"/>
      <c r="F454" s="78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2" customHeight="1">
      <c r="A455" s="75"/>
      <c r="B455" s="75"/>
      <c r="C455" s="75"/>
      <c r="D455" s="78"/>
      <c r="E455" s="78"/>
      <c r="F455" s="78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2" customHeight="1">
      <c r="A456" s="75"/>
      <c r="B456" s="75"/>
      <c r="C456" s="75"/>
      <c r="D456" s="78"/>
      <c r="E456" s="78"/>
      <c r="F456" s="78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2" customHeight="1">
      <c r="A457" s="75"/>
      <c r="B457" s="75"/>
      <c r="C457" s="75"/>
      <c r="D457" s="78"/>
      <c r="E457" s="78"/>
      <c r="F457" s="78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2" customHeight="1">
      <c r="A458" s="75"/>
      <c r="B458" s="75"/>
      <c r="C458" s="75"/>
      <c r="D458" s="78"/>
      <c r="E458" s="78"/>
      <c r="F458" s="78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2" customHeight="1">
      <c r="A459" s="75"/>
      <c r="B459" s="75"/>
      <c r="C459" s="75"/>
      <c r="D459" s="78"/>
      <c r="E459" s="78"/>
      <c r="F459" s="78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2" customHeight="1">
      <c r="A460" s="75"/>
      <c r="B460" s="75"/>
      <c r="C460" s="75"/>
      <c r="D460" s="78"/>
      <c r="E460" s="78"/>
      <c r="F460" s="78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2" customHeight="1">
      <c r="A461" s="75"/>
      <c r="B461" s="75"/>
      <c r="C461" s="75"/>
      <c r="D461" s="78"/>
      <c r="E461" s="78"/>
      <c r="F461" s="78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2" customHeight="1">
      <c r="A462" s="75"/>
      <c r="B462" s="75"/>
      <c r="C462" s="75"/>
      <c r="D462" s="78"/>
      <c r="E462" s="78"/>
      <c r="F462" s="78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2" customHeight="1">
      <c r="A463" s="75"/>
      <c r="B463" s="75"/>
      <c r="C463" s="75"/>
      <c r="D463" s="78"/>
      <c r="E463" s="78"/>
      <c r="F463" s="78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2" customHeight="1">
      <c r="A464" s="75"/>
      <c r="B464" s="75"/>
      <c r="C464" s="75"/>
      <c r="D464" s="78"/>
      <c r="E464" s="78"/>
      <c r="F464" s="78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2" customHeight="1">
      <c r="A465" s="75"/>
      <c r="B465" s="75"/>
      <c r="C465" s="75"/>
      <c r="D465" s="78"/>
      <c r="E465" s="78"/>
      <c r="F465" s="78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2" customHeight="1">
      <c r="A466" s="75"/>
      <c r="B466" s="75"/>
      <c r="C466" s="75"/>
      <c r="D466" s="78"/>
      <c r="E466" s="78"/>
      <c r="F466" s="78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2" customHeight="1">
      <c r="A467" s="75"/>
      <c r="B467" s="75"/>
      <c r="C467" s="75"/>
      <c r="D467" s="78"/>
      <c r="E467" s="78"/>
      <c r="F467" s="78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2" customHeight="1">
      <c r="A468" s="75"/>
      <c r="B468" s="75"/>
      <c r="C468" s="75"/>
      <c r="D468" s="78"/>
      <c r="E468" s="78"/>
      <c r="F468" s="78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2" customHeight="1">
      <c r="A469" s="75"/>
      <c r="B469" s="75"/>
      <c r="C469" s="75"/>
      <c r="D469" s="78"/>
      <c r="E469" s="78"/>
      <c r="F469" s="78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2" customHeight="1">
      <c r="A470" s="75"/>
      <c r="B470" s="75"/>
      <c r="C470" s="75"/>
      <c r="D470" s="78"/>
      <c r="E470" s="78"/>
      <c r="F470" s="78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2" customHeight="1">
      <c r="A471" s="75"/>
      <c r="B471" s="75"/>
      <c r="C471" s="75"/>
      <c r="D471" s="78"/>
      <c r="E471" s="78"/>
      <c r="F471" s="78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2" customHeight="1">
      <c r="A472" s="75"/>
      <c r="B472" s="75"/>
      <c r="C472" s="75"/>
      <c r="D472" s="78"/>
      <c r="E472" s="78"/>
      <c r="F472" s="78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2" customHeight="1">
      <c r="A473" s="75"/>
      <c r="B473" s="75"/>
      <c r="C473" s="75"/>
      <c r="D473" s="78"/>
      <c r="E473" s="78"/>
      <c r="F473" s="78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2" customHeight="1">
      <c r="A474" s="75"/>
      <c r="B474" s="75"/>
      <c r="C474" s="75"/>
      <c r="D474" s="78"/>
      <c r="E474" s="78"/>
      <c r="F474" s="78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2" customHeight="1">
      <c r="A475" s="75"/>
      <c r="B475" s="75"/>
      <c r="C475" s="75"/>
      <c r="D475" s="78"/>
      <c r="E475" s="78"/>
      <c r="F475" s="78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2" customHeight="1">
      <c r="A476" s="75"/>
      <c r="B476" s="75"/>
      <c r="C476" s="75"/>
      <c r="D476" s="78"/>
      <c r="E476" s="78"/>
      <c r="F476" s="78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2" customHeight="1">
      <c r="A477" s="75"/>
      <c r="B477" s="75"/>
      <c r="C477" s="75"/>
      <c r="D477" s="78"/>
      <c r="E477" s="78"/>
      <c r="F477" s="78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2" customHeight="1">
      <c r="A478" s="75"/>
      <c r="B478" s="75"/>
      <c r="C478" s="75"/>
      <c r="D478" s="78"/>
      <c r="E478" s="78"/>
      <c r="F478" s="78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2" customHeight="1">
      <c r="A479" s="75"/>
      <c r="B479" s="75"/>
      <c r="C479" s="75"/>
      <c r="D479" s="78"/>
      <c r="E479" s="78"/>
      <c r="F479" s="78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2" customHeight="1">
      <c r="A480" s="75"/>
      <c r="B480" s="75"/>
      <c r="C480" s="75"/>
      <c r="D480" s="78"/>
      <c r="E480" s="78"/>
      <c r="F480" s="78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2" customHeight="1">
      <c r="A481" s="75"/>
      <c r="B481" s="75"/>
      <c r="C481" s="75"/>
      <c r="D481" s="78"/>
      <c r="E481" s="78"/>
      <c r="F481" s="78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2" customHeight="1">
      <c r="A482" s="75"/>
      <c r="B482" s="75"/>
      <c r="C482" s="75"/>
      <c r="D482" s="78"/>
      <c r="E482" s="78"/>
      <c r="F482" s="78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2" customHeight="1">
      <c r="A483" s="75"/>
      <c r="B483" s="75"/>
      <c r="C483" s="75"/>
      <c r="D483" s="78"/>
      <c r="E483" s="78"/>
      <c r="F483" s="78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2" customHeight="1">
      <c r="A484" s="75"/>
      <c r="B484" s="75"/>
      <c r="C484" s="75"/>
      <c r="D484" s="78"/>
      <c r="E484" s="78"/>
      <c r="F484" s="78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2" customHeight="1">
      <c r="A485" s="75"/>
      <c r="B485" s="75"/>
      <c r="C485" s="75"/>
      <c r="D485" s="78"/>
      <c r="E485" s="78"/>
      <c r="F485" s="78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2" customHeight="1">
      <c r="A486" s="75"/>
      <c r="B486" s="75"/>
      <c r="C486" s="75"/>
      <c r="D486" s="78"/>
      <c r="E486" s="78"/>
      <c r="F486" s="78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2" customHeight="1">
      <c r="A487" s="75"/>
      <c r="B487" s="75"/>
      <c r="C487" s="75"/>
      <c r="D487" s="78"/>
      <c r="E487" s="78"/>
      <c r="F487" s="78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2" customHeight="1">
      <c r="A488" s="75"/>
      <c r="B488" s="75"/>
      <c r="C488" s="75"/>
      <c r="D488" s="78"/>
      <c r="E488" s="78"/>
      <c r="F488" s="78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2" customHeight="1">
      <c r="A489" s="75"/>
      <c r="B489" s="75"/>
      <c r="C489" s="75"/>
      <c r="D489" s="78"/>
      <c r="E489" s="78"/>
      <c r="F489" s="78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2" customHeight="1">
      <c r="A490" s="75"/>
      <c r="B490" s="75"/>
      <c r="C490" s="75"/>
      <c r="D490" s="78"/>
      <c r="E490" s="78"/>
      <c r="F490" s="78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2" customHeight="1">
      <c r="A491" s="75"/>
      <c r="B491" s="75"/>
      <c r="C491" s="75"/>
      <c r="D491" s="78"/>
      <c r="E491" s="78"/>
      <c r="F491" s="78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2" customHeight="1">
      <c r="A492" s="75"/>
      <c r="B492" s="75"/>
      <c r="C492" s="75"/>
      <c r="D492" s="78"/>
      <c r="E492" s="78"/>
      <c r="F492" s="78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2" customHeight="1">
      <c r="A493" s="75"/>
      <c r="B493" s="75"/>
      <c r="C493" s="75"/>
      <c r="D493" s="78"/>
      <c r="E493" s="78"/>
      <c r="F493" s="78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2" customHeight="1">
      <c r="A494" s="75"/>
      <c r="B494" s="75"/>
      <c r="C494" s="75"/>
      <c r="D494" s="78"/>
      <c r="E494" s="78"/>
      <c r="F494" s="78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2" customHeight="1">
      <c r="A495" s="75"/>
      <c r="B495" s="75"/>
      <c r="C495" s="75"/>
      <c r="D495" s="78"/>
      <c r="E495" s="78"/>
      <c r="F495" s="78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2" customHeight="1">
      <c r="A496" s="75"/>
      <c r="B496" s="75"/>
      <c r="C496" s="75"/>
      <c r="D496" s="78"/>
      <c r="E496" s="78"/>
      <c r="F496" s="78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2" customHeight="1">
      <c r="A497" s="75"/>
      <c r="B497" s="75"/>
      <c r="C497" s="75"/>
      <c r="D497" s="78"/>
      <c r="E497" s="78"/>
      <c r="F497" s="78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2" customHeight="1">
      <c r="A498" s="75"/>
      <c r="B498" s="75"/>
      <c r="C498" s="75"/>
      <c r="D498" s="78"/>
      <c r="E498" s="78"/>
      <c r="F498" s="78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2" customHeight="1">
      <c r="A499" s="75"/>
      <c r="B499" s="75"/>
      <c r="C499" s="75"/>
      <c r="D499" s="78"/>
      <c r="E499" s="78"/>
      <c r="F499" s="78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2" customHeight="1">
      <c r="A500" s="75"/>
      <c r="B500" s="75"/>
      <c r="C500" s="75"/>
      <c r="D500" s="78"/>
      <c r="E500" s="78"/>
      <c r="F500" s="78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2" customHeight="1">
      <c r="A501" s="75"/>
      <c r="B501" s="75"/>
      <c r="C501" s="75"/>
      <c r="D501" s="78"/>
      <c r="E501" s="78"/>
      <c r="F501" s="78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2" customHeight="1">
      <c r="A502" s="75"/>
      <c r="B502" s="75"/>
      <c r="C502" s="75"/>
      <c r="D502" s="78"/>
      <c r="E502" s="78"/>
      <c r="F502" s="78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2" customHeight="1">
      <c r="A503" s="75"/>
      <c r="B503" s="75"/>
      <c r="C503" s="75"/>
      <c r="D503" s="78"/>
      <c r="E503" s="78"/>
      <c r="F503" s="78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2" customHeight="1">
      <c r="A504" s="75"/>
      <c r="B504" s="75"/>
      <c r="C504" s="75"/>
      <c r="D504" s="78"/>
      <c r="E504" s="78"/>
      <c r="F504" s="78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2" customHeight="1">
      <c r="A505" s="75"/>
      <c r="B505" s="75"/>
      <c r="C505" s="75"/>
      <c r="D505" s="78"/>
      <c r="E505" s="78"/>
      <c r="F505" s="78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2" customHeight="1">
      <c r="A506" s="75"/>
      <c r="B506" s="75"/>
      <c r="C506" s="75"/>
      <c r="D506" s="78"/>
      <c r="E506" s="78"/>
      <c r="F506" s="78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2" customHeight="1">
      <c r="A507" s="75"/>
      <c r="B507" s="75"/>
      <c r="C507" s="75"/>
      <c r="D507" s="78"/>
      <c r="E507" s="78"/>
      <c r="F507" s="78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2" customHeight="1">
      <c r="A508" s="75"/>
      <c r="B508" s="75"/>
      <c r="C508" s="75"/>
      <c r="D508" s="78"/>
      <c r="E508" s="78"/>
      <c r="F508" s="78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2" customHeight="1">
      <c r="A509" s="75"/>
      <c r="B509" s="75"/>
      <c r="C509" s="75"/>
      <c r="D509" s="78"/>
      <c r="E509" s="78"/>
      <c r="F509" s="78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2" customHeight="1">
      <c r="A510" s="75"/>
      <c r="B510" s="75"/>
      <c r="C510" s="75"/>
      <c r="D510" s="78"/>
      <c r="E510" s="78"/>
      <c r="F510" s="78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2" customHeight="1">
      <c r="A511" s="75"/>
      <c r="B511" s="75"/>
      <c r="C511" s="75"/>
      <c r="D511" s="78"/>
      <c r="E511" s="78"/>
      <c r="F511" s="78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2" customHeight="1">
      <c r="A512" s="75"/>
      <c r="B512" s="75"/>
      <c r="C512" s="75"/>
      <c r="D512" s="78"/>
      <c r="E512" s="78"/>
      <c r="F512" s="78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2" customHeight="1">
      <c r="A513" s="75"/>
      <c r="B513" s="75"/>
      <c r="C513" s="75"/>
      <c r="D513" s="78"/>
      <c r="E513" s="78"/>
      <c r="F513" s="78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2" customHeight="1">
      <c r="A514" s="75"/>
      <c r="B514" s="75"/>
      <c r="C514" s="75"/>
      <c r="D514" s="78"/>
      <c r="E514" s="78"/>
      <c r="F514" s="78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2" customHeight="1">
      <c r="A515" s="75"/>
      <c r="B515" s="75"/>
      <c r="C515" s="75"/>
      <c r="D515" s="78"/>
      <c r="E515" s="78"/>
      <c r="F515" s="78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2" customHeight="1">
      <c r="A516" s="75"/>
      <c r="B516" s="75"/>
      <c r="C516" s="75"/>
      <c r="D516" s="78"/>
      <c r="E516" s="78"/>
      <c r="F516" s="78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2" customHeight="1">
      <c r="A517" s="75"/>
      <c r="B517" s="75"/>
      <c r="C517" s="75"/>
      <c r="D517" s="78"/>
      <c r="E517" s="78"/>
      <c r="F517" s="78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2" customHeight="1">
      <c r="A518" s="75"/>
      <c r="B518" s="75"/>
      <c r="C518" s="75"/>
      <c r="D518" s="78"/>
      <c r="E518" s="78"/>
      <c r="F518" s="78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2" customHeight="1">
      <c r="A519" s="75"/>
      <c r="B519" s="75"/>
      <c r="C519" s="75"/>
      <c r="D519" s="78"/>
      <c r="E519" s="78"/>
      <c r="F519" s="78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2" customHeight="1">
      <c r="A520" s="75"/>
      <c r="B520" s="75"/>
      <c r="C520" s="75"/>
      <c r="D520" s="78"/>
      <c r="E520" s="78"/>
      <c r="F520" s="78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2" customHeight="1">
      <c r="A521" s="75"/>
      <c r="B521" s="75"/>
      <c r="C521" s="75"/>
      <c r="D521" s="78"/>
      <c r="E521" s="78"/>
      <c r="F521" s="78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2" customHeight="1">
      <c r="A522" s="75"/>
      <c r="B522" s="75"/>
      <c r="C522" s="75"/>
      <c r="D522" s="78"/>
      <c r="E522" s="78"/>
      <c r="F522" s="78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2" customHeight="1">
      <c r="A523" s="75"/>
      <c r="B523" s="75"/>
      <c r="C523" s="75"/>
      <c r="D523" s="78"/>
      <c r="E523" s="78"/>
      <c r="F523" s="78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2" customHeight="1">
      <c r="A524" s="75"/>
      <c r="B524" s="75"/>
      <c r="C524" s="75"/>
      <c r="D524" s="78"/>
      <c r="E524" s="78"/>
      <c r="F524" s="78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2" customHeight="1">
      <c r="A525" s="75"/>
      <c r="B525" s="75"/>
      <c r="C525" s="75"/>
      <c r="D525" s="78"/>
      <c r="E525" s="78"/>
      <c r="F525" s="78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2" customHeight="1">
      <c r="A526" s="75"/>
      <c r="B526" s="75"/>
      <c r="C526" s="75"/>
      <c r="D526" s="78"/>
      <c r="E526" s="78"/>
      <c r="F526" s="78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2" customHeight="1">
      <c r="A527" s="75"/>
      <c r="B527" s="75"/>
      <c r="C527" s="75"/>
      <c r="D527" s="78"/>
      <c r="E527" s="78"/>
      <c r="F527" s="78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2" customHeight="1">
      <c r="A528" s="75"/>
      <c r="B528" s="75"/>
      <c r="C528" s="75"/>
      <c r="D528" s="78"/>
      <c r="E528" s="78"/>
      <c r="F528" s="78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2" customHeight="1">
      <c r="A529" s="75"/>
      <c r="B529" s="75"/>
      <c r="C529" s="75"/>
      <c r="D529" s="78"/>
      <c r="E529" s="78"/>
      <c r="F529" s="78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2" customHeight="1">
      <c r="A530" s="75"/>
      <c r="B530" s="75"/>
      <c r="C530" s="75"/>
      <c r="D530" s="78"/>
      <c r="E530" s="78"/>
      <c r="F530" s="78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2" customHeight="1">
      <c r="A531" s="75"/>
      <c r="B531" s="75"/>
      <c r="C531" s="75"/>
      <c r="D531" s="78"/>
      <c r="E531" s="78"/>
      <c r="F531" s="78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2" customHeight="1">
      <c r="A532" s="75"/>
      <c r="B532" s="75"/>
      <c r="C532" s="75"/>
      <c r="D532" s="78"/>
      <c r="E532" s="78"/>
      <c r="F532" s="78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2" customHeight="1">
      <c r="A533" s="75"/>
      <c r="B533" s="75"/>
      <c r="C533" s="75"/>
      <c r="D533" s="78"/>
      <c r="E533" s="78"/>
      <c r="F533" s="78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2" customHeight="1">
      <c r="A534" s="75"/>
      <c r="B534" s="75"/>
      <c r="C534" s="75"/>
      <c r="D534" s="78"/>
      <c r="E534" s="78"/>
      <c r="F534" s="78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2" customHeight="1">
      <c r="A535" s="75"/>
      <c r="B535" s="75"/>
      <c r="C535" s="75"/>
      <c r="D535" s="78"/>
      <c r="E535" s="78"/>
      <c r="F535" s="78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2" customHeight="1">
      <c r="A536" s="75"/>
      <c r="B536" s="75"/>
      <c r="C536" s="75"/>
      <c r="D536" s="78"/>
      <c r="E536" s="78"/>
      <c r="F536" s="78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2" customHeight="1">
      <c r="A537" s="75"/>
      <c r="B537" s="75"/>
      <c r="C537" s="75"/>
      <c r="D537" s="78"/>
      <c r="E537" s="78"/>
      <c r="F537" s="78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2" customHeight="1">
      <c r="A538" s="75"/>
      <c r="B538" s="75"/>
      <c r="C538" s="75"/>
      <c r="D538" s="78"/>
      <c r="E538" s="78"/>
      <c r="F538" s="78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2" customHeight="1">
      <c r="A539" s="75"/>
      <c r="B539" s="75"/>
      <c r="C539" s="75"/>
      <c r="D539" s="78"/>
      <c r="E539" s="78"/>
      <c r="F539" s="78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2" customHeight="1">
      <c r="A540" s="75"/>
      <c r="B540" s="75"/>
      <c r="C540" s="75"/>
      <c r="D540" s="78"/>
      <c r="E540" s="78"/>
      <c r="F540" s="78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2" customHeight="1">
      <c r="A541" s="75"/>
      <c r="B541" s="75"/>
      <c r="C541" s="75"/>
      <c r="D541" s="78"/>
      <c r="E541" s="78"/>
      <c r="F541" s="78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2" customHeight="1">
      <c r="A542" s="75"/>
      <c r="B542" s="75"/>
      <c r="C542" s="75"/>
      <c r="D542" s="78"/>
      <c r="E542" s="78"/>
      <c r="F542" s="78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2" customHeight="1">
      <c r="A543" s="75"/>
      <c r="B543" s="75"/>
      <c r="C543" s="75"/>
      <c r="D543" s="78"/>
      <c r="E543" s="78"/>
      <c r="F543" s="78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2" customHeight="1">
      <c r="A544" s="75"/>
      <c r="B544" s="75"/>
      <c r="C544" s="75"/>
      <c r="D544" s="78"/>
      <c r="E544" s="78"/>
      <c r="F544" s="78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2" customHeight="1">
      <c r="A545" s="75"/>
      <c r="B545" s="75"/>
      <c r="C545" s="75"/>
      <c r="D545" s="78"/>
      <c r="E545" s="78"/>
      <c r="F545" s="78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2" customHeight="1">
      <c r="A546" s="75"/>
      <c r="B546" s="75"/>
      <c r="C546" s="75"/>
      <c r="D546" s="78"/>
      <c r="E546" s="78"/>
      <c r="F546" s="78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2" customHeight="1">
      <c r="A547" s="75"/>
      <c r="B547" s="75"/>
      <c r="C547" s="75"/>
      <c r="D547" s="78"/>
      <c r="E547" s="78"/>
      <c r="F547" s="78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2" customHeight="1">
      <c r="A548" s="75"/>
      <c r="B548" s="75"/>
      <c r="C548" s="75"/>
      <c r="D548" s="78"/>
      <c r="E548" s="78"/>
      <c r="F548" s="78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2" customHeight="1">
      <c r="A549" s="75"/>
      <c r="B549" s="75"/>
      <c r="C549" s="75"/>
      <c r="D549" s="78"/>
      <c r="E549" s="78"/>
      <c r="F549" s="78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2" customHeight="1">
      <c r="A550" s="75"/>
      <c r="B550" s="75"/>
      <c r="C550" s="75"/>
      <c r="D550" s="78"/>
      <c r="E550" s="78"/>
      <c r="F550" s="78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2" customHeight="1">
      <c r="A551" s="75"/>
      <c r="B551" s="75"/>
      <c r="C551" s="75"/>
      <c r="D551" s="78"/>
      <c r="E551" s="78"/>
      <c r="F551" s="78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2" customHeight="1">
      <c r="A552" s="75"/>
      <c r="B552" s="75"/>
      <c r="C552" s="75"/>
      <c r="D552" s="78"/>
      <c r="E552" s="78"/>
      <c r="F552" s="78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2" customHeight="1">
      <c r="A553" s="75"/>
      <c r="B553" s="75"/>
      <c r="C553" s="75"/>
      <c r="D553" s="78"/>
      <c r="E553" s="78"/>
      <c r="F553" s="78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2" customHeight="1">
      <c r="A554" s="75"/>
      <c r="B554" s="75"/>
      <c r="C554" s="75"/>
      <c r="D554" s="78"/>
      <c r="E554" s="78"/>
      <c r="F554" s="78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2" customHeight="1">
      <c r="A555" s="75"/>
      <c r="B555" s="75"/>
      <c r="C555" s="75"/>
      <c r="D555" s="78"/>
      <c r="E555" s="78"/>
      <c r="F555" s="78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2" customHeight="1">
      <c r="A556" s="75"/>
      <c r="B556" s="75"/>
      <c r="C556" s="75"/>
      <c r="D556" s="78"/>
      <c r="E556" s="78"/>
      <c r="F556" s="78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2" customHeight="1">
      <c r="A557" s="75"/>
      <c r="B557" s="75"/>
      <c r="C557" s="75"/>
      <c r="D557" s="78"/>
      <c r="E557" s="78"/>
      <c r="F557" s="78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2" customHeight="1">
      <c r="A558" s="75"/>
      <c r="B558" s="75"/>
      <c r="C558" s="75"/>
      <c r="D558" s="78"/>
      <c r="E558" s="78"/>
      <c r="F558" s="78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2" customHeight="1">
      <c r="A559" s="75"/>
      <c r="B559" s="75"/>
      <c r="C559" s="75"/>
      <c r="D559" s="78"/>
      <c r="E559" s="78"/>
      <c r="F559" s="78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2" customHeight="1">
      <c r="A560" s="75"/>
      <c r="B560" s="75"/>
      <c r="C560" s="75"/>
      <c r="D560" s="78"/>
      <c r="E560" s="78"/>
      <c r="F560" s="78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2" customHeight="1">
      <c r="A561" s="75"/>
      <c r="B561" s="75"/>
      <c r="C561" s="75"/>
      <c r="D561" s="78"/>
      <c r="E561" s="78"/>
      <c r="F561" s="78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2" customHeight="1">
      <c r="A562" s="75"/>
      <c r="B562" s="75"/>
      <c r="C562" s="75"/>
      <c r="D562" s="78"/>
      <c r="E562" s="78"/>
      <c r="F562" s="78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2" customHeight="1">
      <c r="A563" s="75"/>
      <c r="B563" s="75"/>
      <c r="C563" s="75"/>
      <c r="D563" s="78"/>
      <c r="E563" s="78"/>
      <c r="F563" s="78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2" customHeight="1">
      <c r="A564" s="75"/>
      <c r="B564" s="75"/>
      <c r="C564" s="75"/>
      <c r="D564" s="78"/>
      <c r="E564" s="78"/>
      <c r="F564" s="78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2" customHeight="1">
      <c r="A565" s="75"/>
      <c r="B565" s="75"/>
      <c r="C565" s="75"/>
      <c r="D565" s="78"/>
      <c r="E565" s="78"/>
      <c r="F565" s="78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2" customHeight="1">
      <c r="A566" s="75"/>
      <c r="B566" s="75"/>
      <c r="C566" s="75"/>
      <c r="D566" s="78"/>
      <c r="E566" s="78"/>
      <c r="F566" s="78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2" customHeight="1">
      <c r="A567" s="75"/>
      <c r="B567" s="75"/>
      <c r="C567" s="75"/>
      <c r="D567" s="78"/>
      <c r="E567" s="78"/>
      <c r="F567" s="78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2" customHeight="1">
      <c r="A568" s="75"/>
      <c r="B568" s="75"/>
      <c r="C568" s="75"/>
      <c r="D568" s="78"/>
      <c r="E568" s="78"/>
      <c r="F568" s="78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2" customHeight="1">
      <c r="A569" s="75"/>
      <c r="B569" s="75"/>
      <c r="C569" s="75"/>
      <c r="D569" s="78"/>
      <c r="E569" s="78"/>
      <c r="F569" s="78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2" customHeight="1">
      <c r="A570" s="75"/>
      <c r="B570" s="75"/>
      <c r="C570" s="75"/>
      <c r="D570" s="78"/>
      <c r="E570" s="78"/>
      <c r="F570" s="78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2" customHeight="1">
      <c r="A571" s="75"/>
      <c r="B571" s="75"/>
      <c r="C571" s="75"/>
      <c r="D571" s="78"/>
      <c r="E571" s="78"/>
      <c r="F571" s="78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2" customHeight="1">
      <c r="A572" s="75"/>
      <c r="B572" s="75"/>
      <c r="C572" s="75"/>
      <c r="D572" s="78"/>
      <c r="E572" s="78"/>
      <c r="F572" s="78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2" customHeight="1">
      <c r="A573" s="75"/>
      <c r="B573" s="75"/>
      <c r="C573" s="75"/>
      <c r="D573" s="78"/>
      <c r="E573" s="78"/>
      <c r="F573" s="78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2" customHeight="1">
      <c r="A574" s="75"/>
      <c r="B574" s="75"/>
      <c r="C574" s="75"/>
      <c r="D574" s="78"/>
      <c r="E574" s="78"/>
      <c r="F574" s="78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2" customHeight="1">
      <c r="A575" s="75"/>
      <c r="B575" s="75"/>
      <c r="C575" s="75"/>
      <c r="D575" s="78"/>
      <c r="E575" s="78"/>
      <c r="F575" s="78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2" customHeight="1">
      <c r="A576" s="75"/>
      <c r="B576" s="75"/>
      <c r="C576" s="75"/>
      <c r="D576" s="78"/>
      <c r="E576" s="78"/>
      <c r="F576" s="78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2" customHeight="1">
      <c r="A577" s="75"/>
      <c r="B577" s="75"/>
      <c r="C577" s="75"/>
      <c r="D577" s="78"/>
      <c r="E577" s="78"/>
      <c r="F577" s="78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2" customHeight="1">
      <c r="A578" s="75"/>
      <c r="B578" s="75"/>
      <c r="C578" s="75"/>
      <c r="D578" s="78"/>
      <c r="E578" s="78"/>
      <c r="F578" s="78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2" customHeight="1">
      <c r="A579" s="75"/>
      <c r="B579" s="75"/>
      <c r="C579" s="75"/>
      <c r="D579" s="78"/>
      <c r="E579" s="78"/>
      <c r="F579" s="78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2" customHeight="1">
      <c r="A580" s="75"/>
      <c r="B580" s="75"/>
      <c r="C580" s="75"/>
      <c r="D580" s="78"/>
      <c r="E580" s="78"/>
      <c r="F580" s="78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2" customHeight="1">
      <c r="A581" s="75"/>
      <c r="B581" s="75"/>
      <c r="C581" s="75"/>
      <c r="D581" s="78"/>
      <c r="E581" s="78"/>
      <c r="F581" s="78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2" customHeight="1">
      <c r="A582" s="75"/>
      <c r="B582" s="75"/>
      <c r="C582" s="75"/>
      <c r="D582" s="78"/>
      <c r="E582" s="78"/>
      <c r="F582" s="78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2" customHeight="1">
      <c r="A583" s="75"/>
      <c r="B583" s="75"/>
      <c r="C583" s="75"/>
      <c r="D583" s="78"/>
      <c r="E583" s="78"/>
      <c r="F583" s="78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2" customHeight="1">
      <c r="A584" s="75"/>
      <c r="B584" s="75"/>
      <c r="C584" s="75"/>
      <c r="D584" s="78"/>
      <c r="E584" s="78"/>
      <c r="F584" s="78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2" customHeight="1">
      <c r="A585" s="75"/>
      <c r="B585" s="75"/>
      <c r="C585" s="75"/>
      <c r="D585" s="78"/>
      <c r="E585" s="78"/>
      <c r="F585" s="78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2" customHeight="1">
      <c r="A586" s="75"/>
      <c r="B586" s="75"/>
      <c r="C586" s="75"/>
      <c r="D586" s="78"/>
      <c r="E586" s="78"/>
      <c r="F586" s="78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2" customHeight="1">
      <c r="A587" s="75"/>
      <c r="B587" s="75"/>
      <c r="C587" s="75"/>
      <c r="D587" s="78"/>
      <c r="E587" s="78"/>
      <c r="F587" s="78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2" customHeight="1">
      <c r="A588" s="75"/>
      <c r="B588" s="75"/>
      <c r="C588" s="75"/>
      <c r="D588" s="78"/>
      <c r="E588" s="78"/>
      <c r="F588" s="78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2" customHeight="1">
      <c r="A589" s="75"/>
      <c r="B589" s="75"/>
      <c r="C589" s="75"/>
      <c r="D589" s="78"/>
      <c r="E589" s="78"/>
      <c r="F589" s="78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2" customHeight="1">
      <c r="A590" s="75"/>
      <c r="B590" s="75"/>
      <c r="C590" s="75"/>
      <c r="D590" s="78"/>
      <c r="E590" s="78"/>
      <c r="F590" s="78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2" customHeight="1">
      <c r="A591" s="75"/>
      <c r="B591" s="75"/>
      <c r="C591" s="75"/>
      <c r="D591" s="78"/>
      <c r="E591" s="78"/>
      <c r="F591" s="78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2" customHeight="1">
      <c r="A592" s="75"/>
      <c r="B592" s="75"/>
      <c r="C592" s="75"/>
      <c r="D592" s="78"/>
      <c r="E592" s="78"/>
      <c r="F592" s="78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2" customHeight="1">
      <c r="A593" s="75"/>
      <c r="B593" s="75"/>
      <c r="C593" s="75"/>
      <c r="D593" s="78"/>
      <c r="E593" s="78"/>
      <c r="F593" s="78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2" customHeight="1">
      <c r="A594" s="75"/>
      <c r="B594" s="75"/>
      <c r="C594" s="75"/>
      <c r="D594" s="78"/>
      <c r="E594" s="78"/>
      <c r="F594" s="78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2" customHeight="1">
      <c r="A595" s="75"/>
      <c r="B595" s="75"/>
      <c r="C595" s="75"/>
      <c r="D595" s="78"/>
      <c r="E595" s="78"/>
      <c r="F595" s="78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2" customHeight="1">
      <c r="A596" s="75"/>
      <c r="B596" s="75"/>
      <c r="C596" s="75"/>
      <c r="D596" s="78"/>
      <c r="E596" s="78"/>
      <c r="F596" s="78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2" customHeight="1">
      <c r="A597" s="75"/>
      <c r="B597" s="75"/>
      <c r="C597" s="75"/>
      <c r="D597" s="78"/>
      <c r="E597" s="78"/>
      <c r="F597" s="78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2" customHeight="1">
      <c r="A598" s="75"/>
      <c r="B598" s="75"/>
      <c r="C598" s="75"/>
      <c r="D598" s="78"/>
      <c r="E598" s="78"/>
      <c r="F598" s="78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2" customHeight="1">
      <c r="A599" s="75"/>
      <c r="B599" s="75"/>
      <c r="C599" s="75"/>
      <c r="D599" s="78"/>
      <c r="E599" s="78"/>
      <c r="F599" s="78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2" customHeight="1">
      <c r="A600" s="75"/>
      <c r="B600" s="75"/>
      <c r="C600" s="75"/>
      <c r="D600" s="78"/>
      <c r="E600" s="78"/>
      <c r="F600" s="78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2" customHeight="1">
      <c r="A601" s="75"/>
      <c r="B601" s="75"/>
      <c r="C601" s="75"/>
      <c r="D601" s="78"/>
      <c r="E601" s="78"/>
      <c r="F601" s="78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2" customHeight="1">
      <c r="A602" s="75"/>
      <c r="B602" s="75"/>
      <c r="C602" s="75"/>
      <c r="D602" s="78"/>
      <c r="E602" s="78"/>
      <c r="F602" s="78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2" customHeight="1">
      <c r="A603" s="75"/>
      <c r="B603" s="75"/>
      <c r="C603" s="75"/>
      <c r="D603" s="78"/>
      <c r="E603" s="78"/>
      <c r="F603" s="78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2" customHeight="1">
      <c r="A604" s="75"/>
      <c r="B604" s="75"/>
      <c r="C604" s="75"/>
      <c r="D604" s="78"/>
      <c r="E604" s="78"/>
      <c r="F604" s="78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2" customHeight="1">
      <c r="A605" s="75"/>
      <c r="B605" s="75"/>
      <c r="C605" s="75"/>
      <c r="D605" s="78"/>
      <c r="E605" s="78"/>
      <c r="F605" s="78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2" customHeight="1">
      <c r="A606" s="75"/>
      <c r="B606" s="75"/>
      <c r="C606" s="75"/>
      <c r="D606" s="78"/>
      <c r="E606" s="78"/>
      <c r="F606" s="78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2" customHeight="1">
      <c r="A607" s="75"/>
      <c r="B607" s="75"/>
      <c r="C607" s="75"/>
      <c r="D607" s="78"/>
      <c r="E607" s="78"/>
      <c r="F607" s="78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2" customHeight="1">
      <c r="A608" s="75"/>
      <c r="B608" s="75"/>
      <c r="C608" s="75"/>
      <c r="D608" s="78"/>
      <c r="E608" s="78"/>
      <c r="F608" s="78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2" customHeight="1">
      <c r="A609" s="75"/>
      <c r="B609" s="75"/>
      <c r="C609" s="75"/>
      <c r="D609" s="78"/>
      <c r="E609" s="78"/>
      <c r="F609" s="78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2" customHeight="1">
      <c r="A610" s="75"/>
      <c r="B610" s="75"/>
      <c r="C610" s="75"/>
      <c r="D610" s="78"/>
      <c r="E610" s="78"/>
      <c r="F610" s="78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2" customHeight="1">
      <c r="A611" s="75"/>
      <c r="B611" s="75"/>
      <c r="C611" s="75"/>
      <c r="D611" s="78"/>
      <c r="E611" s="78"/>
      <c r="F611" s="78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2" customHeight="1">
      <c r="A612" s="75"/>
      <c r="B612" s="75"/>
      <c r="C612" s="75"/>
      <c r="D612" s="78"/>
      <c r="E612" s="78"/>
      <c r="F612" s="78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2" customHeight="1">
      <c r="A613" s="75"/>
      <c r="B613" s="75"/>
      <c r="C613" s="75"/>
      <c r="D613" s="78"/>
      <c r="E613" s="78"/>
      <c r="F613" s="78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2" customHeight="1">
      <c r="A614" s="75"/>
      <c r="B614" s="75"/>
      <c r="C614" s="75"/>
      <c r="D614" s="78"/>
      <c r="E614" s="78"/>
      <c r="F614" s="78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2" customHeight="1">
      <c r="A615" s="75"/>
      <c r="B615" s="75"/>
      <c r="C615" s="75"/>
      <c r="D615" s="78"/>
      <c r="E615" s="78"/>
      <c r="F615" s="78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2" customHeight="1">
      <c r="A616" s="75"/>
      <c r="B616" s="75"/>
      <c r="C616" s="75"/>
      <c r="D616" s="78"/>
      <c r="E616" s="78"/>
      <c r="F616" s="78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2" customHeight="1">
      <c r="A617" s="75"/>
      <c r="B617" s="75"/>
      <c r="C617" s="75"/>
      <c r="D617" s="78"/>
      <c r="E617" s="78"/>
      <c r="F617" s="78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2" customHeight="1">
      <c r="A618" s="75"/>
      <c r="B618" s="75"/>
      <c r="C618" s="75"/>
      <c r="D618" s="78"/>
      <c r="E618" s="78"/>
      <c r="F618" s="78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2" customHeight="1">
      <c r="A619" s="75"/>
      <c r="B619" s="75"/>
      <c r="C619" s="75"/>
      <c r="D619" s="78"/>
      <c r="E619" s="78"/>
      <c r="F619" s="78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2" customHeight="1">
      <c r="A620" s="75"/>
      <c r="B620" s="75"/>
      <c r="C620" s="75"/>
      <c r="D620" s="78"/>
      <c r="E620" s="78"/>
      <c r="F620" s="78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2" customHeight="1">
      <c r="A621" s="75"/>
      <c r="B621" s="75"/>
      <c r="C621" s="75"/>
      <c r="D621" s="78"/>
      <c r="E621" s="78"/>
      <c r="F621" s="78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2" customHeight="1">
      <c r="A622" s="75"/>
      <c r="B622" s="75"/>
      <c r="C622" s="75"/>
      <c r="D622" s="78"/>
      <c r="E622" s="78"/>
      <c r="F622" s="78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2" customHeight="1">
      <c r="A623" s="75"/>
      <c r="B623" s="75"/>
      <c r="C623" s="75"/>
      <c r="D623" s="78"/>
      <c r="E623" s="78"/>
      <c r="F623" s="78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2" customHeight="1">
      <c r="A624" s="75"/>
      <c r="B624" s="75"/>
      <c r="C624" s="75"/>
      <c r="D624" s="78"/>
      <c r="E624" s="78"/>
      <c r="F624" s="78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2" customHeight="1">
      <c r="A625" s="75"/>
      <c r="B625" s="75"/>
      <c r="C625" s="75"/>
      <c r="D625" s="78"/>
      <c r="E625" s="78"/>
      <c r="F625" s="78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2" customHeight="1">
      <c r="A626" s="75"/>
      <c r="B626" s="75"/>
      <c r="C626" s="75"/>
      <c r="D626" s="78"/>
      <c r="E626" s="78"/>
      <c r="F626" s="78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2" customHeight="1">
      <c r="A627" s="75"/>
      <c r="B627" s="75"/>
      <c r="C627" s="75"/>
      <c r="D627" s="78"/>
      <c r="E627" s="78"/>
      <c r="F627" s="78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2" customHeight="1">
      <c r="A628" s="75"/>
      <c r="B628" s="75"/>
      <c r="C628" s="75"/>
      <c r="D628" s="78"/>
      <c r="E628" s="78"/>
      <c r="F628" s="78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2" customHeight="1">
      <c r="A629" s="75"/>
      <c r="B629" s="75"/>
      <c r="C629" s="75"/>
      <c r="D629" s="78"/>
      <c r="E629" s="78"/>
      <c r="F629" s="78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2" customHeight="1">
      <c r="A630" s="75"/>
      <c r="B630" s="75"/>
      <c r="C630" s="75"/>
      <c r="D630" s="78"/>
      <c r="E630" s="78"/>
      <c r="F630" s="78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2" customHeight="1">
      <c r="A631" s="75"/>
      <c r="B631" s="75"/>
      <c r="C631" s="75"/>
      <c r="D631" s="78"/>
      <c r="E631" s="78"/>
      <c r="F631" s="78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2" customHeight="1">
      <c r="A632" s="75"/>
      <c r="B632" s="75"/>
      <c r="C632" s="75"/>
      <c r="D632" s="78"/>
      <c r="E632" s="78"/>
      <c r="F632" s="78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2" customHeight="1">
      <c r="A633" s="75"/>
      <c r="B633" s="75"/>
      <c r="C633" s="75"/>
      <c r="D633" s="78"/>
      <c r="E633" s="78"/>
      <c r="F633" s="78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2" customHeight="1">
      <c r="A634" s="75"/>
      <c r="B634" s="75"/>
      <c r="C634" s="75"/>
      <c r="D634" s="78"/>
      <c r="E634" s="78"/>
      <c r="F634" s="78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2" customHeight="1">
      <c r="A635" s="75"/>
      <c r="B635" s="75"/>
      <c r="C635" s="75"/>
      <c r="D635" s="78"/>
      <c r="E635" s="78"/>
      <c r="F635" s="78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2" customHeight="1">
      <c r="A636" s="75"/>
      <c r="B636" s="75"/>
      <c r="C636" s="75"/>
      <c r="D636" s="78"/>
      <c r="E636" s="78"/>
      <c r="F636" s="78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2" customHeight="1">
      <c r="A637" s="75"/>
      <c r="B637" s="75"/>
      <c r="C637" s="75"/>
      <c r="D637" s="78"/>
      <c r="E637" s="78"/>
      <c r="F637" s="78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2" customHeight="1">
      <c r="A638" s="75"/>
      <c r="B638" s="75"/>
      <c r="C638" s="75"/>
      <c r="D638" s="78"/>
      <c r="E638" s="78"/>
      <c r="F638" s="78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2" customHeight="1">
      <c r="A639" s="75"/>
      <c r="B639" s="75"/>
      <c r="C639" s="75"/>
      <c r="D639" s="78"/>
      <c r="E639" s="78"/>
      <c r="F639" s="78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2" customHeight="1">
      <c r="A640" s="75"/>
      <c r="B640" s="75"/>
      <c r="C640" s="75"/>
      <c r="D640" s="78"/>
      <c r="E640" s="78"/>
      <c r="F640" s="78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2" customHeight="1">
      <c r="A641" s="75"/>
      <c r="B641" s="75"/>
      <c r="C641" s="75"/>
      <c r="D641" s="78"/>
      <c r="E641" s="78"/>
      <c r="F641" s="78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2" customHeight="1">
      <c r="A642" s="75"/>
      <c r="B642" s="75"/>
      <c r="C642" s="75"/>
      <c r="D642" s="78"/>
      <c r="E642" s="78"/>
      <c r="F642" s="78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2" customHeight="1">
      <c r="A643" s="75"/>
      <c r="B643" s="75"/>
      <c r="C643" s="75"/>
      <c r="D643" s="78"/>
      <c r="E643" s="78"/>
      <c r="F643" s="78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2" customHeight="1">
      <c r="A644" s="75"/>
      <c r="B644" s="75"/>
      <c r="C644" s="75"/>
      <c r="D644" s="78"/>
      <c r="E644" s="78"/>
      <c r="F644" s="78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2" customHeight="1">
      <c r="A645" s="75"/>
      <c r="B645" s="75"/>
      <c r="C645" s="75"/>
      <c r="D645" s="78"/>
      <c r="E645" s="78"/>
      <c r="F645" s="78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2" customHeight="1">
      <c r="A646" s="75"/>
      <c r="B646" s="75"/>
      <c r="C646" s="75"/>
      <c r="D646" s="78"/>
      <c r="E646" s="78"/>
      <c r="F646" s="78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2" customHeight="1">
      <c r="A647" s="75"/>
      <c r="B647" s="75"/>
      <c r="C647" s="75"/>
      <c r="D647" s="78"/>
      <c r="E647" s="78"/>
      <c r="F647" s="78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2" customHeight="1">
      <c r="A648" s="75"/>
      <c r="B648" s="75"/>
      <c r="C648" s="75"/>
      <c r="D648" s="78"/>
      <c r="E648" s="78"/>
      <c r="F648" s="78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2" customHeight="1">
      <c r="A649" s="75"/>
      <c r="B649" s="75"/>
      <c r="C649" s="75"/>
      <c r="D649" s="78"/>
      <c r="E649" s="78"/>
      <c r="F649" s="78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2" customHeight="1">
      <c r="A650" s="75"/>
      <c r="B650" s="75"/>
      <c r="C650" s="75"/>
      <c r="D650" s="78"/>
      <c r="E650" s="78"/>
      <c r="F650" s="78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2" customHeight="1">
      <c r="A651" s="75"/>
      <c r="B651" s="75"/>
      <c r="C651" s="75"/>
      <c r="D651" s="78"/>
      <c r="E651" s="78"/>
      <c r="F651" s="78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2" customHeight="1">
      <c r="A652" s="75"/>
      <c r="B652" s="75"/>
      <c r="C652" s="75"/>
      <c r="D652" s="78"/>
      <c r="E652" s="78"/>
      <c r="F652" s="78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2" customHeight="1">
      <c r="A653" s="75"/>
      <c r="B653" s="75"/>
      <c r="C653" s="75"/>
      <c r="D653" s="78"/>
      <c r="E653" s="78"/>
      <c r="F653" s="78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2" customHeight="1">
      <c r="A654" s="75"/>
      <c r="B654" s="75"/>
      <c r="C654" s="75"/>
      <c r="D654" s="78"/>
      <c r="E654" s="78"/>
      <c r="F654" s="78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2" customHeight="1">
      <c r="A655" s="75"/>
      <c r="B655" s="75"/>
      <c r="C655" s="75"/>
      <c r="D655" s="78"/>
      <c r="E655" s="78"/>
      <c r="F655" s="78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2" customHeight="1">
      <c r="A656" s="75"/>
      <c r="B656" s="75"/>
      <c r="C656" s="75"/>
      <c r="D656" s="78"/>
      <c r="E656" s="78"/>
      <c r="F656" s="78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2" customHeight="1">
      <c r="A657" s="75"/>
      <c r="B657" s="75"/>
      <c r="C657" s="75"/>
      <c r="D657" s="78"/>
      <c r="E657" s="78"/>
      <c r="F657" s="78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2" customHeight="1">
      <c r="A658" s="75"/>
      <c r="B658" s="75"/>
      <c r="C658" s="75"/>
      <c r="D658" s="78"/>
      <c r="E658" s="78"/>
      <c r="F658" s="78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2" customHeight="1">
      <c r="A659" s="75"/>
      <c r="B659" s="75"/>
      <c r="C659" s="75"/>
      <c r="D659" s="78"/>
      <c r="E659" s="78"/>
      <c r="F659" s="78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2" customHeight="1">
      <c r="A660" s="75"/>
      <c r="B660" s="75"/>
      <c r="C660" s="75"/>
      <c r="D660" s="78"/>
      <c r="E660" s="78"/>
      <c r="F660" s="78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2" customHeight="1">
      <c r="A661" s="75"/>
      <c r="B661" s="75"/>
      <c r="C661" s="75"/>
      <c r="D661" s="78"/>
      <c r="E661" s="78"/>
      <c r="F661" s="78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2" customHeight="1">
      <c r="A662" s="75"/>
      <c r="B662" s="75"/>
      <c r="C662" s="75"/>
      <c r="D662" s="78"/>
      <c r="E662" s="78"/>
      <c r="F662" s="78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2" customHeight="1">
      <c r="A663" s="75"/>
      <c r="B663" s="75"/>
      <c r="C663" s="75"/>
      <c r="D663" s="78"/>
      <c r="E663" s="78"/>
      <c r="F663" s="78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2" customHeight="1">
      <c r="A664" s="75"/>
      <c r="B664" s="75"/>
      <c r="C664" s="75"/>
      <c r="D664" s="78"/>
      <c r="E664" s="78"/>
      <c r="F664" s="78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2" customHeight="1">
      <c r="A665" s="75"/>
      <c r="B665" s="75"/>
      <c r="C665" s="75"/>
      <c r="D665" s="78"/>
      <c r="E665" s="78"/>
      <c r="F665" s="78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2" customHeight="1">
      <c r="A666" s="75"/>
      <c r="B666" s="75"/>
      <c r="C666" s="75"/>
      <c r="D666" s="78"/>
      <c r="E666" s="78"/>
      <c r="F666" s="78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2" customHeight="1">
      <c r="A667" s="75"/>
      <c r="B667" s="75"/>
      <c r="C667" s="75"/>
      <c r="D667" s="78"/>
      <c r="E667" s="78"/>
      <c r="F667" s="78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2" customHeight="1">
      <c r="A668" s="75"/>
      <c r="B668" s="75"/>
      <c r="C668" s="75"/>
      <c r="D668" s="78"/>
      <c r="E668" s="78"/>
      <c r="F668" s="78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2" customHeight="1">
      <c r="A669" s="75"/>
      <c r="B669" s="75"/>
      <c r="C669" s="75"/>
      <c r="D669" s="78"/>
      <c r="E669" s="78"/>
      <c r="F669" s="78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2" customHeight="1">
      <c r="A670" s="75"/>
      <c r="B670" s="75"/>
      <c r="C670" s="75"/>
      <c r="D670" s="78"/>
      <c r="E670" s="78"/>
      <c r="F670" s="78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2" customHeight="1">
      <c r="A671" s="75"/>
      <c r="B671" s="75"/>
      <c r="C671" s="75"/>
      <c r="D671" s="78"/>
      <c r="E671" s="78"/>
      <c r="F671" s="78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2" customHeight="1">
      <c r="A672" s="75"/>
      <c r="B672" s="75"/>
      <c r="C672" s="75"/>
      <c r="D672" s="78"/>
      <c r="E672" s="78"/>
      <c r="F672" s="78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2" customHeight="1">
      <c r="A673" s="75"/>
      <c r="B673" s="75"/>
      <c r="C673" s="75"/>
      <c r="D673" s="78"/>
      <c r="E673" s="78"/>
      <c r="F673" s="78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2" customHeight="1">
      <c r="A674" s="75"/>
      <c r="B674" s="75"/>
      <c r="C674" s="75"/>
      <c r="D674" s="78"/>
      <c r="E674" s="78"/>
      <c r="F674" s="78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2" customHeight="1">
      <c r="A675" s="75"/>
      <c r="B675" s="75"/>
      <c r="C675" s="75"/>
      <c r="D675" s="78"/>
      <c r="E675" s="78"/>
      <c r="F675" s="78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2" customHeight="1">
      <c r="A676" s="75"/>
      <c r="B676" s="75"/>
      <c r="C676" s="75"/>
      <c r="D676" s="78"/>
      <c r="E676" s="78"/>
      <c r="F676" s="78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2" customHeight="1">
      <c r="A677" s="75"/>
      <c r="B677" s="75"/>
      <c r="C677" s="75"/>
      <c r="D677" s="78"/>
      <c r="E677" s="78"/>
      <c r="F677" s="78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2" customHeight="1">
      <c r="A678" s="75"/>
      <c r="B678" s="75"/>
      <c r="C678" s="75"/>
      <c r="D678" s="78"/>
      <c r="E678" s="78"/>
      <c r="F678" s="78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2" customHeight="1">
      <c r="A679" s="75"/>
      <c r="B679" s="75"/>
      <c r="C679" s="75"/>
      <c r="D679" s="78"/>
      <c r="E679" s="78"/>
      <c r="F679" s="78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2" customHeight="1">
      <c r="A680" s="75"/>
      <c r="B680" s="75"/>
      <c r="C680" s="75"/>
      <c r="D680" s="78"/>
      <c r="E680" s="78"/>
      <c r="F680" s="78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2" customHeight="1">
      <c r="A681" s="75"/>
      <c r="B681" s="75"/>
      <c r="C681" s="75"/>
      <c r="D681" s="78"/>
      <c r="E681" s="78"/>
      <c r="F681" s="78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2" customHeight="1">
      <c r="A682" s="75"/>
      <c r="B682" s="75"/>
      <c r="C682" s="75"/>
      <c r="D682" s="78"/>
      <c r="E682" s="78"/>
      <c r="F682" s="78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2" customHeight="1">
      <c r="A683" s="75"/>
      <c r="B683" s="75"/>
      <c r="C683" s="75"/>
      <c r="D683" s="78"/>
      <c r="E683" s="78"/>
      <c r="F683" s="78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2" customHeight="1">
      <c r="A684" s="75"/>
      <c r="B684" s="75"/>
      <c r="C684" s="75"/>
      <c r="D684" s="78"/>
      <c r="E684" s="78"/>
      <c r="F684" s="78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2" customHeight="1">
      <c r="A685" s="75"/>
      <c r="B685" s="75"/>
      <c r="C685" s="75"/>
      <c r="D685" s="78"/>
      <c r="E685" s="78"/>
      <c r="F685" s="78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2" customHeight="1">
      <c r="A686" s="75"/>
      <c r="B686" s="75"/>
      <c r="C686" s="75"/>
      <c r="D686" s="78"/>
      <c r="E686" s="78"/>
      <c r="F686" s="78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2" customHeight="1">
      <c r="A687" s="75"/>
      <c r="B687" s="75"/>
      <c r="C687" s="75"/>
      <c r="D687" s="78"/>
      <c r="E687" s="78"/>
      <c r="F687" s="78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2" customHeight="1">
      <c r="A688" s="75"/>
      <c r="B688" s="75"/>
      <c r="C688" s="75"/>
      <c r="D688" s="78"/>
      <c r="E688" s="78"/>
      <c r="F688" s="78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2" customHeight="1">
      <c r="A689" s="75"/>
      <c r="B689" s="75"/>
      <c r="C689" s="75"/>
      <c r="D689" s="78"/>
      <c r="E689" s="78"/>
      <c r="F689" s="78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2" customHeight="1">
      <c r="A690" s="75"/>
      <c r="B690" s="75"/>
      <c r="C690" s="75"/>
      <c r="D690" s="78"/>
      <c r="E690" s="78"/>
      <c r="F690" s="78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2" customHeight="1">
      <c r="A691" s="75"/>
      <c r="B691" s="75"/>
      <c r="C691" s="75"/>
      <c r="D691" s="78"/>
      <c r="E691" s="78"/>
      <c r="F691" s="78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2" customHeight="1">
      <c r="A692" s="75"/>
      <c r="B692" s="75"/>
      <c r="C692" s="75"/>
      <c r="D692" s="78"/>
      <c r="E692" s="78"/>
      <c r="F692" s="78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2" customHeight="1">
      <c r="A693" s="75"/>
      <c r="B693" s="75"/>
      <c r="C693" s="75"/>
      <c r="D693" s="78"/>
      <c r="E693" s="78"/>
      <c r="F693" s="78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2" customHeight="1">
      <c r="A694" s="75"/>
      <c r="B694" s="75"/>
      <c r="C694" s="75"/>
      <c r="D694" s="78"/>
      <c r="E694" s="78"/>
      <c r="F694" s="78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2" customHeight="1">
      <c r="A695" s="75"/>
      <c r="B695" s="75"/>
      <c r="C695" s="75"/>
      <c r="D695" s="78"/>
      <c r="E695" s="78"/>
      <c r="F695" s="78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2" customHeight="1">
      <c r="A696" s="75"/>
      <c r="B696" s="75"/>
      <c r="C696" s="75"/>
      <c r="D696" s="78"/>
      <c r="E696" s="78"/>
      <c r="F696" s="78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2" customHeight="1">
      <c r="A697" s="75"/>
      <c r="B697" s="75"/>
      <c r="C697" s="75"/>
      <c r="D697" s="78"/>
      <c r="E697" s="78"/>
      <c r="F697" s="78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2" customHeight="1">
      <c r="A698" s="75"/>
      <c r="B698" s="75"/>
      <c r="C698" s="75"/>
      <c r="D698" s="78"/>
      <c r="E698" s="78"/>
      <c r="F698" s="78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2" customHeight="1">
      <c r="A699" s="75"/>
      <c r="B699" s="75"/>
      <c r="C699" s="75"/>
      <c r="D699" s="78"/>
      <c r="E699" s="78"/>
      <c r="F699" s="78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2" customHeight="1">
      <c r="A700" s="75"/>
      <c r="B700" s="75"/>
      <c r="C700" s="75"/>
      <c r="D700" s="78"/>
      <c r="E700" s="78"/>
      <c r="F700" s="78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2" customHeight="1">
      <c r="A701" s="75"/>
      <c r="B701" s="75"/>
      <c r="C701" s="75"/>
      <c r="D701" s="78"/>
      <c r="E701" s="78"/>
      <c r="F701" s="78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2" customHeight="1">
      <c r="A702" s="75"/>
      <c r="B702" s="75"/>
      <c r="C702" s="75"/>
      <c r="D702" s="78"/>
      <c r="E702" s="78"/>
      <c r="F702" s="78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2" customHeight="1">
      <c r="A703" s="75"/>
      <c r="B703" s="75"/>
      <c r="C703" s="75"/>
      <c r="D703" s="78"/>
      <c r="E703" s="78"/>
      <c r="F703" s="78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2" customHeight="1">
      <c r="A704" s="75"/>
      <c r="B704" s="75"/>
      <c r="C704" s="75"/>
      <c r="D704" s="78"/>
      <c r="E704" s="78"/>
      <c r="F704" s="78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2" customHeight="1">
      <c r="A705" s="75"/>
      <c r="B705" s="75"/>
      <c r="C705" s="75"/>
      <c r="D705" s="78"/>
      <c r="E705" s="78"/>
      <c r="F705" s="78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2" customHeight="1">
      <c r="A706" s="75"/>
      <c r="B706" s="75"/>
      <c r="C706" s="75"/>
      <c r="D706" s="78"/>
      <c r="E706" s="78"/>
      <c r="F706" s="78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2" customHeight="1">
      <c r="A707" s="75"/>
      <c r="B707" s="75"/>
      <c r="C707" s="75"/>
      <c r="D707" s="78"/>
      <c r="E707" s="78"/>
      <c r="F707" s="78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2" customHeight="1">
      <c r="A708" s="75"/>
      <c r="B708" s="75"/>
      <c r="C708" s="75"/>
      <c r="D708" s="78"/>
      <c r="E708" s="78"/>
      <c r="F708" s="78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2" customHeight="1">
      <c r="A709" s="75"/>
      <c r="B709" s="75"/>
      <c r="C709" s="75"/>
      <c r="D709" s="78"/>
      <c r="E709" s="78"/>
      <c r="F709" s="78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2" customHeight="1">
      <c r="A710" s="75"/>
      <c r="B710" s="75"/>
      <c r="C710" s="75"/>
      <c r="D710" s="78"/>
      <c r="E710" s="78"/>
      <c r="F710" s="78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2" customHeight="1">
      <c r="A711" s="75"/>
      <c r="B711" s="75"/>
      <c r="C711" s="75"/>
      <c r="D711" s="78"/>
      <c r="E711" s="78"/>
      <c r="F711" s="78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2" customHeight="1">
      <c r="A712" s="75"/>
      <c r="B712" s="75"/>
      <c r="C712" s="75"/>
      <c r="D712" s="78"/>
      <c r="E712" s="78"/>
      <c r="F712" s="78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2" customHeight="1">
      <c r="A713" s="75"/>
      <c r="B713" s="75"/>
      <c r="C713" s="75"/>
      <c r="D713" s="78"/>
      <c r="E713" s="78"/>
      <c r="F713" s="78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2" customHeight="1">
      <c r="A714" s="75"/>
      <c r="B714" s="75"/>
      <c r="C714" s="75"/>
      <c r="D714" s="78"/>
      <c r="E714" s="78"/>
      <c r="F714" s="78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2" customHeight="1">
      <c r="A715" s="75"/>
      <c r="B715" s="75"/>
      <c r="C715" s="75"/>
      <c r="D715" s="78"/>
      <c r="E715" s="78"/>
      <c r="F715" s="78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2" customHeight="1">
      <c r="A716" s="75"/>
      <c r="B716" s="75"/>
      <c r="C716" s="75"/>
      <c r="D716" s="78"/>
      <c r="E716" s="78"/>
      <c r="F716" s="78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2" customHeight="1">
      <c r="A717" s="75"/>
      <c r="B717" s="75"/>
      <c r="C717" s="75"/>
      <c r="D717" s="78"/>
      <c r="E717" s="78"/>
      <c r="F717" s="78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2" customHeight="1">
      <c r="A718" s="75"/>
      <c r="B718" s="75"/>
      <c r="C718" s="75"/>
      <c r="D718" s="78"/>
      <c r="E718" s="78"/>
      <c r="F718" s="78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2" customHeight="1">
      <c r="A719" s="75"/>
      <c r="B719" s="75"/>
      <c r="C719" s="75"/>
      <c r="D719" s="78"/>
      <c r="E719" s="78"/>
      <c r="F719" s="78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2" customHeight="1">
      <c r="A720" s="75"/>
      <c r="B720" s="75"/>
      <c r="C720" s="75"/>
      <c r="D720" s="78"/>
      <c r="E720" s="78"/>
      <c r="F720" s="78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2" customHeight="1">
      <c r="A721" s="75"/>
      <c r="B721" s="75"/>
      <c r="C721" s="75"/>
      <c r="D721" s="78"/>
      <c r="E721" s="78"/>
      <c r="F721" s="78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2" customHeight="1">
      <c r="A722" s="75"/>
      <c r="B722" s="75"/>
      <c r="C722" s="75"/>
      <c r="D722" s="78"/>
      <c r="E722" s="78"/>
      <c r="F722" s="78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2" customHeight="1">
      <c r="A723" s="75"/>
      <c r="B723" s="75"/>
      <c r="C723" s="75"/>
      <c r="D723" s="78"/>
      <c r="E723" s="78"/>
      <c r="F723" s="78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2" customHeight="1">
      <c r="A724" s="75"/>
      <c r="B724" s="75"/>
      <c r="C724" s="75"/>
      <c r="D724" s="78"/>
      <c r="E724" s="78"/>
      <c r="F724" s="78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2" customHeight="1">
      <c r="A725" s="75"/>
      <c r="B725" s="75"/>
      <c r="C725" s="75"/>
      <c r="D725" s="78"/>
      <c r="E725" s="78"/>
      <c r="F725" s="78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2" customHeight="1">
      <c r="A726" s="75"/>
      <c r="B726" s="75"/>
      <c r="C726" s="75"/>
      <c r="D726" s="78"/>
      <c r="E726" s="78"/>
      <c r="F726" s="78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2" customHeight="1">
      <c r="A727" s="75"/>
      <c r="B727" s="75"/>
      <c r="C727" s="75"/>
      <c r="D727" s="78"/>
      <c r="E727" s="78"/>
      <c r="F727" s="78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2" customHeight="1">
      <c r="A728" s="75"/>
      <c r="B728" s="75"/>
      <c r="C728" s="75"/>
      <c r="D728" s="78"/>
      <c r="E728" s="78"/>
      <c r="F728" s="78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2" customHeight="1">
      <c r="A729" s="75"/>
      <c r="B729" s="75"/>
      <c r="C729" s="75"/>
      <c r="D729" s="78"/>
      <c r="E729" s="78"/>
      <c r="F729" s="78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2" customHeight="1">
      <c r="A730" s="75"/>
      <c r="B730" s="75"/>
      <c r="C730" s="75"/>
      <c r="D730" s="78"/>
      <c r="E730" s="78"/>
      <c r="F730" s="78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2" customHeight="1">
      <c r="A731" s="75"/>
      <c r="B731" s="75"/>
      <c r="C731" s="75"/>
      <c r="D731" s="78"/>
      <c r="E731" s="78"/>
      <c r="F731" s="78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2" customHeight="1">
      <c r="A732" s="75"/>
      <c r="B732" s="75"/>
      <c r="C732" s="75"/>
      <c r="D732" s="78"/>
      <c r="E732" s="78"/>
      <c r="F732" s="78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2" customHeight="1">
      <c r="A733" s="75"/>
      <c r="B733" s="75"/>
      <c r="C733" s="75"/>
      <c r="D733" s="78"/>
      <c r="E733" s="78"/>
      <c r="F733" s="78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2" customHeight="1">
      <c r="A734" s="75"/>
      <c r="B734" s="75"/>
      <c r="C734" s="75"/>
      <c r="D734" s="78"/>
      <c r="E734" s="78"/>
      <c r="F734" s="78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2" customHeight="1">
      <c r="A735" s="75"/>
      <c r="B735" s="75"/>
      <c r="C735" s="75"/>
      <c r="D735" s="78"/>
      <c r="E735" s="78"/>
      <c r="F735" s="78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2" customHeight="1">
      <c r="A736" s="75"/>
      <c r="B736" s="75"/>
      <c r="C736" s="75"/>
      <c r="D736" s="78"/>
      <c r="E736" s="78"/>
      <c r="F736" s="78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2" customHeight="1">
      <c r="A737" s="75"/>
      <c r="B737" s="75"/>
      <c r="C737" s="75"/>
      <c r="D737" s="78"/>
      <c r="E737" s="78"/>
      <c r="F737" s="78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2" customHeight="1">
      <c r="A738" s="75"/>
      <c r="B738" s="75"/>
      <c r="C738" s="75"/>
      <c r="D738" s="78"/>
      <c r="E738" s="78"/>
      <c r="F738" s="78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2" customHeight="1">
      <c r="A739" s="75"/>
      <c r="B739" s="75"/>
      <c r="C739" s="75"/>
      <c r="D739" s="78"/>
      <c r="E739" s="78"/>
      <c r="F739" s="78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2" customHeight="1">
      <c r="A740" s="75"/>
      <c r="B740" s="75"/>
      <c r="C740" s="75"/>
      <c r="D740" s="78"/>
      <c r="E740" s="78"/>
      <c r="F740" s="78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2" customHeight="1">
      <c r="A741" s="75"/>
      <c r="B741" s="75"/>
      <c r="C741" s="75"/>
      <c r="D741" s="78"/>
      <c r="E741" s="78"/>
      <c r="F741" s="78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2" customHeight="1">
      <c r="A742" s="75"/>
      <c r="B742" s="75"/>
      <c r="C742" s="75"/>
      <c r="D742" s="78"/>
      <c r="E742" s="78"/>
      <c r="F742" s="78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2" customHeight="1">
      <c r="A743" s="75"/>
      <c r="B743" s="75"/>
      <c r="C743" s="75"/>
      <c r="D743" s="78"/>
      <c r="E743" s="78"/>
      <c r="F743" s="78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2" customHeight="1">
      <c r="A744" s="75"/>
      <c r="B744" s="75"/>
      <c r="C744" s="75"/>
      <c r="D744" s="78"/>
      <c r="E744" s="78"/>
      <c r="F744" s="78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2" customHeight="1">
      <c r="A745" s="75"/>
      <c r="B745" s="75"/>
      <c r="C745" s="75"/>
      <c r="D745" s="78"/>
      <c r="E745" s="78"/>
      <c r="F745" s="78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2" customHeight="1">
      <c r="A746" s="75"/>
      <c r="B746" s="75"/>
      <c r="C746" s="75"/>
      <c r="D746" s="78"/>
      <c r="E746" s="78"/>
      <c r="F746" s="78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2" customHeight="1">
      <c r="A747" s="75"/>
      <c r="B747" s="75"/>
      <c r="C747" s="75"/>
      <c r="D747" s="78"/>
      <c r="E747" s="78"/>
      <c r="F747" s="78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2" customHeight="1">
      <c r="A748" s="75"/>
      <c r="B748" s="75"/>
      <c r="C748" s="75"/>
      <c r="D748" s="78"/>
      <c r="E748" s="78"/>
      <c r="F748" s="78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2" customHeight="1">
      <c r="A749" s="75"/>
      <c r="B749" s="75"/>
      <c r="C749" s="75"/>
      <c r="D749" s="78"/>
      <c r="E749" s="78"/>
      <c r="F749" s="78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2" customHeight="1">
      <c r="A750" s="75"/>
      <c r="B750" s="75"/>
      <c r="C750" s="75"/>
      <c r="D750" s="78"/>
      <c r="E750" s="78"/>
      <c r="F750" s="78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2" customHeight="1">
      <c r="A751" s="75"/>
      <c r="B751" s="75"/>
      <c r="C751" s="75"/>
      <c r="D751" s="78"/>
      <c r="E751" s="78"/>
      <c r="F751" s="78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2" customHeight="1">
      <c r="A752" s="75"/>
      <c r="B752" s="75"/>
      <c r="C752" s="75"/>
      <c r="D752" s="78"/>
      <c r="E752" s="78"/>
      <c r="F752" s="78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2" customHeight="1">
      <c r="A753" s="75"/>
      <c r="B753" s="75"/>
      <c r="C753" s="75"/>
      <c r="D753" s="78"/>
      <c r="E753" s="78"/>
      <c r="F753" s="78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2" customHeight="1">
      <c r="A754" s="75"/>
      <c r="B754" s="75"/>
      <c r="C754" s="75"/>
      <c r="D754" s="78"/>
      <c r="E754" s="78"/>
      <c r="F754" s="78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2" customHeight="1">
      <c r="A755" s="75"/>
      <c r="B755" s="75"/>
      <c r="C755" s="75"/>
      <c r="D755" s="78"/>
      <c r="E755" s="78"/>
      <c r="F755" s="78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2" customHeight="1">
      <c r="A756" s="75"/>
      <c r="B756" s="75"/>
      <c r="C756" s="75"/>
      <c r="D756" s="78"/>
      <c r="E756" s="78"/>
      <c r="F756" s="78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2" customHeight="1">
      <c r="A757" s="75"/>
      <c r="B757" s="75"/>
      <c r="C757" s="75"/>
      <c r="D757" s="78"/>
      <c r="E757" s="78"/>
      <c r="F757" s="78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2" customHeight="1">
      <c r="A758" s="75"/>
      <c r="B758" s="75"/>
      <c r="C758" s="75"/>
      <c r="D758" s="78"/>
      <c r="E758" s="78"/>
      <c r="F758" s="78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2" customHeight="1">
      <c r="A759" s="75"/>
      <c r="B759" s="75"/>
      <c r="C759" s="75"/>
      <c r="D759" s="78"/>
      <c r="E759" s="78"/>
      <c r="F759" s="78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2" customHeight="1">
      <c r="A760" s="75"/>
      <c r="B760" s="75"/>
      <c r="C760" s="75"/>
      <c r="D760" s="78"/>
      <c r="E760" s="78"/>
      <c r="F760" s="78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2" customHeight="1">
      <c r="A761" s="75"/>
      <c r="B761" s="75"/>
      <c r="C761" s="75"/>
      <c r="D761" s="78"/>
      <c r="E761" s="78"/>
      <c r="F761" s="78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2" customHeight="1">
      <c r="A762" s="75"/>
      <c r="B762" s="75"/>
      <c r="C762" s="75"/>
      <c r="D762" s="78"/>
      <c r="E762" s="78"/>
      <c r="F762" s="78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2" customHeight="1">
      <c r="A763" s="75"/>
      <c r="B763" s="75"/>
      <c r="C763" s="75"/>
      <c r="D763" s="78"/>
      <c r="E763" s="78"/>
      <c r="F763" s="78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2" customHeight="1">
      <c r="A764" s="75"/>
      <c r="B764" s="75"/>
      <c r="C764" s="75"/>
      <c r="D764" s="78"/>
      <c r="E764" s="78"/>
      <c r="F764" s="78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2" customHeight="1">
      <c r="A765" s="75"/>
      <c r="B765" s="75"/>
      <c r="C765" s="75"/>
      <c r="D765" s="78"/>
      <c r="E765" s="78"/>
      <c r="F765" s="78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2" customHeight="1">
      <c r="A766" s="75"/>
      <c r="B766" s="75"/>
      <c r="C766" s="75"/>
      <c r="D766" s="78"/>
      <c r="E766" s="78"/>
      <c r="F766" s="78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2" customHeight="1">
      <c r="A767" s="75"/>
      <c r="B767" s="75"/>
      <c r="C767" s="75"/>
      <c r="D767" s="78"/>
      <c r="E767" s="78"/>
      <c r="F767" s="78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2" customHeight="1">
      <c r="A768" s="75"/>
      <c r="B768" s="75"/>
      <c r="C768" s="75"/>
      <c r="D768" s="78"/>
      <c r="E768" s="78"/>
      <c r="F768" s="78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2" customHeight="1">
      <c r="A769" s="75"/>
      <c r="B769" s="75"/>
      <c r="C769" s="75"/>
      <c r="D769" s="78"/>
      <c r="E769" s="78"/>
      <c r="F769" s="78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2" customHeight="1">
      <c r="A770" s="75"/>
      <c r="B770" s="75"/>
      <c r="C770" s="75"/>
      <c r="D770" s="78"/>
      <c r="E770" s="78"/>
      <c r="F770" s="78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2" customHeight="1">
      <c r="A771" s="75"/>
      <c r="B771" s="75"/>
      <c r="C771" s="75"/>
      <c r="D771" s="78"/>
      <c r="E771" s="78"/>
      <c r="F771" s="78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2" customHeight="1">
      <c r="A772" s="75"/>
      <c r="B772" s="75"/>
      <c r="C772" s="75"/>
      <c r="D772" s="78"/>
      <c r="E772" s="78"/>
      <c r="F772" s="78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2" customHeight="1">
      <c r="A773" s="75"/>
      <c r="B773" s="75"/>
      <c r="C773" s="75"/>
      <c r="D773" s="78"/>
      <c r="E773" s="78"/>
      <c r="F773" s="78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2" customHeight="1">
      <c r="A774" s="75"/>
      <c r="B774" s="75"/>
      <c r="C774" s="75"/>
      <c r="D774" s="78"/>
      <c r="E774" s="78"/>
      <c r="F774" s="78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2" customHeight="1">
      <c r="A775" s="75"/>
      <c r="B775" s="75"/>
      <c r="C775" s="75"/>
      <c r="D775" s="78"/>
      <c r="E775" s="78"/>
      <c r="F775" s="78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2" customHeight="1">
      <c r="A776" s="75"/>
      <c r="B776" s="75"/>
      <c r="C776" s="75"/>
      <c r="D776" s="78"/>
      <c r="E776" s="78"/>
      <c r="F776" s="78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2" customHeight="1">
      <c r="A777" s="75"/>
      <c r="B777" s="75"/>
      <c r="C777" s="75"/>
      <c r="D777" s="78"/>
      <c r="E777" s="78"/>
      <c r="F777" s="78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2" customHeight="1">
      <c r="A778" s="75"/>
      <c r="B778" s="75"/>
      <c r="C778" s="75"/>
      <c r="D778" s="78"/>
      <c r="E778" s="78"/>
      <c r="F778" s="78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2" customHeight="1">
      <c r="A779" s="75"/>
      <c r="B779" s="75"/>
      <c r="C779" s="75"/>
      <c r="D779" s="78"/>
      <c r="E779" s="78"/>
      <c r="F779" s="78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2" customHeight="1">
      <c r="A780" s="75"/>
      <c r="B780" s="75"/>
      <c r="C780" s="75"/>
      <c r="D780" s="78"/>
      <c r="E780" s="78"/>
      <c r="F780" s="78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2" customHeight="1">
      <c r="A781" s="75"/>
      <c r="B781" s="75"/>
      <c r="C781" s="75"/>
      <c r="D781" s="78"/>
      <c r="E781" s="78"/>
      <c r="F781" s="78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2" customHeight="1">
      <c r="A782" s="75"/>
      <c r="B782" s="75"/>
      <c r="C782" s="75"/>
      <c r="D782" s="78"/>
      <c r="E782" s="78"/>
      <c r="F782" s="78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2" customHeight="1">
      <c r="A783" s="75"/>
      <c r="B783" s="75"/>
      <c r="C783" s="75"/>
      <c r="D783" s="78"/>
      <c r="E783" s="78"/>
      <c r="F783" s="78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2" customHeight="1">
      <c r="A784" s="75"/>
      <c r="B784" s="75"/>
      <c r="C784" s="75"/>
      <c r="D784" s="78"/>
      <c r="E784" s="78"/>
      <c r="F784" s="78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2" customHeight="1">
      <c r="A785" s="75"/>
      <c r="B785" s="75"/>
      <c r="C785" s="75"/>
      <c r="D785" s="78"/>
      <c r="E785" s="78"/>
      <c r="F785" s="78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2" customHeight="1">
      <c r="A786" s="75"/>
      <c r="B786" s="75"/>
      <c r="C786" s="75"/>
      <c r="D786" s="78"/>
      <c r="E786" s="78"/>
      <c r="F786" s="78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2" customHeight="1">
      <c r="A787" s="75"/>
      <c r="B787" s="75"/>
      <c r="C787" s="75"/>
      <c r="D787" s="78"/>
      <c r="E787" s="78"/>
      <c r="F787" s="78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2" customHeight="1">
      <c r="A788" s="75"/>
      <c r="B788" s="75"/>
      <c r="C788" s="75"/>
      <c r="D788" s="78"/>
      <c r="E788" s="78"/>
      <c r="F788" s="78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2" customHeight="1">
      <c r="A789" s="75"/>
      <c r="B789" s="75"/>
      <c r="C789" s="75"/>
      <c r="D789" s="78"/>
      <c r="E789" s="78"/>
      <c r="F789" s="78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2" customHeight="1">
      <c r="A790" s="75"/>
      <c r="B790" s="75"/>
      <c r="C790" s="75"/>
      <c r="D790" s="78"/>
      <c r="E790" s="78"/>
      <c r="F790" s="78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2" customHeight="1">
      <c r="A791" s="75"/>
      <c r="B791" s="75"/>
      <c r="C791" s="75"/>
      <c r="D791" s="78"/>
      <c r="E791" s="78"/>
      <c r="F791" s="78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2" customHeight="1">
      <c r="A792" s="75"/>
      <c r="B792" s="75"/>
      <c r="C792" s="75"/>
      <c r="D792" s="78"/>
      <c r="E792" s="78"/>
      <c r="F792" s="78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2" customHeight="1">
      <c r="A793" s="75"/>
      <c r="B793" s="75"/>
      <c r="C793" s="75"/>
      <c r="D793" s="78"/>
      <c r="E793" s="78"/>
      <c r="F793" s="78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2" customHeight="1">
      <c r="A794" s="75"/>
      <c r="B794" s="75"/>
      <c r="C794" s="75"/>
      <c r="D794" s="78"/>
      <c r="E794" s="78"/>
      <c r="F794" s="78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2" customHeight="1">
      <c r="A795" s="75"/>
      <c r="B795" s="75"/>
      <c r="C795" s="75"/>
      <c r="D795" s="78"/>
      <c r="E795" s="78"/>
      <c r="F795" s="78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2" customHeight="1">
      <c r="A796" s="75"/>
      <c r="B796" s="75"/>
      <c r="C796" s="75"/>
      <c r="D796" s="78"/>
      <c r="E796" s="78"/>
      <c r="F796" s="78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2" customHeight="1">
      <c r="A797" s="75"/>
      <c r="B797" s="75"/>
      <c r="C797" s="75"/>
      <c r="D797" s="78"/>
      <c r="E797" s="78"/>
      <c r="F797" s="78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2" customHeight="1">
      <c r="A798" s="75"/>
      <c r="B798" s="75"/>
      <c r="C798" s="75"/>
      <c r="D798" s="78"/>
      <c r="E798" s="78"/>
      <c r="F798" s="78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2" customHeight="1">
      <c r="A799" s="75"/>
      <c r="B799" s="75"/>
      <c r="C799" s="75"/>
      <c r="D799" s="78"/>
      <c r="E799" s="78"/>
      <c r="F799" s="78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2" customHeight="1">
      <c r="A800" s="75"/>
      <c r="B800" s="75"/>
      <c r="C800" s="75"/>
      <c r="D800" s="78"/>
      <c r="E800" s="78"/>
      <c r="F800" s="78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2" customHeight="1">
      <c r="A801" s="75"/>
      <c r="B801" s="75"/>
      <c r="C801" s="75"/>
      <c r="D801" s="78"/>
      <c r="E801" s="78"/>
      <c r="F801" s="78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2" customHeight="1">
      <c r="A802" s="75"/>
      <c r="B802" s="75"/>
      <c r="C802" s="75"/>
      <c r="D802" s="78"/>
      <c r="E802" s="78"/>
      <c r="F802" s="78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2" customHeight="1">
      <c r="A803" s="75"/>
      <c r="B803" s="75"/>
      <c r="C803" s="75"/>
      <c r="D803" s="78"/>
      <c r="E803" s="78"/>
      <c r="F803" s="78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2" customHeight="1">
      <c r="A804" s="75"/>
      <c r="B804" s="75"/>
      <c r="C804" s="75"/>
      <c r="D804" s="78"/>
      <c r="E804" s="78"/>
      <c r="F804" s="78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2" customHeight="1">
      <c r="A805" s="75"/>
      <c r="B805" s="75"/>
      <c r="C805" s="75"/>
      <c r="D805" s="78"/>
      <c r="E805" s="78"/>
      <c r="F805" s="78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2" customHeight="1">
      <c r="A806" s="75"/>
      <c r="B806" s="75"/>
      <c r="C806" s="75"/>
      <c r="D806" s="78"/>
      <c r="E806" s="78"/>
      <c r="F806" s="78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2" customHeight="1">
      <c r="A807" s="75"/>
      <c r="B807" s="75"/>
      <c r="C807" s="75"/>
      <c r="D807" s="78"/>
      <c r="E807" s="78"/>
      <c r="F807" s="78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2" customHeight="1">
      <c r="A808" s="75"/>
      <c r="B808" s="75"/>
      <c r="C808" s="75"/>
      <c r="D808" s="78"/>
      <c r="E808" s="78"/>
      <c r="F808" s="78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2" customHeight="1">
      <c r="A809" s="75"/>
      <c r="B809" s="75"/>
      <c r="C809" s="75"/>
      <c r="D809" s="78"/>
      <c r="E809" s="78"/>
      <c r="F809" s="78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2" customHeight="1">
      <c r="A810" s="75"/>
      <c r="B810" s="75"/>
      <c r="C810" s="75"/>
      <c r="D810" s="78"/>
      <c r="E810" s="78"/>
      <c r="F810" s="78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2" customHeight="1">
      <c r="A811" s="75"/>
      <c r="B811" s="75"/>
      <c r="C811" s="75"/>
      <c r="D811" s="78"/>
      <c r="E811" s="78"/>
      <c r="F811" s="78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2" customHeight="1">
      <c r="A812" s="75"/>
      <c r="B812" s="75"/>
      <c r="C812" s="75"/>
      <c r="D812" s="78"/>
      <c r="E812" s="78"/>
      <c r="F812" s="78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2" customHeight="1">
      <c r="A813" s="75"/>
      <c r="B813" s="75"/>
      <c r="C813" s="75"/>
      <c r="D813" s="78"/>
      <c r="E813" s="78"/>
      <c r="F813" s="78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2" customHeight="1">
      <c r="A814" s="75"/>
      <c r="B814" s="75"/>
      <c r="C814" s="75"/>
      <c r="D814" s="78"/>
      <c r="E814" s="78"/>
      <c r="F814" s="78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2" customHeight="1">
      <c r="A815" s="75"/>
      <c r="B815" s="75"/>
      <c r="C815" s="75"/>
      <c r="D815" s="78"/>
      <c r="E815" s="78"/>
      <c r="F815" s="78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2" customHeight="1">
      <c r="A816" s="75"/>
      <c r="B816" s="75"/>
      <c r="C816" s="75"/>
      <c r="D816" s="78"/>
      <c r="E816" s="78"/>
      <c r="F816" s="78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2" customHeight="1">
      <c r="A817" s="75"/>
      <c r="B817" s="75"/>
      <c r="C817" s="75"/>
      <c r="D817" s="78"/>
      <c r="E817" s="78"/>
      <c r="F817" s="78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2" customHeight="1">
      <c r="A818" s="75"/>
      <c r="B818" s="75"/>
      <c r="C818" s="75"/>
      <c r="D818" s="78"/>
      <c r="E818" s="78"/>
      <c r="F818" s="78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2" customHeight="1">
      <c r="A819" s="75"/>
      <c r="B819" s="75"/>
      <c r="C819" s="75"/>
      <c r="D819" s="78"/>
      <c r="E819" s="78"/>
      <c r="F819" s="78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2" customHeight="1">
      <c r="A820" s="75"/>
      <c r="B820" s="75"/>
      <c r="C820" s="75"/>
      <c r="D820" s="78"/>
      <c r="E820" s="78"/>
      <c r="F820" s="78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2" customHeight="1">
      <c r="A821" s="75"/>
      <c r="B821" s="75"/>
      <c r="C821" s="75"/>
      <c r="D821" s="78"/>
      <c r="E821" s="78"/>
      <c r="F821" s="78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2" customHeight="1">
      <c r="A822" s="75"/>
      <c r="B822" s="75"/>
      <c r="C822" s="75"/>
      <c r="D822" s="78"/>
      <c r="E822" s="78"/>
      <c r="F822" s="78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2" customHeight="1">
      <c r="A823" s="75"/>
      <c r="B823" s="75"/>
      <c r="C823" s="75"/>
      <c r="D823" s="78"/>
      <c r="E823" s="78"/>
      <c r="F823" s="78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2" customHeight="1">
      <c r="A824" s="75"/>
      <c r="B824" s="75"/>
      <c r="C824" s="75"/>
      <c r="D824" s="78"/>
      <c r="E824" s="78"/>
      <c r="F824" s="78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2" customHeight="1">
      <c r="A825" s="75"/>
      <c r="B825" s="75"/>
      <c r="C825" s="75"/>
      <c r="D825" s="78"/>
      <c r="E825" s="78"/>
      <c r="F825" s="78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2" customHeight="1">
      <c r="A826" s="75"/>
      <c r="B826" s="75"/>
      <c r="C826" s="75"/>
      <c r="D826" s="78"/>
      <c r="E826" s="78"/>
      <c r="F826" s="78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2" customHeight="1">
      <c r="A827" s="75"/>
      <c r="B827" s="75"/>
      <c r="C827" s="75"/>
      <c r="D827" s="78"/>
      <c r="E827" s="78"/>
      <c r="F827" s="78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2" customHeight="1">
      <c r="A828" s="75"/>
      <c r="B828" s="75"/>
      <c r="C828" s="75"/>
      <c r="D828" s="78"/>
      <c r="E828" s="78"/>
      <c r="F828" s="78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2" customHeight="1">
      <c r="A829" s="75"/>
      <c r="B829" s="75"/>
      <c r="C829" s="75"/>
      <c r="D829" s="78"/>
      <c r="E829" s="78"/>
      <c r="F829" s="78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2" customHeight="1">
      <c r="A830" s="75"/>
      <c r="B830" s="75"/>
      <c r="C830" s="75"/>
      <c r="D830" s="78"/>
      <c r="E830" s="78"/>
      <c r="F830" s="78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2" customHeight="1">
      <c r="A831" s="75"/>
      <c r="B831" s="75"/>
      <c r="C831" s="75"/>
      <c r="D831" s="78"/>
      <c r="E831" s="78"/>
      <c r="F831" s="78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2" customHeight="1">
      <c r="A832" s="75"/>
      <c r="B832" s="75"/>
      <c r="C832" s="75"/>
      <c r="D832" s="78"/>
      <c r="E832" s="78"/>
      <c r="F832" s="78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2" customHeight="1">
      <c r="A833" s="75"/>
      <c r="B833" s="75"/>
      <c r="C833" s="75"/>
      <c r="D833" s="78"/>
      <c r="E833" s="78"/>
      <c r="F833" s="78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2" customHeight="1">
      <c r="A834" s="75"/>
      <c r="B834" s="75"/>
      <c r="C834" s="75"/>
      <c r="D834" s="78"/>
      <c r="E834" s="78"/>
      <c r="F834" s="78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2" customHeight="1">
      <c r="A835" s="75"/>
      <c r="B835" s="75"/>
      <c r="C835" s="75"/>
      <c r="D835" s="78"/>
      <c r="E835" s="78"/>
      <c r="F835" s="78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2" customHeight="1">
      <c r="A836" s="75"/>
      <c r="B836" s="75"/>
      <c r="C836" s="75"/>
      <c r="D836" s="78"/>
      <c r="E836" s="78"/>
      <c r="F836" s="78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2" customHeight="1">
      <c r="A837" s="75"/>
      <c r="B837" s="75"/>
      <c r="C837" s="75"/>
      <c r="D837" s="78"/>
      <c r="E837" s="78"/>
      <c r="F837" s="78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2" customHeight="1">
      <c r="A838" s="75"/>
      <c r="B838" s="75"/>
      <c r="C838" s="75"/>
      <c r="D838" s="78"/>
      <c r="E838" s="78"/>
      <c r="F838" s="78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2" customHeight="1">
      <c r="A839" s="75"/>
      <c r="B839" s="75"/>
      <c r="C839" s="75"/>
      <c r="D839" s="78"/>
      <c r="E839" s="78"/>
      <c r="F839" s="78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2" customHeight="1">
      <c r="A840" s="75"/>
      <c r="B840" s="75"/>
      <c r="C840" s="75"/>
      <c r="D840" s="78"/>
      <c r="E840" s="78"/>
      <c r="F840" s="78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2" customHeight="1">
      <c r="A841" s="75"/>
      <c r="B841" s="75"/>
      <c r="C841" s="75"/>
      <c r="D841" s="78"/>
      <c r="E841" s="78"/>
      <c r="F841" s="78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2" customHeight="1">
      <c r="A842" s="75"/>
      <c r="B842" s="75"/>
      <c r="C842" s="75"/>
      <c r="D842" s="78"/>
      <c r="E842" s="78"/>
      <c r="F842" s="78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2" customHeight="1">
      <c r="A843" s="75"/>
      <c r="B843" s="75"/>
      <c r="C843" s="75"/>
      <c r="D843" s="78"/>
      <c r="E843" s="78"/>
      <c r="F843" s="78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2" customHeight="1">
      <c r="A844" s="75"/>
      <c r="B844" s="75"/>
      <c r="C844" s="75"/>
      <c r="D844" s="78"/>
      <c r="E844" s="78"/>
      <c r="F844" s="78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2" customHeight="1">
      <c r="A845" s="75"/>
      <c r="B845" s="75"/>
      <c r="C845" s="75"/>
      <c r="D845" s="78"/>
      <c r="E845" s="78"/>
      <c r="F845" s="78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2" customHeight="1">
      <c r="A846" s="75"/>
      <c r="B846" s="75"/>
      <c r="C846" s="75"/>
      <c r="D846" s="78"/>
      <c r="E846" s="78"/>
      <c r="F846" s="78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2" customHeight="1">
      <c r="A847" s="75"/>
      <c r="B847" s="75"/>
      <c r="C847" s="75"/>
      <c r="D847" s="78"/>
      <c r="E847" s="78"/>
      <c r="F847" s="78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2" customHeight="1">
      <c r="A848" s="75"/>
      <c r="B848" s="75"/>
      <c r="C848" s="75"/>
      <c r="D848" s="78"/>
      <c r="E848" s="78"/>
      <c r="F848" s="78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2" customHeight="1">
      <c r="A849" s="75"/>
      <c r="B849" s="75"/>
      <c r="C849" s="75"/>
      <c r="D849" s="78"/>
      <c r="E849" s="78"/>
      <c r="F849" s="78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2" customHeight="1">
      <c r="A850" s="75"/>
      <c r="B850" s="75"/>
      <c r="C850" s="75"/>
      <c r="D850" s="78"/>
      <c r="E850" s="78"/>
      <c r="F850" s="78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2" customHeight="1">
      <c r="A851" s="75"/>
      <c r="B851" s="75"/>
      <c r="C851" s="75"/>
      <c r="D851" s="78"/>
      <c r="E851" s="78"/>
      <c r="F851" s="78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2" customHeight="1">
      <c r="A852" s="75"/>
      <c r="B852" s="75"/>
      <c r="C852" s="75"/>
      <c r="D852" s="78"/>
      <c r="E852" s="78"/>
      <c r="F852" s="78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2" customHeight="1">
      <c r="A853" s="75"/>
      <c r="B853" s="75"/>
      <c r="C853" s="75"/>
      <c r="D853" s="78"/>
      <c r="E853" s="78"/>
      <c r="F853" s="78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2" customHeight="1">
      <c r="A854" s="75"/>
      <c r="B854" s="75"/>
      <c r="C854" s="75"/>
      <c r="D854" s="78"/>
      <c r="E854" s="78"/>
      <c r="F854" s="78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2" customHeight="1">
      <c r="A855" s="75"/>
      <c r="B855" s="75"/>
      <c r="C855" s="75"/>
      <c r="D855" s="78"/>
      <c r="E855" s="78"/>
      <c r="F855" s="78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2" customHeight="1">
      <c r="A856" s="75"/>
      <c r="B856" s="75"/>
      <c r="C856" s="75"/>
      <c r="D856" s="78"/>
      <c r="E856" s="78"/>
      <c r="F856" s="78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2" customHeight="1">
      <c r="A857" s="75"/>
      <c r="B857" s="75"/>
      <c r="C857" s="75"/>
      <c r="D857" s="78"/>
      <c r="E857" s="78"/>
      <c r="F857" s="78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2" customHeight="1">
      <c r="A858" s="75"/>
      <c r="B858" s="75"/>
      <c r="C858" s="75"/>
      <c r="D858" s="78"/>
      <c r="E858" s="78"/>
      <c r="F858" s="78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2" customHeight="1">
      <c r="A859" s="75"/>
      <c r="B859" s="75"/>
      <c r="C859" s="75"/>
      <c r="D859" s="78"/>
      <c r="E859" s="78"/>
      <c r="F859" s="78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2" customHeight="1">
      <c r="A860" s="75"/>
      <c r="B860" s="75"/>
      <c r="C860" s="75"/>
      <c r="D860" s="78"/>
      <c r="E860" s="78"/>
      <c r="F860" s="78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2" customHeight="1">
      <c r="A861" s="75"/>
      <c r="B861" s="75"/>
      <c r="C861" s="75"/>
      <c r="D861" s="78"/>
      <c r="E861" s="78"/>
      <c r="F861" s="78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2" customHeight="1">
      <c r="A862" s="75"/>
      <c r="B862" s="75"/>
      <c r="C862" s="75"/>
      <c r="D862" s="78"/>
      <c r="E862" s="78"/>
      <c r="F862" s="78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2" customHeight="1">
      <c r="A863" s="75"/>
      <c r="B863" s="75"/>
      <c r="C863" s="75"/>
      <c r="D863" s="78"/>
      <c r="E863" s="78"/>
      <c r="F863" s="78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2" customHeight="1">
      <c r="A864" s="75"/>
      <c r="B864" s="75"/>
      <c r="C864" s="75"/>
      <c r="D864" s="78"/>
      <c r="E864" s="78"/>
      <c r="F864" s="78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2" customHeight="1">
      <c r="A865" s="75"/>
      <c r="B865" s="75"/>
      <c r="C865" s="75"/>
      <c r="D865" s="78"/>
      <c r="E865" s="78"/>
      <c r="F865" s="78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2" customHeight="1">
      <c r="A866" s="75"/>
      <c r="B866" s="75"/>
      <c r="C866" s="75"/>
      <c r="D866" s="78"/>
      <c r="E866" s="78"/>
      <c r="F866" s="78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2" customHeight="1">
      <c r="A867" s="75"/>
      <c r="B867" s="75"/>
      <c r="C867" s="75"/>
      <c r="D867" s="78"/>
      <c r="E867" s="78"/>
      <c r="F867" s="78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2" customHeight="1">
      <c r="A868" s="75"/>
      <c r="B868" s="75"/>
      <c r="C868" s="75"/>
      <c r="D868" s="78"/>
      <c r="E868" s="78"/>
      <c r="F868" s="78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2" customHeight="1">
      <c r="A869" s="75"/>
      <c r="B869" s="75"/>
      <c r="C869" s="75"/>
      <c r="D869" s="78"/>
      <c r="E869" s="78"/>
      <c r="F869" s="78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2" customHeight="1">
      <c r="A870" s="75"/>
      <c r="B870" s="75"/>
      <c r="C870" s="75"/>
      <c r="D870" s="78"/>
      <c r="E870" s="78"/>
      <c r="F870" s="78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2" customHeight="1">
      <c r="A871" s="75"/>
      <c r="B871" s="75"/>
      <c r="C871" s="75"/>
      <c r="D871" s="78"/>
      <c r="E871" s="78"/>
      <c r="F871" s="78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2" customHeight="1">
      <c r="A872" s="75"/>
      <c r="B872" s="75"/>
      <c r="C872" s="75"/>
      <c r="D872" s="78"/>
      <c r="E872" s="78"/>
      <c r="F872" s="78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2" customHeight="1">
      <c r="A873" s="75"/>
      <c r="B873" s="75"/>
      <c r="C873" s="75"/>
      <c r="D873" s="78"/>
      <c r="E873" s="78"/>
      <c r="F873" s="78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2" customHeight="1">
      <c r="A874" s="75"/>
      <c r="B874" s="75"/>
      <c r="C874" s="75"/>
      <c r="D874" s="78"/>
      <c r="E874" s="78"/>
      <c r="F874" s="78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2" customHeight="1">
      <c r="A875" s="75"/>
      <c r="B875" s="75"/>
      <c r="C875" s="75"/>
      <c r="D875" s="78"/>
      <c r="E875" s="78"/>
      <c r="F875" s="78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2" customHeight="1">
      <c r="A876" s="75"/>
      <c r="B876" s="75"/>
      <c r="C876" s="75"/>
      <c r="D876" s="78"/>
      <c r="E876" s="78"/>
      <c r="F876" s="78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2" customHeight="1">
      <c r="A877" s="75"/>
      <c r="B877" s="75"/>
      <c r="C877" s="75"/>
      <c r="D877" s="78"/>
      <c r="E877" s="78"/>
      <c r="F877" s="78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2" customHeight="1">
      <c r="A878" s="75"/>
      <c r="B878" s="75"/>
      <c r="C878" s="75"/>
      <c r="D878" s="78"/>
      <c r="E878" s="78"/>
      <c r="F878" s="78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2" customHeight="1">
      <c r="A879" s="75"/>
      <c r="B879" s="75"/>
      <c r="C879" s="75"/>
      <c r="D879" s="78"/>
      <c r="E879" s="78"/>
      <c r="F879" s="78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2" customHeight="1">
      <c r="A880" s="75"/>
      <c r="B880" s="75"/>
      <c r="C880" s="75"/>
      <c r="D880" s="78"/>
      <c r="E880" s="78"/>
      <c r="F880" s="78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2" customHeight="1">
      <c r="A881" s="75"/>
      <c r="B881" s="75"/>
      <c r="C881" s="75"/>
      <c r="D881" s="78"/>
      <c r="E881" s="78"/>
      <c r="F881" s="78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2" customHeight="1">
      <c r="A882" s="75"/>
      <c r="B882" s="75"/>
      <c r="C882" s="75"/>
      <c r="D882" s="78"/>
      <c r="E882" s="78"/>
      <c r="F882" s="78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2" customHeight="1">
      <c r="A883" s="75"/>
      <c r="B883" s="75"/>
      <c r="C883" s="75"/>
      <c r="D883" s="78"/>
      <c r="E883" s="78"/>
      <c r="F883" s="78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2" customHeight="1">
      <c r="A884" s="75"/>
      <c r="B884" s="75"/>
      <c r="C884" s="75"/>
      <c r="D884" s="78"/>
      <c r="E884" s="78"/>
      <c r="F884" s="78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2" customHeight="1">
      <c r="A885" s="75"/>
      <c r="B885" s="75"/>
      <c r="C885" s="75"/>
      <c r="D885" s="78"/>
      <c r="E885" s="78"/>
      <c r="F885" s="78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2" customHeight="1">
      <c r="A886" s="75"/>
      <c r="B886" s="75"/>
      <c r="C886" s="75"/>
      <c r="D886" s="78"/>
      <c r="E886" s="78"/>
      <c r="F886" s="78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2" customHeight="1">
      <c r="A887" s="75"/>
      <c r="B887" s="75"/>
      <c r="C887" s="75"/>
      <c r="D887" s="78"/>
      <c r="E887" s="78"/>
      <c r="F887" s="78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2" customHeight="1">
      <c r="A888" s="75"/>
      <c r="B888" s="75"/>
      <c r="C888" s="75"/>
      <c r="D888" s="78"/>
      <c r="E888" s="78"/>
      <c r="F888" s="78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2" customHeight="1">
      <c r="A889" s="75"/>
      <c r="B889" s="75"/>
      <c r="C889" s="75"/>
      <c r="D889" s="78"/>
      <c r="E889" s="78"/>
      <c r="F889" s="78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2" customHeight="1">
      <c r="A890" s="75"/>
      <c r="B890" s="75"/>
      <c r="C890" s="75"/>
      <c r="D890" s="78"/>
      <c r="E890" s="78"/>
      <c r="F890" s="78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2" customHeight="1">
      <c r="A891" s="75"/>
      <c r="B891" s="75"/>
      <c r="C891" s="75"/>
      <c r="D891" s="78"/>
      <c r="E891" s="78"/>
      <c r="F891" s="78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2" customHeight="1">
      <c r="A892" s="75"/>
      <c r="B892" s="75"/>
      <c r="C892" s="75"/>
      <c r="D892" s="78"/>
      <c r="E892" s="78"/>
      <c r="F892" s="78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2" customHeight="1">
      <c r="A893" s="75"/>
      <c r="B893" s="75"/>
      <c r="C893" s="75"/>
      <c r="D893" s="78"/>
      <c r="E893" s="78"/>
      <c r="F893" s="78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2" customHeight="1">
      <c r="A894" s="75"/>
      <c r="B894" s="75"/>
      <c r="C894" s="75"/>
      <c r="D894" s="78"/>
      <c r="E894" s="78"/>
      <c r="F894" s="78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2" customHeight="1">
      <c r="A895" s="75"/>
      <c r="B895" s="75"/>
      <c r="C895" s="75"/>
      <c r="D895" s="78"/>
      <c r="E895" s="78"/>
      <c r="F895" s="78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2" customHeight="1">
      <c r="A896" s="75"/>
      <c r="B896" s="75"/>
      <c r="C896" s="75"/>
      <c r="D896" s="78"/>
      <c r="E896" s="78"/>
      <c r="F896" s="78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2" customHeight="1">
      <c r="A897" s="75"/>
      <c r="B897" s="75"/>
      <c r="C897" s="75"/>
      <c r="D897" s="78"/>
      <c r="E897" s="78"/>
      <c r="F897" s="78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2" customHeight="1">
      <c r="A898" s="75"/>
      <c r="B898" s="75"/>
      <c r="C898" s="75"/>
      <c r="D898" s="78"/>
      <c r="E898" s="78"/>
      <c r="F898" s="78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2" customHeight="1">
      <c r="A899" s="75"/>
      <c r="B899" s="75"/>
      <c r="C899" s="75"/>
      <c r="D899" s="78"/>
      <c r="E899" s="78"/>
      <c r="F899" s="78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2" customHeight="1">
      <c r="A900" s="75"/>
      <c r="B900" s="75"/>
      <c r="C900" s="75"/>
      <c r="D900" s="78"/>
      <c r="E900" s="78"/>
      <c r="F900" s="78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2" customHeight="1">
      <c r="A901" s="75"/>
      <c r="B901" s="75"/>
      <c r="C901" s="75"/>
      <c r="D901" s="78"/>
      <c r="E901" s="78"/>
      <c r="F901" s="78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2" customHeight="1">
      <c r="A902" s="75"/>
      <c r="B902" s="75"/>
      <c r="C902" s="75"/>
      <c r="D902" s="78"/>
      <c r="E902" s="78"/>
      <c r="F902" s="78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2" customHeight="1">
      <c r="A903" s="75"/>
      <c r="B903" s="75"/>
      <c r="C903" s="75"/>
      <c r="D903" s="78"/>
      <c r="E903" s="78"/>
      <c r="F903" s="78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2" customHeight="1">
      <c r="A904" s="75"/>
      <c r="B904" s="75"/>
      <c r="C904" s="75"/>
      <c r="D904" s="78"/>
      <c r="E904" s="78"/>
      <c r="F904" s="78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2" customHeight="1">
      <c r="A905" s="75"/>
      <c r="B905" s="75"/>
      <c r="C905" s="75"/>
      <c r="D905" s="78"/>
      <c r="E905" s="78"/>
      <c r="F905" s="78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2" customHeight="1">
      <c r="A906" s="75"/>
      <c r="B906" s="75"/>
      <c r="C906" s="75"/>
      <c r="D906" s="78"/>
      <c r="E906" s="78"/>
      <c r="F906" s="78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2" customHeight="1">
      <c r="A907" s="75"/>
      <c r="B907" s="75"/>
      <c r="C907" s="75"/>
      <c r="D907" s="78"/>
      <c r="E907" s="78"/>
      <c r="F907" s="78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2" customHeight="1">
      <c r="A908" s="75"/>
      <c r="B908" s="75"/>
      <c r="C908" s="75"/>
      <c r="D908" s="78"/>
      <c r="E908" s="78"/>
      <c r="F908" s="78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2" customHeight="1">
      <c r="A909" s="75"/>
      <c r="B909" s="75"/>
      <c r="C909" s="75"/>
      <c r="D909" s="78"/>
      <c r="E909" s="78"/>
      <c r="F909" s="78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2" customHeight="1">
      <c r="A910" s="75"/>
      <c r="B910" s="75"/>
      <c r="C910" s="75"/>
      <c r="D910" s="78"/>
      <c r="E910" s="78"/>
      <c r="F910" s="78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2" customHeight="1">
      <c r="A911" s="75"/>
      <c r="B911" s="75"/>
      <c r="C911" s="75"/>
      <c r="D911" s="78"/>
      <c r="E911" s="78"/>
      <c r="F911" s="78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2" customHeight="1">
      <c r="A912" s="75"/>
      <c r="B912" s="75"/>
      <c r="C912" s="75"/>
      <c r="D912" s="78"/>
      <c r="E912" s="78"/>
      <c r="F912" s="78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2" customHeight="1">
      <c r="A913" s="75"/>
      <c r="B913" s="75"/>
      <c r="C913" s="75"/>
      <c r="D913" s="78"/>
      <c r="E913" s="78"/>
      <c r="F913" s="78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2" customHeight="1">
      <c r="A914" s="75"/>
      <c r="B914" s="75"/>
      <c r="C914" s="75"/>
      <c r="D914" s="78"/>
      <c r="E914" s="78"/>
      <c r="F914" s="78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2" customHeight="1">
      <c r="A915" s="75"/>
      <c r="B915" s="75"/>
      <c r="C915" s="75"/>
      <c r="D915" s="78"/>
      <c r="E915" s="78"/>
      <c r="F915" s="78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2" customHeight="1">
      <c r="A916" s="75"/>
      <c r="B916" s="75"/>
      <c r="C916" s="75"/>
      <c r="D916" s="78"/>
      <c r="E916" s="78"/>
      <c r="F916" s="78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2" customHeight="1">
      <c r="A917" s="75"/>
      <c r="B917" s="75"/>
      <c r="C917" s="75"/>
      <c r="D917" s="78"/>
      <c r="E917" s="78"/>
      <c r="F917" s="78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2" customHeight="1">
      <c r="A918" s="75"/>
      <c r="B918" s="75"/>
      <c r="C918" s="75"/>
      <c r="D918" s="78"/>
      <c r="E918" s="78"/>
      <c r="F918" s="78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2" customHeight="1">
      <c r="A919" s="75"/>
      <c r="B919" s="75"/>
      <c r="C919" s="75"/>
      <c r="D919" s="78"/>
      <c r="E919" s="78"/>
      <c r="F919" s="78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2" customHeight="1">
      <c r="A920" s="75"/>
      <c r="B920" s="75"/>
      <c r="C920" s="75"/>
      <c r="D920" s="78"/>
      <c r="E920" s="78"/>
      <c r="F920" s="78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2" customHeight="1">
      <c r="A921" s="75"/>
      <c r="B921" s="75"/>
      <c r="C921" s="75"/>
      <c r="D921" s="78"/>
      <c r="E921" s="78"/>
      <c r="F921" s="78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2" customHeight="1">
      <c r="A922" s="75"/>
      <c r="B922" s="75"/>
      <c r="C922" s="75"/>
      <c r="D922" s="78"/>
      <c r="E922" s="78"/>
      <c r="F922" s="78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2" customHeight="1">
      <c r="A923" s="75"/>
      <c r="B923" s="75"/>
      <c r="C923" s="75"/>
      <c r="D923" s="78"/>
      <c r="E923" s="78"/>
      <c r="F923" s="78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2" customHeight="1">
      <c r="A924" s="75"/>
      <c r="B924" s="75"/>
      <c r="C924" s="75"/>
      <c r="D924" s="78"/>
      <c r="E924" s="78"/>
      <c r="F924" s="78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2" customHeight="1">
      <c r="A925" s="75"/>
      <c r="B925" s="75"/>
      <c r="C925" s="75"/>
      <c r="D925" s="78"/>
      <c r="E925" s="78"/>
      <c r="F925" s="78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2" customHeight="1">
      <c r="A926" s="75"/>
      <c r="B926" s="75"/>
      <c r="C926" s="75"/>
      <c r="D926" s="78"/>
      <c r="E926" s="78"/>
      <c r="F926" s="78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2" customHeight="1">
      <c r="A927" s="75"/>
      <c r="B927" s="75"/>
      <c r="C927" s="75"/>
      <c r="D927" s="78"/>
      <c r="E927" s="78"/>
      <c r="F927" s="78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2" customHeight="1">
      <c r="A928" s="75"/>
      <c r="B928" s="75"/>
      <c r="C928" s="75"/>
      <c r="D928" s="78"/>
      <c r="E928" s="78"/>
      <c r="F928" s="78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2" customHeight="1">
      <c r="A929" s="75"/>
      <c r="B929" s="75"/>
      <c r="C929" s="75"/>
      <c r="D929" s="78"/>
      <c r="E929" s="78"/>
      <c r="F929" s="78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2" customHeight="1">
      <c r="A930" s="75"/>
      <c r="B930" s="75"/>
      <c r="C930" s="75"/>
      <c r="D930" s="78"/>
      <c r="E930" s="78"/>
      <c r="F930" s="78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2" customHeight="1">
      <c r="A931" s="75"/>
      <c r="B931" s="75"/>
      <c r="C931" s="75"/>
      <c r="D931" s="78"/>
      <c r="E931" s="78"/>
      <c r="F931" s="78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2" customHeight="1">
      <c r="A932" s="75"/>
      <c r="B932" s="75"/>
      <c r="C932" s="75"/>
      <c r="D932" s="78"/>
      <c r="E932" s="78"/>
      <c r="F932" s="78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2" customHeight="1">
      <c r="A933" s="75"/>
      <c r="B933" s="75"/>
      <c r="C933" s="75"/>
      <c r="D933" s="78"/>
      <c r="E933" s="78"/>
      <c r="F933" s="78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2" customHeight="1">
      <c r="A934" s="75"/>
      <c r="B934" s="75"/>
      <c r="C934" s="75"/>
      <c r="D934" s="78"/>
      <c r="E934" s="78"/>
      <c r="F934" s="78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2" customHeight="1">
      <c r="A935" s="75"/>
      <c r="B935" s="75"/>
      <c r="C935" s="75"/>
      <c r="D935" s="78"/>
      <c r="E935" s="78"/>
      <c r="F935" s="78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2" customHeight="1">
      <c r="A936" s="75"/>
      <c r="B936" s="75"/>
      <c r="C936" s="75"/>
      <c r="D936" s="78"/>
      <c r="E936" s="78"/>
      <c r="F936" s="78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2" customHeight="1">
      <c r="A937" s="75"/>
      <c r="B937" s="75"/>
      <c r="C937" s="75"/>
      <c r="D937" s="78"/>
      <c r="E937" s="78"/>
      <c r="F937" s="78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2" customHeight="1">
      <c r="A938" s="75"/>
      <c r="B938" s="75"/>
      <c r="C938" s="75"/>
      <c r="D938" s="78"/>
      <c r="E938" s="78"/>
      <c r="F938" s="78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2" customHeight="1">
      <c r="A939" s="75"/>
      <c r="B939" s="75"/>
      <c r="C939" s="75"/>
      <c r="D939" s="78"/>
      <c r="E939" s="78"/>
      <c r="F939" s="78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2" customHeight="1">
      <c r="A940" s="75"/>
      <c r="B940" s="75"/>
      <c r="C940" s="75"/>
      <c r="D940" s="78"/>
      <c r="E940" s="78"/>
      <c r="F940" s="78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2" customHeight="1">
      <c r="A941" s="75"/>
      <c r="B941" s="75"/>
      <c r="C941" s="75"/>
      <c r="D941" s="78"/>
      <c r="E941" s="78"/>
      <c r="F941" s="78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2" customHeight="1">
      <c r="A942" s="75"/>
      <c r="B942" s="75"/>
      <c r="C942" s="75"/>
      <c r="D942" s="78"/>
      <c r="E942" s="78"/>
      <c r="F942" s="78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2" customHeight="1">
      <c r="A943" s="75"/>
      <c r="B943" s="75"/>
      <c r="C943" s="75"/>
      <c r="D943" s="78"/>
      <c r="E943" s="78"/>
      <c r="F943" s="78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2" customHeight="1">
      <c r="A944" s="75"/>
      <c r="B944" s="75"/>
      <c r="C944" s="75"/>
      <c r="D944" s="78"/>
      <c r="E944" s="78"/>
      <c r="F944" s="78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2" customHeight="1">
      <c r="A945" s="75"/>
      <c r="B945" s="75"/>
      <c r="C945" s="75"/>
      <c r="D945" s="78"/>
      <c r="E945" s="78"/>
      <c r="F945" s="78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2" customHeight="1">
      <c r="A946" s="75"/>
      <c r="B946" s="75"/>
      <c r="C946" s="75"/>
      <c r="D946" s="78"/>
      <c r="E946" s="78"/>
      <c r="F946" s="78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2" customHeight="1">
      <c r="A947" s="75"/>
      <c r="B947" s="75"/>
      <c r="C947" s="75"/>
      <c r="D947" s="78"/>
      <c r="E947" s="78"/>
      <c r="F947" s="78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2" customHeight="1">
      <c r="A948" s="75"/>
      <c r="B948" s="75"/>
      <c r="C948" s="75"/>
      <c r="D948" s="78"/>
      <c r="E948" s="78"/>
      <c r="F948" s="78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2" customHeight="1">
      <c r="A949" s="75"/>
      <c r="B949" s="75"/>
      <c r="C949" s="75"/>
      <c r="D949" s="78"/>
      <c r="E949" s="78"/>
      <c r="F949" s="78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2" customHeight="1">
      <c r="A950" s="75"/>
      <c r="B950" s="75"/>
      <c r="C950" s="75"/>
      <c r="D950" s="78"/>
      <c r="E950" s="78"/>
      <c r="F950" s="78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2" customHeight="1">
      <c r="A951" s="75"/>
      <c r="B951" s="75"/>
      <c r="C951" s="75"/>
      <c r="D951" s="78"/>
      <c r="E951" s="78"/>
      <c r="F951" s="78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2" customHeight="1">
      <c r="A952" s="75"/>
      <c r="B952" s="75"/>
      <c r="C952" s="75"/>
      <c r="D952" s="78"/>
      <c r="E952" s="78"/>
      <c r="F952" s="78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2" customHeight="1">
      <c r="A953" s="75"/>
      <c r="B953" s="75"/>
      <c r="C953" s="75"/>
      <c r="D953" s="78"/>
      <c r="E953" s="78"/>
      <c r="F953" s="78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2" customHeight="1">
      <c r="A954" s="75"/>
      <c r="B954" s="75"/>
      <c r="C954" s="75"/>
      <c r="D954" s="78"/>
      <c r="E954" s="78"/>
      <c r="F954" s="78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2" customHeight="1">
      <c r="A955" s="75"/>
      <c r="B955" s="75"/>
      <c r="C955" s="75"/>
      <c r="D955" s="78"/>
      <c r="E955" s="78"/>
      <c r="F955" s="78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2" customHeight="1">
      <c r="A956" s="75"/>
      <c r="B956" s="75"/>
      <c r="C956" s="75"/>
      <c r="D956" s="78"/>
      <c r="E956" s="78"/>
      <c r="F956" s="78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2" customHeight="1">
      <c r="A957" s="75"/>
      <c r="B957" s="75"/>
      <c r="C957" s="75"/>
      <c r="D957" s="78"/>
      <c r="E957" s="78"/>
      <c r="F957" s="78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2" customHeight="1">
      <c r="A958" s="75"/>
      <c r="B958" s="75"/>
      <c r="C958" s="75"/>
      <c r="D958" s="78"/>
      <c r="E958" s="78"/>
      <c r="F958" s="78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2" customHeight="1">
      <c r="A959" s="75"/>
      <c r="B959" s="75"/>
      <c r="C959" s="75"/>
      <c r="D959" s="78"/>
      <c r="E959" s="78"/>
      <c r="F959" s="78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2" customHeight="1">
      <c r="A960" s="75"/>
      <c r="B960" s="75"/>
      <c r="C960" s="75"/>
      <c r="D960" s="78"/>
      <c r="E960" s="78"/>
      <c r="F960" s="78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2" customHeight="1">
      <c r="A961" s="75"/>
      <c r="B961" s="75"/>
      <c r="C961" s="75"/>
      <c r="D961" s="78"/>
      <c r="E961" s="78"/>
      <c r="F961" s="78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2" customHeight="1">
      <c r="A962" s="75"/>
      <c r="B962" s="75"/>
      <c r="C962" s="75"/>
      <c r="D962" s="78"/>
      <c r="E962" s="78"/>
      <c r="F962" s="78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2" customHeight="1">
      <c r="A963" s="75"/>
      <c r="B963" s="75"/>
      <c r="C963" s="75"/>
      <c r="D963" s="78"/>
      <c r="E963" s="78"/>
      <c r="F963" s="78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2" customHeight="1">
      <c r="A964" s="75"/>
      <c r="B964" s="75"/>
      <c r="C964" s="75"/>
      <c r="D964" s="78"/>
      <c r="E964" s="78"/>
      <c r="F964" s="78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2" customHeight="1">
      <c r="A965" s="75"/>
      <c r="B965" s="75"/>
      <c r="C965" s="75"/>
      <c r="D965" s="78"/>
      <c r="E965" s="78"/>
      <c r="F965" s="78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2" customHeight="1">
      <c r="A966" s="75"/>
      <c r="B966" s="75"/>
      <c r="C966" s="75"/>
      <c r="D966" s="78"/>
      <c r="E966" s="78"/>
      <c r="F966" s="78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2" customHeight="1">
      <c r="A967" s="75"/>
      <c r="B967" s="75"/>
      <c r="C967" s="75"/>
      <c r="D967" s="78"/>
      <c r="E967" s="78"/>
      <c r="F967" s="78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2" customHeight="1">
      <c r="A968" s="75"/>
      <c r="B968" s="75"/>
      <c r="C968" s="75"/>
      <c r="D968" s="78"/>
      <c r="E968" s="78"/>
      <c r="F968" s="78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2" customHeight="1">
      <c r="A969" s="75"/>
      <c r="B969" s="75"/>
      <c r="C969" s="75"/>
      <c r="D969" s="78"/>
      <c r="E969" s="78"/>
      <c r="F969" s="78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2" customHeight="1">
      <c r="A970" s="75"/>
      <c r="B970" s="75"/>
      <c r="C970" s="75"/>
      <c r="D970" s="78"/>
      <c r="E970" s="78"/>
      <c r="F970" s="78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2" customHeight="1">
      <c r="A971" s="75"/>
      <c r="B971" s="75"/>
      <c r="C971" s="75"/>
      <c r="D971" s="78"/>
      <c r="E971" s="78"/>
      <c r="F971" s="78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2" customHeight="1">
      <c r="A972" s="75"/>
      <c r="B972" s="75"/>
      <c r="C972" s="75"/>
      <c r="D972" s="78"/>
      <c r="E972" s="78"/>
      <c r="F972" s="78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2" customHeight="1">
      <c r="A973" s="75"/>
      <c r="B973" s="75"/>
      <c r="C973" s="75"/>
      <c r="D973" s="78"/>
      <c r="E973" s="78"/>
      <c r="F973" s="78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2" customHeight="1">
      <c r="A974" s="75"/>
      <c r="B974" s="75"/>
      <c r="C974" s="75"/>
      <c r="D974" s="78"/>
      <c r="E974" s="78"/>
      <c r="F974" s="78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2" customHeight="1">
      <c r="A975" s="75"/>
      <c r="B975" s="75"/>
      <c r="C975" s="75"/>
      <c r="D975" s="78"/>
      <c r="E975" s="78"/>
      <c r="F975" s="78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2" customHeight="1">
      <c r="A976" s="75"/>
      <c r="B976" s="75"/>
      <c r="C976" s="75"/>
      <c r="D976" s="78"/>
      <c r="E976" s="78"/>
      <c r="F976" s="78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2" customHeight="1">
      <c r="A977" s="75"/>
      <c r="B977" s="75"/>
      <c r="C977" s="75"/>
      <c r="D977" s="78"/>
      <c r="E977" s="78"/>
      <c r="F977" s="78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2" customHeight="1">
      <c r="A978" s="75"/>
      <c r="B978" s="75"/>
      <c r="C978" s="75"/>
      <c r="D978" s="78"/>
      <c r="E978" s="78"/>
      <c r="F978" s="78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2" customHeight="1">
      <c r="A979" s="75"/>
      <c r="B979" s="75"/>
      <c r="C979" s="75"/>
      <c r="D979" s="78"/>
      <c r="E979" s="78"/>
      <c r="F979" s="78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2" customHeight="1">
      <c r="A980" s="75"/>
      <c r="B980" s="75"/>
      <c r="C980" s="75"/>
      <c r="D980" s="78"/>
      <c r="E980" s="78"/>
      <c r="F980" s="78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2" customHeight="1">
      <c r="A981" s="75"/>
      <c r="B981" s="75"/>
      <c r="C981" s="75"/>
      <c r="D981" s="78"/>
      <c r="E981" s="78"/>
      <c r="F981" s="78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2" customHeight="1">
      <c r="A982" s="75"/>
      <c r="B982" s="75"/>
      <c r="C982" s="75"/>
      <c r="D982" s="78"/>
      <c r="E982" s="78"/>
      <c r="F982" s="78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2" customHeight="1">
      <c r="A983" s="75"/>
      <c r="B983" s="75"/>
      <c r="C983" s="75"/>
      <c r="D983" s="78"/>
      <c r="E983" s="78"/>
      <c r="F983" s="78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2" customHeight="1">
      <c r="A984" s="75"/>
      <c r="B984" s="75"/>
      <c r="C984" s="75"/>
      <c r="D984" s="78"/>
      <c r="E984" s="78"/>
      <c r="F984" s="78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2" customHeight="1">
      <c r="A985" s="75"/>
      <c r="B985" s="75"/>
      <c r="C985" s="75"/>
      <c r="D985" s="78"/>
      <c r="E985" s="78"/>
      <c r="F985" s="78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2" customHeight="1">
      <c r="A986" s="75"/>
      <c r="B986" s="75"/>
      <c r="C986" s="75"/>
      <c r="D986" s="78"/>
      <c r="E986" s="78"/>
      <c r="F986" s="78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2" customHeight="1">
      <c r="A987" s="75"/>
      <c r="B987" s="75"/>
      <c r="C987" s="75"/>
      <c r="D987" s="78"/>
      <c r="E987" s="78"/>
      <c r="F987" s="78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2" customHeight="1">
      <c r="A988" s="75"/>
      <c r="B988" s="75"/>
      <c r="C988" s="75"/>
      <c r="D988" s="78"/>
      <c r="E988" s="78"/>
      <c r="F988" s="78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2" customHeight="1">
      <c r="A989" s="75"/>
      <c r="B989" s="75"/>
      <c r="C989" s="75"/>
      <c r="D989" s="78"/>
      <c r="E989" s="78"/>
      <c r="F989" s="78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2" customHeight="1">
      <c r="A990" s="75"/>
      <c r="B990" s="75"/>
      <c r="C990" s="75"/>
      <c r="D990" s="78"/>
      <c r="E990" s="78"/>
      <c r="F990" s="78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2" customHeight="1">
      <c r="A991" s="75"/>
      <c r="B991" s="75"/>
      <c r="C991" s="75"/>
      <c r="D991" s="78"/>
      <c r="E991" s="78"/>
      <c r="F991" s="78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2" customHeight="1">
      <c r="A992" s="75"/>
      <c r="B992" s="75"/>
      <c r="C992" s="75"/>
      <c r="D992" s="78"/>
      <c r="E992" s="78"/>
      <c r="F992" s="78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2" customHeight="1">
      <c r="A993" s="75"/>
      <c r="B993" s="75"/>
      <c r="C993" s="75"/>
      <c r="D993" s="78"/>
      <c r="E993" s="78"/>
      <c r="F993" s="78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2" customHeight="1">
      <c r="A994" s="75"/>
      <c r="B994" s="75"/>
      <c r="C994" s="75"/>
      <c r="D994" s="78"/>
      <c r="E994" s="78"/>
      <c r="F994" s="78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2" customHeight="1">
      <c r="A995" s="75"/>
      <c r="B995" s="75"/>
      <c r="C995" s="75"/>
      <c r="D995" s="78"/>
      <c r="E995" s="78"/>
      <c r="F995" s="78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2" customHeight="1">
      <c r="A996" s="75"/>
      <c r="B996" s="75"/>
      <c r="C996" s="75"/>
      <c r="D996" s="78"/>
      <c r="E996" s="78"/>
      <c r="F996" s="78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2" customHeight="1">
      <c r="A997" s="75"/>
      <c r="B997" s="75"/>
      <c r="C997" s="75"/>
      <c r="D997" s="78"/>
      <c r="E997" s="78"/>
      <c r="F997" s="78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2" customHeight="1">
      <c r="A998" s="75"/>
      <c r="B998" s="75"/>
      <c r="C998" s="75"/>
      <c r="D998" s="78"/>
      <c r="E998" s="78"/>
      <c r="F998" s="78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2" customHeight="1">
      <c r="A999" s="75"/>
      <c r="B999" s="75"/>
      <c r="C999" s="75"/>
      <c r="D999" s="78"/>
      <c r="E999" s="78"/>
      <c r="F999" s="78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2" customHeight="1">
      <c r="A1000" s="75"/>
      <c r="B1000" s="75"/>
      <c r="C1000" s="75"/>
      <c r="D1000" s="78"/>
      <c r="E1000" s="78"/>
      <c r="F1000" s="78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18">
    <mergeCell ref="D7:G7"/>
    <mergeCell ref="A1:G1"/>
    <mergeCell ref="A2:G2"/>
    <mergeCell ref="A3:G3"/>
    <mergeCell ref="D5:G5"/>
    <mergeCell ref="D6:G6"/>
    <mergeCell ref="D66:F66"/>
    <mergeCell ref="D8:G8"/>
    <mergeCell ref="A11:B11"/>
    <mergeCell ref="C11:F11"/>
    <mergeCell ref="C12:F12"/>
    <mergeCell ref="C13:F13"/>
    <mergeCell ref="C14:F14"/>
    <mergeCell ref="D19:F19"/>
    <mergeCell ref="D20:D22"/>
    <mergeCell ref="E20:E22"/>
    <mergeCell ref="F20:F22"/>
    <mergeCell ref="D65:F65"/>
  </mergeCells>
  <pageMargins left="0.51181102362204722" right="0.31496062992125984" top="0.35433070866141736" bottom="0.35433070866141736" header="0" footer="0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4"/>
  <dimension ref="A1:Z1000"/>
  <sheetViews>
    <sheetView workbookViewId="0">
      <selection activeCell="H20" sqref="H3:H20"/>
    </sheetView>
  </sheetViews>
  <sheetFormatPr defaultColWidth="12.625" defaultRowHeight="15" customHeight="1"/>
  <cols>
    <col min="1" max="1" width="3.375" customWidth="1"/>
    <col min="2" max="2" width="7.625" customWidth="1"/>
    <col min="3" max="3" width="47.875" customWidth="1"/>
    <col min="4" max="4" width="1.125" customWidth="1"/>
    <col min="5" max="5" width="6" customWidth="1"/>
    <col min="6" max="6" width="6.5" customWidth="1"/>
    <col min="7" max="7" width="12.5" customWidth="1"/>
    <col min="8" max="8" width="8" customWidth="1"/>
    <col min="9" max="9" width="7.25" customWidth="1"/>
    <col min="10" max="10" width="13.625" customWidth="1"/>
    <col min="11" max="11" width="12.875" customWidth="1"/>
    <col min="12" max="12" width="11.125" customWidth="1"/>
    <col min="13" max="13" width="16.5" customWidth="1"/>
    <col min="14" max="26" width="7.625" customWidth="1"/>
  </cols>
  <sheetData>
    <row r="1" spans="1:26" ht="15" customHeight="1">
      <c r="A1" s="264"/>
      <c r="B1" s="1398" t="s">
        <v>252</v>
      </c>
      <c r="C1" s="1104"/>
      <c r="D1" s="1104"/>
      <c r="E1" s="1104"/>
      <c r="F1" s="1104"/>
      <c r="G1" s="1104"/>
      <c r="H1" s="1399"/>
      <c r="I1" s="33"/>
      <c r="J1" s="266" t="s">
        <v>254</v>
      </c>
      <c r="K1" s="267" t="s">
        <v>255</v>
      </c>
      <c r="L1" s="269">
        <f>SUM((E20,E37,E45,E52,E62))+'Basic Spec'!B11+'Basic Spec'!B10</f>
        <v>12536.125</v>
      </c>
    </row>
    <row r="2" spans="1:26" ht="15" customHeight="1">
      <c r="A2" s="264"/>
      <c r="B2" s="1403"/>
      <c r="C2" s="1023"/>
      <c r="D2" s="1023"/>
      <c r="E2" s="1023"/>
      <c r="F2" s="1023"/>
      <c r="G2" s="1023"/>
      <c r="H2" s="1404"/>
      <c r="I2" s="33"/>
      <c r="J2" s="270"/>
      <c r="K2" s="271" t="s">
        <v>99</v>
      </c>
      <c r="L2" s="272">
        <f>'Pr.l. IT'!C65</f>
        <v>1535</v>
      </c>
    </row>
    <row r="3" spans="1:26" ht="15" customHeight="1">
      <c r="A3" s="264"/>
      <c r="B3" s="273" t="s">
        <v>259</v>
      </c>
      <c r="C3" s="274" t="s">
        <v>260</v>
      </c>
      <c r="D3" s="275"/>
      <c r="E3" s="1388" t="s">
        <v>262</v>
      </c>
      <c r="F3" s="1389"/>
      <c r="G3" s="276" t="s">
        <v>263</v>
      </c>
      <c r="H3" s="277" t="s">
        <v>265</v>
      </c>
      <c r="I3" s="33"/>
      <c r="J3" s="270"/>
      <c r="K3" s="271" t="s">
        <v>266</v>
      </c>
      <c r="L3" s="272">
        <f>'Basic Spec'!B11</f>
        <v>438</v>
      </c>
      <c r="M3" s="1407" t="s">
        <v>507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264"/>
      <c r="B4" s="33"/>
      <c r="C4" s="279" t="s">
        <v>267</v>
      </c>
      <c r="D4" s="280" t="b">
        <v>1</v>
      </c>
      <c r="E4" s="1393">
        <f>IF(D4=TRUE,'Basic Spec'!B8,0)</f>
        <v>5250</v>
      </c>
      <c r="F4" s="1394"/>
      <c r="G4" s="281">
        <f>IF($D4=TRUE,195,0)</f>
        <v>195</v>
      </c>
      <c r="H4" s="282">
        <f t="shared" ref="H4:H19" si="0">IF($D4=TRUE,1,0)</f>
        <v>1</v>
      </c>
      <c r="I4" s="33"/>
      <c r="J4" s="270"/>
      <c r="K4" s="271" t="s">
        <v>271</v>
      </c>
      <c r="L4" s="272">
        <f>'Basic Spec'!B10</f>
        <v>697.5</v>
      </c>
      <c r="M4" s="1407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264"/>
      <c r="B5" s="33"/>
      <c r="C5" s="279" t="s">
        <v>272</v>
      </c>
      <c r="D5" s="280" t="b">
        <v>0</v>
      </c>
      <c r="E5" s="1393">
        <f>IF(D5=TRUE,'Basic Spec'!B8,0)</f>
        <v>0</v>
      </c>
      <c r="F5" s="1394"/>
      <c r="G5" s="281">
        <f>IF($D5=TRUE,195,0)</f>
        <v>0</v>
      </c>
      <c r="H5" s="282">
        <f t="shared" si="0"/>
        <v>0</v>
      </c>
      <c r="I5" s="33"/>
      <c r="J5" s="45"/>
      <c r="K5" s="284" t="s">
        <v>43</v>
      </c>
      <c r="L5" s="285">
        <f>E66</f>
        <v>4142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264"/>
      <c r="B6" s="33" t="s">
        <v>273</v>
      </c>
      <c r="C6" s="279" t="s">
        <v>253</v>
      </c>
      <c r="D6" s="287" t="b">
        <v>0</v>
      </c>
      <c r="E6" s="1393">
        <f>IF(D6=TRUE,'Pr.l. IT'!C42,0)</f>
        <v>0</v>
      </c>
      <c r="F6" s="1394"/>
      <c r="G6" s="281">
        <f>IF($D6=TRUE,195,0)</f>
        <v>0</v>
      </c>
      <c r="H6" s="282">
        <f t="shared" si="0"/>
        <v>0</v>
      </c>
      <c r="I6" s="33"/>
    </row>
    <row r="7" spans="1:26">
      <c r="A7" s="264"/>
      <c r="B7" s="33" t="s">
        <v>274</v>
      </c>
      <c r="C7" s="279" t="s">
        <v>256</v>
      </c>
      <c r="D7" s="287" t="b">
        <v>0</v>
      </c>
      <c r="E7" s="1393">
        <f>IF(D7=TRUE,'Pr.l. IT'!C43,0)</f>
        <v>0</v>
      </c>
      <c r="F7" s="1394"/>
      <c r="G7" s="281">
        <f>IF($D7=TRUE,200,0)</f>
        <v>0</v>
      </c>
      <c r="H7" s="282">
        <f t="shared" si="0"/>
        <v>0</v>
      </c>
      <c r="I7" s="33"/>
      <c r="J7" s="1" t="s">
        <v>120</v>
      </c>
      <c r="K7" s="290">
        <f>IF(L7=TRUE,'Our List'!C14,0)</f>
        <v>30708</v>
      </c>
      <c r="L7" s="291" t="b">
        <v>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264"/>
      <c r="B8" s="33" t="s">
        <v>275</v>
      </c>
      <c r="C8" s="279" t="s">
        <v>257</v>
      </c>
      <c r="D8" s="287" t="b">
        <v>1</v>
      </c>
      <c r="E8" s="1393">
        <f>IF(D8=TRUE,'Pr.l. IT'!C44,0)</f>
        <v>3399.375</v>
      </c>
      <c r="F8" s="1394"/>
      <c r="G8" s="281">
        <f>IF($D8=TRUE,400,0)</f>
        <v>400</v>
      </c>
      <c r="H8" s="282">
        <f t="shared" si="0"/>
        <v>1</v>
      </c>
      <c r="I8" s="33"/>
      <c r="J8" s="1" t="s">
        <v>121</v>
      </c>
      <c r="K8" s="290">
        <f>IF(L8=TRUE,'Our List'!C13,0)</f>
        <v>36379.875</v>
      </c>
      <c r="L8" s="291" t="b">
        <v>1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264"/>
      <c r="B9" s="33" t="s">
        <v>82</v>
      </c>
      <c r="C9" s="279" t="s">
        <v>258</v>
      </c>
      <c r="D9" s="287" t="b">
        <v>0</v>
      </c>
      <c r="E9" s="1393">
        <f>IF(D9=TRUE,'Pr.l. IT'!C45,0)</f>
        <v>0</v>
      </c>
      <c r="F9" s="1394"/>
      <c r="G9" s="281">
        <f>IF($D9=TRUE,0,0)</f>
        <v>0</v>
      </c>
      <c r="H9" s="282">
        <f t="shared" si="0"/>
        <v>0</v>
      </c>
      <c r="I9" s="33"/>
      <c r="J9" s="1" t="s">
        <v>278</v>
      </c>
      <c r="K9" s="290">
        <f>IF(L9=TRUE,'Our List'!C12,0)</f>
        <v>52165.5</v>
      </c>
      <c r="L9" s="291" t="b">
        <v>1</v>
      </c>
    </row>
    <row r="10" spans="1:26">
      <c r="A10" s="264"/>
      <c r="B10" s="33" t="s">
        <v>83</v>
      </c>
      <c r="C10" s="279" t="s">
        <v>261</v>
      </c>
      <c r="D10" s="287" t="b">
        <v>1</v>
      </c>
      <c r="E10" s="1393">
        <f>IF(D10=TRUE,'Pr.l. IT'!C46,0)</f>
        <v>555</v>
      </c>
      <c r="F10" s="1394"/>
      <c r="G10" s="281">
        <f>IF($D10=TRUE,0,0)</f>
        <v>0</v>
      </c>
      <c r="H10" s="282">
        <f t="shared" si="0"/>
        <v>1</v>
      </c>
      <c r="I10" s="33"/>
    </row>
    <row r="11" spans="1:26">
      <c r="A11" s="264"/>
      <c r="B11" s="33" t="s">
        <v>85</v>
      </c>
      <c r="C11" s="279" t="s">
        <v>264</v>
      </c>
      <c r="D11" s="287" t="b">
        <v>0</v>
      </c>
      <c r="E11" s="1395">
        <f>IF(D11=TRUE,'Pr.l. IT'!C47,0)</f>
        <v>0</v>
      </c>
      <c r="F11" s="1394"/>
      <c r="G11" s="281">
        <f>IF($D12=TRUE,45,0)</f>
        <v>45</v>
      </c>
      <c r="H11" s="282">
        <f t="shared" si="0"/>
        <v>0</v>
      </c>
      <c r="I11" s="33"/>
      <c r="J11" s="294" t="s">
        <v>282</v>
      </c>
      <c r="K11" s="295">
        <v>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64"/>
      <c r="B12" s="33" t="s">
        <v>85</v>
      </c>
      <c r="C12" s="279" t="s">
        <v>264</v>
      </c>
      <c r="D12" s="287" t="b">
        <v>1</v>
      </c>
      <c r="E12" s="1395">
        <f>IF(D12=TRUE,'Pr.l. IT'!C47,0)</f>
        <v>1225</v>
      </c>
      <c r="F12" s="1394"/>
      <c r="G12" s="281">
        <f>IF($D12=TRUE,45,0)</f>
        <v>45</v>
      </c>
      <c r="H12" s="282">
        <f t="shared" si="0"/>
        <v>1</v>
      </c>
      <c r="I12" s="3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64"/>
      <c r="B13" s="33" t="s">
        <v>86</v>
      </c>
      <c r="C13" s="279" t="s">
        <v>285</v>
      </c>
      <c r="D13" s="287" t="b">
        <v>1</v>
      </c>
      <c r="E13" s="1393">
        <f>IF(D13=TRUE,'Pr.l. IT'!C48,0)</f>
        <v>971.25</v>
      </c>
      <c r="F13" s="1394"/>
      <c r="G13" s="281">
        <f>IF($D13=TRUE,45,0)</f>
        <v>45</v>
      </c>
      <c r="H13" s="282">
        <f t="shared" si="0"/>
        <v>1</v>
      </c>
      <c r="I13" s="33"/>
      <c r="K13" s="290">
        <f>K9+K11</f>
        <v>52165.5</v>
      </c>
    </row>
    <row r="14" spans="1:26">
      <c r="A14" s="264"/>
      <c r="B14" s="33" t="s">
        <v>87</v>
      </c>
      <c r="C14" s="279" t="s">
        <v>268</v>
      </c>
      <c r="D14" s="287" t="b">
        <v>0</v>
      </c>
      <c r="E14" s="1393">
        <f>IF(D14=TRUE,'Pr.l. IT'!C49,0)</f>
        <v>0</v>
      </c>
      <c r="F14" s="1394"/>
      <c r="G14" s="281">
        <f>IF($D14=TRUE,22,0)</f>
        <v>0</v>
      </c>
      <c r="H14" s="282">
        <f t="shared" si="0"/>
        <v>0</v>
      </c>
      <c r="I14" s="3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264"/>
      <c r="B15" s="33" t="s">
        <v>88</v>
      </c>
      <c r="C15" s="279" t="s">
        <v>269</v>
      </c>
      <c r="D15" s="287" t="b">
        <v>0</v>
      </c>
      <c r="E15" s="1393">
        <f>IF(D15=TRUE,'Pr.l. IT'!C50,0)</f>
        <v>0</v>
      </c>
      <c r="F15" s="1394"/>
      <c r="G15" s="281">
        <f>IF($D15=TRUE,12,0)</f>
        <v>0</v>
      </c>
      <c r="H15" s="282">
        <f t="shared" si="0"/>
        <v>0</v>
      </c>
      <c r="I15" s="3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264"/>
      <c r="B16" s="33" t="s">
        <v>89</v>
      </c>
      <c r="C16" s="279" t="s">
        <v>270</v>
      </c>
      <c r="D16" s="287" t="b">
        <v>0</v>
      </c>
      <c r="E16" s="1393">
        <f>IF(D16=TRUE,'Pr.l. IT'!C51,0)</f>
        <v>0</v>
      </c>
      <c r="F16" s="1394"/>
      <c r="G16" s="281">
        <f>IF($D16=TRUE,12.5,0)</f>
        <v>0</v>
      </c>
      <c r="H16" s="282">
        <f t="shared" si="0"/>
        <v>0</v>
      </c>
      <c r="I16" s="33"/>
      <c r="J16" s="1"/>
      <c r="K16" s="299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264"/>
      <c r="B17" s="33" t="s">
        <v>288</v>
      </c>
      <c r="C17" s="279" t="s">
        <v>289</v>
      </c>
      <c r="D17" s="287" t="b">
        <v>0</v>
      </c>
      <c r="E17" s="1393">
        <f>IF(D17=TRUE,'Pr.l. IT'!C53,0)</f>
        <v>0</v>
      </c>
      <c r="F17" s="1394"/>
      <c r="G17" s="281">
        <f>IF($D17=TRUE,19,0)</f>
        <v>0</v>
      </c>
      <c r="H17" s="282">
        <f t="shared" si="0"/>
        <v>0</v>
      </c>
      <c r="I17" s="33"/>
    </row>
    <row r="18" spans="1:26">
      <c r="A18" s="264"/>
      <c r="B18" s="33" t="s">
        <v>290</v>
      </c>
      <c r="C18" s="279" t="s">
        <v>291</v>
      </c>
      <c r="D18" s="287" t="b">
        <v>0</v>
      </c>
      <c r="E18" s="1393">
        <f>IF(D18=TRUE,'Pr.l. IT'!C54,0)</f>
        <v>0</v>
      </c>
      <c r="F18" s="1394"/>
      <c r="G18" s="281">
        <f>IF($D18=TRUE,95,0)</f>
        <v>0</v>
      </c>
      <c r="H18" s="282">
        <f t="shared" si="0"/>
        <v>0</v>
      </c>
      <c r="I18" s="33"/>
    </row>
    <row r="19" spans="1:26">
      <c r="A19" s="264"/>
      <c r="B19" s="33" t="s">
        <v>292</v>
      </c>
      <c r="C19" s="279" t="s">
        <v>293</v>
      </c>
      <c r="D19" s="287" t="b">
        <v>0</v>
      </c>
      <c r="E19" s="1393">
        <f>IF(D19=TRUE,'Pr.l. IT'!C55,0)</f>
        <v>0</v>
      </c>
      <c r="F19" s="1394"/>
      <c r="G19" s="281">
        <f>IF($D19=TRUE,100,0)</f>
        <v>0</v>
      </c>
      <c r="H19" s="282">
        <f t="shared" si="0"/>
        <v>0</v>
      </c>
      <c r="I19" s="3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264"/>
      <c r="B20" s="300"/>
      <c r="C20" s="301"/>
      <c r="D20" s="302"/>
      <c r="E20" s="1405">
        <f>SUM(E4:F19)</f>
        <v>11400.625</v>
      </c>
      <c r="F20" s="1387"/>
      <c r="G20" s="303">
        <f>SUM(G4,G6,G9:G18)</f>
        <v>330</v>
      </c>
      <c r="H20" s="304">
        <f>SUM(H5:H19)</f>
        <v>4</v>
      </c>
      <c r="I20" s="33"/>
    </row>
    <row r="21" spans="1:26" ht="15.75" customHeight="1">
      <c r="A21" s="264"/>
      <c r="B21" s="1398" t="s">
        <v>294</v>
      </c>
      <c r="C21" s="1104"/>
      <c r="D21" s="1104"/>
      <c r="E21" s="1104"/>
      <c r="F21" s="1104"/>
      <c r="G21" s="1104"/>
      <c r="H21" s="1399"/>
      <c r="I21" s="33"/>
    </row>
    <row r="22" spans="1:26" ht="15.75" customHeight="1">
      <c r="A22" s="264"/>
      <c r="B22" s="1400"/>
      <c r="C22" s="1401"/>
      <c r="D22" s="1401"/>
      <c r="E22" s="1401"/>
      <c r="F22" s="1401"/>
      <c r="G22" s="1401"/>
      <c r="H22" s="1402"/>
      <c r="I22" s="33"/>
    </row>
    <row r="23" spans="1:26" ht="15.75" customHeight="1">
      <c r="A23" s="264"/>
      <c r="B23" s="275" t="s">
        <v>259</v>
      </c>
      <c r="C23" s="274" t="s">
        <v>260</v>
      </c>
      <c r="D23" s="275"/>
      <c r="E23" s="1406" t="s">
        <v>262</v>
      </c>
      <c r="F23" s="1389"/>
      <c r="G23" s="275" t="s">
        <v>263</v>
      </c>
      <c r="H23" s="305" t="s">
        <v>265</v>
      </c>
      <c r="I23" s="33"/>
    </row>
    <row r="24" spans="1:26" ht="15.75" customHeight="1">
      <c r="A24" s="264"/>
      <c r="B24" s="280"/>
      <c r="C24" s="279" t="s">
        <v>295</v>
      </c>
      <c r="D24" s="287" t="b">
        <v>0</v>
      </c>
      <c r="E24" s="1397">
        <f>IF($D$24=TRUE,'Basic Spec'!B5,0)</f>
        <v>0</v>
      </c>
      <c r="F24" s="1394"/>
      <c r="G24" s="306">
        <f>IF($D24=TRUE,207,0)</f>
        <v>0</v>
      </c>
      <c r="H24" s="282">
        <f t="shared" ref="H24:H36" si="1">IF($D24=TRUE,1,0)</f>
        <v>0</v>
      </c>
      <c r="I24" s="33"/>
    </row>
    <row r="25" spans="1:26" ht="15.75" customHeight="1">
      <c r="A25" s="264"/>
      <c r="B25" s="280" t="s">
        <v>297</v>
      </c>
      <c r="C25" s="279" t="s">
        <v>233</v>
      </c>
      <c r="D25" s="287" t="b">
        <v>0</v>
      </c>
      <c r="E25" s="1397">
        <f>IF($D$25=TRUE,'Pr.l. IT'!C21,0)</f>
        <v>0</v>
      </c>
      <c r="F25" s="1394"/>
      <c r="G25" s="306">
        <f>IF($D25=TRUE,200,0)</f>
        <v>0</v>
      </c>
      <c r="H25" s="282">
        <f t="shared" si="1"/>
        <v>0</v>
      </c>
      <c r="I25" s="33"/>
    </row>
    <row r="26" spans="1:26" ht="15.75" customHeight="1">
      <c r="A26" s="264"/>
      <c r="B26" s="280" t="s">
        <v>299</v>
      </c>
      <c r="C26" s="279" t="s">
        <v>234</v>
      </c>
      <c r="D26" s="287" t="b">
        <v>0</v>
      </c>
      <c r="E26" s="1397">
        <f>IF($D26=TRUE,'Pr.l. IT'!C22,0)</f>
        <v>0</v>
      </c>
      <c r="F26" s="1394"/>
      <c r="G26" s="306">
        <f>IF($D26=TRUE,200,0)</f>
        <v>0</v>
      </c>
      <c r="H26" s="282">
        <f t="shared" si="1"/>
        <v>0</v>
      </c>
      <c r="I26" s="3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64"/>
      <c r="B27" s="280" t="s">
        <v>302</v>
      </c>
      <c r="C27" s="279" t="s">
        <v>235</v>
      </c>
      <c r="D27" s="287" t="b">
        <v>0</v>
      </c>
      <c r="E27" s="1397">
        <f>IF($D27=TRUE,'Pr.l. IT'!C23,0)</f>
        <v>0</v>
      </c>
      <c r="F27" s="1394"/>
      <c r="G27" s="306">
        <f>IF($D27=TRUE,0,0)</f>
        <v>0</v>
      </c>
      <c r="H27" s="282">
        <f t="shared" si="1"/>
        <v>0</v>
      </c>
      <c r="I27" s="33"/>
    </row>
    <row r="28" spans="1:26" ht="15.75" customHeight="1">
      <c r="A28" s="264"/>
      <c r="B28" s="280" t="s">
        <v>304</v>
      </c>
      <c r="C28" s="279" t="s">
        <v>236</v>
      </c>
      <c r="D28" s="287" t="b">
        <v>0</v>
      </c>
      <c r="E28" s="1397">
        <f>IF($D28=TRUE,'Pr.l. IT'!C24,0)</f>
        <v>0</v>
      </c>
      <c r="F28" s="1394"/>
      <c r="G28" s="306">
        <f>IF($D28=TRUE,12.5,0)</f>
        <v>0</v>
      </c>
      <c r="H28" s="282">
        <f t="shared" si="1"/>
        <v>0</v>
      </c>
      <c r="I28" s="33"/>
    </row>
    <row r="29" spans="1:26" ht="15.75" customHeight="1">
      <c r="A29" s="264"/>
      <c r="B29" s="280" t="s">
        <v>307</v>
      </c>
      <c r="C29" s="279" t="s">
        <v>237</v>
      </c>
      <c r="D29" s="287" t="b">
        <v>0</v>
      </c>
      <c r="E29" s="1397">
        <f>IF($D29=TRUE,'Pr.l. IT'!C25,0)</f>
        <v>0</v>
      </c>
      <c r="F29" s="1394"/>
      <c r="G29" s="306">
        <f>IF($D29=TRUE,12,0)</f>
        <v>0</v>
      </c>
      <c r="H29" s="282">
        <f t="shared" si="1"/>
        <v>0</v>
      </c>
      <c r="I29" s="33"/>
    </row>
    <row r="30" spans="1:26" ht="15.75" customHeight="1">
      <c r="A30" s="264"/>
      <c r="B30" s="280" t="s">
        <v>309</v>
      </c>
      <c r="C30" s="279" t="s">
        <v>238</v>
      </c>
      <c r="D30" s="287" t="b">
        <v>0</v>
      </c>
      <c r="E30" s="1397">
        <f>IF($D30=TRUE,'Pr.l. IT'!C26,0)</f>
        <v>0</v>
      </c>
      <c r="F30" s="1394"/>
      <c r="G30" s="306">
        <f>IF($D30=TRUE,0,0)</f>
        <v>0</v>
      </c>
      <c r="H30" s="282">
        <f t="shared" si="1"/>
        <v>0</v>
      </c>
      <c r="I30" s="33"/>
    </row>
    <row r="31" spans="1:26" ht="15.75" customHeight="1">
      <c r="A31" s="264"/>
      <c r="B31" s="280" t="s">
        <v>311</v>
      </c>
      <c r="C31" s="1" t="s">
        <v>239</v>
      </c>
      <c r="D31" s="287" t="b">
        <v>0</v>
      </c>
      <c r="E31" s="1397">
        <f>IF($D31=TRUE,'Pr.l. IT'!C27,0)</f>
        <v>0</v>
      </c>
      <c r="F31" s="1394"/>
      <c r="G31" s="306">
        <f>IF($D31=TRUE,50,0)</f>
        <v>0</v>
      </c>
      <c r="H31" s="282">
        <f t="shared" si="1"/>
        <v>0</v>
      </c>
      <c r="I31" s="33"/>
    </row>
    <row r="32" spans="1:26" ht="15.75" customHeight="1">
      <c r="A32" s="264"/>
      <c r="B32" s="280" t="s">
        <v>312</v>
      </c>
      <c r="C32" s="279" t="s">
        <v>240</v>
      </c>
      <c r="D32" s="287" t="b">
        <v>0</v>
      </c>
      <c r="E32" s="1397">
        <f>IF($D32=TRUE,'Pr.l. IT'!C28,0)</f>
        <v>0</v>
      </c>
      <c r="F32" s="1394"/>
      <c r="G32" s="306">
        <f>IF($D32=TRUE,100,0)</f>
        <v>0</v>
      </c>
      <c r="H32" s="282">
        <f t="shared" si="1"/>
        <v>0</v>
      </c>
      <c r="I32" s="33"/>
    </row>
    <row r="33" spans="1:26" ht="15.75" customHeight="1">
      <c r="A33" s="264"/>
      <c r="B33" s="280" t="s">
        <v>59</v>
      </c>
      <c r="C33" s="279" t="s">
        <v>242</v>
      </c>
      <c r="D33" s="287" t="b">
        <v>0</v>
      </c>
      <c r="E33" s="1397">
        <f>IF($D33=TRUE,'Pr.l. IT'!C29,0)</f>
        <v>0</v>
      </c>
      <c r="F33" s="1394"/>
      <c r="G33" s="306">
        <f>IF($D33=TRUE,45,0)</f>
        <v>0</v>
      </c>
      <c r="H33" s="282">
        <f t="shared" si="1"/>
        <v>0</v>
      </c>
      <c r="I33" s="33"/>
    </row>
    <row r="34" spans="1:26" ht="15.75" customHeight="1">
      <c r="A34" s="264"/>
      <c r="B34" s="280" t="s">
        <v>60</v>
      </c>
      <c r="C34" s="1" t="s">
        <v>244</v>
      </c>
      <c r="D34" s="287" t="b">
        <v>0</v>
      </c>
      <c r="E34" s="1397">
        <f>IF($D34=TRUE,'Pr.l. IT'!C30,0)</f>
        <v>0</v>
      </c>
      <c r="F34" s="1394"/>
      <c r="G34" s="306">
        <f>IF($D34=TRUE,45,0)</f>
        <v>0</v>
      </c>
      <c r="H34" s="282">
        <f t="shared" si="1"/>
        <v>0</v>
      </c>
      <c r="I34" s="33"/>
    </row>
    <row r="35" spans="1:26" ht="15.75" customHeight="1">
      <c r="A35" s="264"/>
      <c r="B35" s="280" t="s">
        <v>61</v>
      </c>
      <c r="C35" s="279" t="s">
        <v>245</v>
      </c>
      <c r="D35" s="287" t="b">
        <v>0</v>
      </c>
      <c r="E35" s="1397">
        <f>IF($D35=TRUE,'Pr.l. IT'!C31,0)</f>
        <v>0</v>
      </c>
      <c r="F35" s="1394"/>
      <c r="G35" s="306">
        <f>IF($D35=TRUE,45,0)</f>
        <v>0</v>
      </c>
      <c r="H35" s="282">
        <f t="shared" si="1"/>
        <v>0</v>
      </c>
      <c r="I35" s="33"/>
    </row>
    <row r="36" spans="1:26" ht="15.75" customHeight="1">
      <c r="A36" s="264"/>
      <c r="B36" s="280" t="s">
        <v>316</v>
      </c>
      <c r="C36" s="279" t="s">
        <v>246</v>
      </c>
      <c r="D36" s="287" t="b">
        <v>0</v>
      </c>
      <c r="E36" s="1397">
        <f>IF($D36=TRUE,'Pr.l. IT'!C32,0)</f>
        <v>0</v>
      </c>
      <c r="F36" s="1394"/>
      <c r="G36" s="306">
        <f>IF($D36=TRUE,19,0)</f>
        <v>0</v>
      </c>
      <c r="H36" s="282">
        <f t="shared" si="1"/>
        <v>0</v>
      </c>
      <c r="I36" s="33"/>
    </row>
    <row r="37" spans="1:26" ht="15.75" customHeight="1">
      <c r="A37" s="264"/>
      <c r="B37" s="302"/>
      <c r="C37" s="319"/>
      <c r="D37" s="302"/>
      <c r="E37" s="1408">
        <f>SUM(E24:F36)</f>
        <v>0</v>
      </c>
      <c r="F37" s="1387"/>
      <c r="G37" s="320">
        <f>SUM(G27:G36,G24)</f>
        <v>0</v>
      </c>
      <c r="H37" s="304">
        <f>SUM(H24:H36)</f>
        <v>0</v>
      </c>
      <c r="I37" s="33"/>
    </row>
    <row r="38" spans="1:26" ht="15.75" customHeight="1">
      <c r="A38" s="264"/>
      <c r="B38" s="1398" t="s">
        <v>322</v>
      </c>
      <c r="C38" s="1104"/>
      <c r="D38" s="1104"/>
      <c r="E38" s="1104"/>
      <c r="F38" s="1104"/>
      <c r="G38" s="1104"/>
      <c r="H38" s="1399"/>
      <c r="I38" s="33"/>
    </row>
    <row r="39" spans="1:26" ht="15.75" customHeight="1">
      <c r="A39" s="264"/>
      <c r="B39" s="1400"/>
      <c r="C39" s="1401"/>
      <c r="D39" s="1401"/>
      <c r="E39" s="1401"/>
      <c r="F39" s="1401"/>
      <c r="G39" s="1401"/>
      <c r="H39" s="1402"/>
      <c r="I39" s="33"/>
    </row>
    <row r="40" spans="1:26" ht="15.75" customHeight="1">
      <c r="A40" s="264"/>
      <c r="B40" s="275" t="s">
        <v>259</v>
      </c>
      <c r="C40" s="274" t="s">
        <v>260</v>
      </c>
      <c r="D40" s="275"/>
      <c r="E40" s="1388" t="s">
        <v>262</v>
      </c>
      <c r="F40" s="1389"/>
      <c r="G40" s="276" t="s">
        <v>263</v>
      </c>
      <c r="H40" s="305" t="s">
        <v>265</v>
      </c>
      <c r="I40" s="33"/>
    </row>
    <row r="41" spans="1:26" ht="15.75" customHeight="1">
      <c r="A41" s="264"/>
      <c r="B41" s="280"/>
      <c r="C41" s="279" t="s">
        <v>295</v>
      </c>
      <c r="D41" s="287" t="b">
        <v>0</v>
      </c>
      <c r="E41" s="1393">
        <f>IF($D$41=TRUE,'Basic Spec'!B6,0)</f>
        <v>0</v>
      </c>
      <c r="F41" s="1394"/>
      <c r="G41" s="281">
        <f>IF($D$41=TRUE,207,0)</f>
        <v>0</v>
      </c>
      <c r="H41" s="282">
        <f>IF($D$41=TRUE,1,0)</f>
        <v>0</v>
      </c>
      <c r="I41" s="33"/>
    </row>
    <row r="42" spans="1:26" ht="15.75" customHeight="1">
      <c r="A42" s="264"/>
      <c r="B42" s="280"/>
      <c r="C42" s="279" t="s">
        <v>327</v>
      </c>
      <c r="D42" s="287" t="b">
        <v>0</v>
      </c>
      <c r="E42" s="1393">
        <f>IF($D$42=TRUE,Description!B7*11,0)</f>
        <v>0</v>
      </c>
      <c r="F42" s="1394"/>
      <c r="G42" s="281">
        <f>IF($D42=TRUE,12,0)</f>
        <v>0</v>
      </c>
      <c r="H42" s="282">
        <f>IF($D42=TRUE,1,0)</f>
        <v>0</v>
      </c>
      <c r="I42" s="33"/>
    </row>
    <row r="43" spans="1:26" ht="15.75" customHeight="1">
      <c r="A43" s="264"/>
      <c r="B43" s="280" t="s">
        <v>66</v>
      </c>
      <c r="C43" s="279" t="s">
        <v>248</v>
      </c>
      <c r="D43" s="287" t="b">
        <v>0</v>
      </c>
      <c r="E43" s="1395">
        <f>IF($D$43=TRUE,'Pr.l. IT'!C36,0)</f>
        <v>0</v>
      </c>
      <c r="F43" s="1394"/>
      <c r="G43" s="281">
        <f>IF($D43=TRUE,200,0)</f>
        <v>0</v>
      </c>
      <c r="H43" s="282">
        <f>IF($D43=TRUE,1,0)</f>
        <v>0</v>
      </c>
      <c r="I43" s="33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64"/>
      <c r="B44" s="280" t="s">
        <v>70</v>
      </c>
      <c r="C44" s="279" t="s">
        <v>250</v>
      </c>
      <c r="D44" s="287" t="b">
        <v>0</v>
      </c>
      <c r="E44" s="1395">
        <f>IF($D$44=TRUE,'Pr.l. IT'!C38,0)</f>
        <v>0</v>
      </c>
      <c r="F44" s="1394"/>
      <c r="G44" s="281">
        <f>IF($D44=TRUE,25,0)</f>
        <v>0</v>
      </c>
      <c r="H44" s="282">
        <f>IF($D44=TRUE,1,0)</f>
        <v>0</v>
      </c>
      <c r="I44" s="33"/>
    </row>
    <row r="45" spans="1:26" ht="15.75" customHeight="1">
      <c r="A45" s="264"/>
      <c r="B45" s="302"/>
      <c r="C45" s="319"/>
      <c r="D45" s="302"/>
      <c r="E45" s="1405">
        <f>SUM(E41:F44)</f>
        <v>0</v>
      </c>
      <c r="F45" s="1387"/>
      <c r="G45" s="303">
        <f>SUM(G41:G42,G44)</f>
        <v>0</v>
      </c>
      <c r="H45" s="304">
        <f>SUM(H41:H44)</f>
        <v>0</v>
      </c>
      <c r="I45" s="33"/>
    </row>
    <row r="46" spans="1:26" ht="15.75" customHeight="1">
      <c r="A46" s="264"/>
      <c r="B46" s="1398" t="s">
        <v>332</v>
      </c>
      <c r="C46" s="1104"/>
      <c r="D46" s="1104"/>
      <c r="E46" s="1104"/>
      <c r="F46" s="1104"/>
      <c r="G46" s="1104"/>
      <c r="H46" s="1399"/>
      <c r="I46" s="33"/>
    </row>
    <row r="47" spans="1:26" ht="15.75" customHeight="1">
      <c r="A47" s="264"/>
      <c r="B47" s="1400"/>
      <c r="C47" s="1401"/>
      <c r="D47" s="1401"/>
      <c r="E47" s="1401"/>
      <c r="F47" s="1401"/>
      <c r="G47" s="1401"/>
      <c r="H47" s="1402"/>
      <c r="I47" s="33"/>
    </row>
    <row r="48" spans="1:26" ht="15.75" customHeight="1">
      <c r="A48" s="264"/>
      <c r="B48" s="275" t="s">
        <v>259</v>
      </c>
      <c r="C48" s="33" t="s">
        <v>260</v>
      </c>
      <c r="D48" s="275"/>
      <c r="E48" s="1406" t="s">
        <v>262</v>
      </c>
      <c r="F48" s="1389"/>
      <c r="G48" s="275" t="s">
        <v>263</v>
      </c>
      <c r="H48" s="305" t="s">
        <v>265</v>
      </c>
      <c r="I48" s="33"/>
    </row>
    <row r="49" spans="1:26" ht="15.75" customHeight="1">
      <c r="A49" s="264"/>
      <c r="B49" s="280" t="s">
        <v>333</v>
      </c>
      <c r="C49" s="1" t="s">
        <v>247</v>
      </c>
      <c r="D49" s="287" t="b">
        <v>0</v>
      </c>
      <c r="E49" s="1397">
        <f>IF($D$49=TRUE,'Basic Spec'!B7,0)</f>
        <v>0</v>
      </c>
      <c r="F49" s="1394"/>
      <c r="G49" s="306">
        <f>IF($D$49=TRUE,120,0)</f>
        <v>0</v>
      </c>
      <c r="H49" s="282">
        <f>IF($D$49=TRUE,1,0)</f>
        <v>0</v>
      </c>
      <c r="I49" s="33"/>
    </row>
    <row r="50" spans="1:26" ht="15.75" customHeight="1">
      <c r="A50" s="264"/>
      <c r="B50" s="280" t="s">
        <v>68</v>
      </c>
      <c r="C50" s="1" t="s">
        <v>249</v>
      </c>
      <c r="D50" s="287" t="b">
        <v>0</v>
      </c>
      <c r="E50" s="1395">
        <f>IF($D$50=TRUE,'Pr.l. IT'!C37,0)</f>
        <v>0</v>
      </c>
      <c r="F50" s="1394"/>
      <c r="G50" s="306">
        <f>IF($D50=TRUE,120,0)</f>
        <v>0</v>
      </c>
      <c r="H50" s="282">
        <f>IF($D50=TRUE,1,0)</f>
        <v>0</v>
      </c>
      <c r="I50" s="33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64"/>
      <c r="B51" s="280" t="s">
        <v>72</v>
      </c>
      <c r="C51" s="1" t="s">
        <v>251</v>
      </c>
      <c r="D51" s="287" t="b">
        <v>0</v>
      </c>
      <c r="E51" s="1395">
        <f>IF($D$51=TRUE,'Pr.l. IT'!C39,0)</f>
        <v>0</v>
      </c>
      <c r="F51" s="1394"/>
      <c r="G51" s="306">
        <f>IF($D51=TRUE,25,0)</f>
        <v>0</v>
      </c>
      <c r="H51" s="282">
        <f>IF($D51=TRUE,1,0)</f>
        <v>0</v>
      </c>
      <c r="I51" s="33"/>
    </row>
    <row r="52" spans="1:26" ht="15.75" customHeight="1">
      <c r="A52" s="264"/>
      <c r="B52" s="302"/>
      <c r="C52" s="301"/>
      <c r="D52" s="302"/>
      <c r="E52" s="1408">
        <f>SUM(E49:F51)</f>
        <v>0</v>
      </c>
      <c r="F52" s="1387"/>
      <c r="G52" s="320">
        <f>SUM(G49,G51)</f>
        <v>0</v>
      </c>
      <c r="H52" s="304">
        <f>SUM(H49:H51)</f>
        <v>0</v>
      </c>
      <c r="I52" s="33"/>
    </row>
    <row r="53" spans="1:26" ht="15.75" customHeight="1">
      <c r="A53" s="264"/>
      <c r="B53" s="1398" t="s">
        <v>334</v>
      </c>
      <c r="C53" s="1104"/>
      <c r="D53" s="1104"/>
      <c r="E53" s="1104"/>
      <c r="F53" s="1104"/>
      <c r="G53" s="1104"/>
      <c r="H53" s="1399"/>
      <c r="I53" s="33"/>
    </row>
    <row r="54" spans="1:26" ht="15.75" customHeight="1">
      <c r="A54" s="264"/>
      <c r="B54" s="1400"/>
      <c r="C54" s="1401"/>
      <c r="D54" s="1401"/>
      <c r="E54" s="1401"/>
      <c r="F54" s="1401"/>
      <c r="G54" s="1401"/>
      <c r="H54" s="1402"/>
      <c r="I54" s="33"/>
    </row>
    <row r="55" spans="1:26" ht="15.75" customHeight="1">
      <c r="A55" s="264"/>
      <c r="B55" s="275" t="s">
        <v>259</v>
      </c>
      <c r="C55" s="33" t="s">
        <v>260</v>
      </c>
      <c r="D55" s="275"/>
      <c r="E55" s="1406" t="s">
        <v>262</v>
      </c>
      <c r="F55" s="1389"/>
      <c r="G55" s="275" t="s">
        <v>263</v>
      </c>
      <c r="H55" s="305" t="s">
        <v>265</v>
      </c>
      <c r="I55" s="33"/>
    </row>
    <row r="56" spans="1:26" ht="15.75" customHeight="1">
      <c r="A56" s="264"/>
      <c r="B56" s="280"/>
      <c r="C56" s="1" t="s">
        <v>337</v>
      </c>
      <c r="D56" s="287" t="b">
        <v>0</v>
      </c>
      <c r="E56" s="1393">
        <f>IF($D$56=TRUE,'Basic Spec'!B9,0)</f>
        <v>0</v>
      </c>
      <c r="F56" s="1394"/>
      <c r="G56" s="306">
        <f>IF($D$56=TRUE,195,0)</f>
        <v>0</v>
      </c>
      <c r="H56" s="282">
        <f>IF($D$56=TRUE,1,0)</f>
        <v>0</v>
      </c>
      <c r="I56" s="3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64"/>
      <c r="B57" s="280" t="s">
        <v>92</v>
      </c>
      <c r="C57" s="1" t="s">
        <v>276</v>
      </c>
      <c r="D57" s="287" t="b">
        <v>0</v>
      </c>
      <c r="E57" s="1395">
        <f>IF($D$57=TRUE,'Pr.l. IT'!C58,0)</f>
        <v>0</v>
      </c>
      <c r="F57" s="1396"/>
      <c r="G57" s="306">
        <f>IF($D$57=TRUE,22,0)</f>
        <v>0</v>
      </c>
      <c r="H57" s="282">
        <f>IF($D$57=TRUE,1,0)</f>
        <v>0</v>
      </c>
      <c r="I57" s="33"/>
    </row>
    <row r="58" spans="1:26" ht="15.75" customHeight="1">
      <c r="A58" s="264"/>
      <c r="B58" s="280" t="s">
        <v>93</v>
      </c>
      <c r="C58" s="1" t="s">
        <v>277</v>
      </c>
      <c r="D58" s="287" t="b">
        <v>0</v>
      </c>
      <c r="E58" s="1393">
        <f>IF($D$58=TRUE,'Pr.l. IT'!C59,0)</f>
        <v>0</v>
      </c>
      <c r="F58" s="1394"/>
      <c r="G58" s="306">
        <f>IF($D$58=TRUE,12,0)</f>
        <v>0</v>
      </c>
      <c r="H58" s="282">
        <f>IF($D$58=TRUE,1,0)</f>
        <v>0</v>
      </c>
      <c r="I58" s="33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64"/>
      <c r="B59" s="280" t="s">
        <v>94</v>
      </c>
      <c r="C59" s="1" t="s">
        <v>279</v>
      </c>
      <c r="D59" s="287" t="b">
        <v>0</v>
      </c>
      <c r="E59" s="1397">
        <f>IF($D$59=TRUE,'Pr.l. IT'!C60,0)</f>
        <v>0</v>
      </c>
      <c r="F59" s="1394"/>
      <c r="G59" s="306">
        <f>IF($D$59=TRUE,200,0)</f>
        <v>0</v>
      </c>
      <c r="H59" s="282">
        <f>IF($D$59=TRUE,1,0)</f>
        <v>0</v>
      </c>
      <c r="I59" s="33"/>
    </row>
    <row r="60" spans="1:26" ht="15.75" customHeight="1">
      <c r="A60" s="264"/>
      <c r="B60" s="280" t="s">
        <v>96</v>
      </c>
      <c r="C60" s="1" t="s">
        <v>280</v>
      </c>
      <c r="D60" s="287" t="b">
        <v>0</v>
      </c>
      <c r="E60" s="1397">
        <f>IF($D$60=TRUE,'Pr.l. IT'!C61,0)</f>
        <v>0</v>
      </c>
      <c r="F60" s="1394"/>
      <c r="G60" s="306">
        <f>IF($D$60=TRUE,12.5,0)</f>
        <v>0</v>
      </c>
      <c r="H60" s="282">
        <f>IF($D$60=TRUE,1,0)</f>
        <v>0</v>
      </c>
      <c r="I60" s="33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64"/>
      <c r="B61" s="280" t="s">
        <v>97</v>
      </c>
      <c r="C61" s="1" t="s">
        <v>281</v>
      </c>
      <c r="D61" s="287" t="b">
        <v>0</v>
      </c>
      <c r="E61" s="1397">
        <f>IF($D$61=TRUE,'Pr.l. IT'!C62,0)</f>
        <v>0</v>
      </c>
      <c r="F61" s="1394"/>
      <c r="G61" s="306">
        <f>IF($D$61=TRUE,45,0)</f>
        <v>0</v>
      </c>
      <c r="H61" s="282">
        <f>IF($D$61=TRUE,1,0)</f>
        <v>0</v>
      </c>
      <c r="I61" s="33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64"/>
      <c r="B62" s="302"/>
      <c r="C62" s="301"/>
      <c r="D62" s="302"/>
      <c r="E62" s="1386">
        <f>SUM(E56:F61)</f>
        <v>0</v>
      </c>
      <c r="F62" s="1387"/>
      <c r="G62" s="320">
        <f>SUM(G56:G58,G60:G61)</f>
        <v>0</v>
      </c>
      <c r="H62" s="304">
        <f>SUM(H56:H61)</f>
        <v>0</v>
      </c>
      <c r="I62" s="33"/>
    </row>
    <row r="63" spans="1:26" ht="15.75" customHeight="1">
      <c r="A63" s="264"/>
      <c r="B63" s="1398" t="s">
        <v>43</v>
      </c>
      <c r="C63" s="1104"/>
      <c r="D63" s="1104"/>
      <c r="E63" s="1104"/>
      <c r="F63" s="1104"/>
      <c r="G63" s="1104"/>
      <c r="H63" s="1399"/>
      <c r="I63" s="33"/>
    </row>
    <row r="64" spans="1:26" ht="15.75" customHeight="1">
      <c r="A64" s="264"/>
      <c r="B64" s="1400"/>
      <c r="C64" s="1401"/>
      <c r="D64" s="1401"/>
      <c r="E64" s="1401"/>
      <c r="F64" s="1401"/>
      <c r="G64" s="1401"/>
      <c r="H64" s="1402"/>
      <c r="I64" s="33"/>
    </row>
    <row r="65" spans="1:9" ht="15.75" customHeight="1">
      <c r="A65" s="264"/>
      <c r="B65" s="322" t="s">
        <v>345</v>
      </c>
      <c r="C65" s="323" t="s">
        <v>346</v>
      </c>
      <c r="D65" s="324"/>
      <c r="E65" s="1388" t="s">
        <v>262</v>
      </c>
      <c r="F65" s="1389"/>
      <c r="G65" s="33"/>
      <c r="H65" s="305"/>
      <c r="I65" s="33"/>
    </row>
    <row r="66" spans="1:9" ht="15.75" customHeight="1">
      <c r="A66" s="264"/>
      <c r="B66" s="325">
        <v>19</v>
      </c>
      <c r="C66" s="290">
        <v>218</v>
      </c>
      <c r="D66" s="326"/>
      <c r="E66" s="1390">
        <f>B66*C66</f>
        <v>4142</v>
      </c>
      <c r="F66" s="1391"/>
      <c r="G66" s="46"/>
      <c r="H66" s="327"/>
      <c r="I66" s="33"/>
    </row>
    <row r="67" spans="1:9" ht="15.75" customHeight="1">
      <c r="A67" s="264"/>
      <c r="B67" s="302" t="s">
        <v>6</v>
      </c>
      <c r="C67" s="301"/>
      <c r="D67" s="302"/>
      <c r="E67" s="1392"/>
      <c r="F67" s="1387"/>
      <c r="G67" s="301"/>
      <c r="H67" s="328"/>
      <c r="I67" s="33"/>
    </row>
    <row r="68" spans="1:9" ht="15.75" customHeight="1">
      <c r="A68" s="264"/>
      <c r="B68" s="1"/>
      <c r="C68" s="1"/>
      <c r="D68" s="1"/>
      <c r="E68" s="1"/>
      <c r="F68" s="1"/>
      <c r="G68" s="1"/>
      <c r="H68" s="330"/>
      <c r="I68" s="33"/>
    </row>
    <row r="69" spans="1:9" ht="15.75" customHeight="1">
      <c r="A69" s="264"/>
      <c r="B69" s="1"/>
      <c r="C69" s="1"/>
      <c r="D69" s="1"/>
      <c r="E69" s="1"/>
      <c r="F69" s="1"/>
      <c r="G69" s="1"/>
      <c r="H69" s="330"/>
      <c r="I69" s="33"/>
    </row>
    <row r="70" spans="1:9" ht="15.75" customHeight="1">
      <c r="A70" s="264"/>
      <c r="D70" s="1"/>
      <c r="H70" s="330"/>
      <c r="I70" s="33"/>
    </row>
    <row r="71" spans="1:9" ht="15.75" customHeight="1">
      <c r="A71" s="264"/>
      <c r="D71" s="1"/>
      <c r="H71" s="330"/>
      <c r="I71" s="33"/>
    </row>
    <row r="72" spans="1:9" ht="15.75" customHeight="1">
      <c r="A72" s="264"/>
      <c r="D72" s="1"/>
      <c r="H72" s="330"/>
      <c r="I72" s="33"/>
    </row>
    <row r="73" spans="1:9" ht="15.75" customHeight="1">
      <c r="A73" s="264"/>
      <c r="D73" s="1"/>
      <c r="H73" s="330"/>
      <c r="I73" s="33"/>
    </row>
    <row r="74" spans="1:9" ht="15.75" customHeight="1">
      <c r="A74" s="264"/>
      <c r="D74" s="1"/>
      <c r="H74" s="330"/>
      <c r="I74" s="33"/>
    </row>
    <row r="75" spans="1:9" ht="15.75" customHeight="1">
      <c r="A75" s="264"/>
      <c r="D75" s="1"/>
      <c r="H75" s="330"/>
      <c r="I75" s="33"/>
    </row>
    <row r="76" spans="1:9" ht="15.75" customHeight="1">
      <c r="A76" s="264"/>
      <c r="D76" s="1"/>
      <c r="H76" s="330"/>
      <c r="I76" s="33"/>
    </row>
    <row r="77" spans="1:9" ht="15.75" customHeight="1">
      <c r="A77" s="264"/>
      <c r="D77" s="1"/>
      <c r="H77" s="330"/>
      <c r="I77" s="33"/>
    </row>
    <row r="78" spans="1:9" ht="15.75" customHeight="1">
      <c r="A78" s="264"/>
      <c r="D78" s="1"/>
      <c r="H78" s="330"/>
      <c r="I78" s="33"/>
    </row>
    <row r="79" spans="1:9" ht="15.75" customHeight="1">
      <c r="A79" s="264"/>
      <c r="D79" s="1"/>
      <c r="H79" s="330"/>
      <c r="I79" s="33"/>
    </row>
    <row r="80" spans="1:9" ht="15.75" customHeight="1">
      <c r="A80" s="264"/>
      <c r="D80" s="1"/>
      <c r="H80" s="330"/>
      <c r="I80" s="33"/>
    </row>
    <row r="81" spans="1:9" ht="15.75" customHeight="1">
      <c r="A81" s="264"/>
      <c r="D81" s="1"/>
      <c r="H81" s="330"/>
      <c r="I81" s="33"/>
    </row>
    <row r="82" spans="1:9" ht="15.75" customHeight="1">
      <c r="A82" s="264"/>
      <c r="D82" s="1"/>
      <c r="H82" s="330"/>
      <c r="I82" s="33"/>
    </row>
    <row r="83" spans="1:9" ht="15.75" customHeight="1">
      <c r="A83" s="264"/>
      <c r="D83" s="1"/>
      <c r="H83" s="330"/>
      <c r="I83" s="33"/>
    </row>
    <row r="84" spans="1:9" ht="15.75" customHeight="1">
      <c r="A84" s="264"/>
      <c r="D84" s="1"/>
      <c r="H84" s="330"/>
      <c r="I84" s="33"/>
    </row>
    <row r="85" spans="1:9" ht="15.75" customHeight="1">
      <c r="A85" s="264"/>
      <c r="D85" s="1"/>
      <c r="H85" s="330"/>
      <c r="I85" s="33"/>
    </row>
    <row r="86" spans="1:9" ht="15.75" customHeight="1">
      <c r="A86" s="264"/>
      <c r="D86" s="1"/>
      <c r="H86" s="330"/>
      <c r="I86" s="33"/>
    </row>
    <row r="87" spans="1:9" ht="15.75" customHeight="1">
      <c r="A87" s="264"/>
      <c r="D87" s="1"/>
      <c r="H87" s="330"/>
      <c r="I87" s="33"/>
    </row>
    <row r="88" spans="1:9" ht="15.75" customHeight="1">
      <c r="A88" s="264"/>
      <c r="D88" s="1"/>
      <c r="H88" s="330"/>
      <c r="I88" s="33"/>
    </row>
    <row r="89" spans="1:9" ht="15.75" customHeight="1">
      <c r="A89" s="264"/>
      <c r="D89" s="1"/>
      <c r="H89" s="330"/>
      <c r="I89" s="33"/>
    </row>
    <row r="90" spans="1:9" ht="15.75" customHeight="1">
      <c r="A90" s="264"/>
      <c r="D90" s="1"/>
      <c r="H90" s="330"/>
      <c r="I90" s="33"/>
    </row>
    <row r="91" spans="1:9" ht="15.75" customHeight="1">
      <c r="A91" s="264"/>
      <c r="D91" s="1"/>
      <c r="H91" s="330"/>
      <c r="I91" s="33"/>
    </row>
    <row r="92" spans="1:9" ht="15.75" customHeight="1">
      <c r="A92" s="264"/>
      <c r="D92" s="1"/>
      <c r="H92" s="330"/>
      <c r="I92" s="33"/>
    </row>
    <row r="93" spans="1:9" ht="15.75" customHeight="1">
      <c r="A93" s="264"/>
      <c r="D93" s="1"/>
      <c r="H93" s="330"/>
      <c r="I93" s="33"/>
    </row>
    <row r="94" spans="1:9" ht="15.75" customHeight="1">
      <c r="A94" s="264"/>
      <c r="D94" s="1"/>
      <c r="H94" s="330"/>
      <c r="I94" s="33"/>
    </row>
    <row r="95" spans="1:9" ht="15.75" customHeight="1">
      <c r="A95" s="264"/>
      <c r="D95" s="1"/>
      <c r="H95" s="330"/>
      <c r="I95" s="33"/>
    </row>
    <row r="96" spans="1:9" ht="15.75" customHeight="1">
      <c r="A96" s="264"/>
      <c r="D96" s="1"/>
      <c r="H96" s="330"/>
      <c r="I96" s="33"/>
    </row>
    <row r="97" spans="1:9" ht="15.75" customHeight="1">
      <c r="A97" s="264"/>
      <c r="D97" s="1"/>
      <c r="H97" s="330"/>
      <c r="I97" s="33"/>
    </row>
    <row r="98" spans="1:9" ht="15.75" customHeight="1">
      <c r="A98" s="264"/>
      <c r="D98" s="1"/>
      <c r="H98" s="330"/>
      <c r="I98" s="33"/>
    </row>
    <row r="99" spans="1:9" ht="15.75" customHeight="1">
      <c r="A99" s="264"/>
      <c r="D99" s="1"/>
      <c r="H99" s="330"/>
      <c r="I99" s="33"/>
    </row>
    <row r="100" spans="1:9" ht="15.75" customHeight="1">
      <c r="A100" s="264"/>
      <c r="D100" s="1"/>
      <c r="H100" s="330"/>
      <c r="I100" s="33"/>
    </row>
    <row r="101" spans="1:9" ht="15.75" customHeight="1">
      <c r="A101" s="264"/>
      <c r="D101" s="1"/>
      <c r="H101" s="330"/>
      <c r="I101" s="33"/>
    </row>
    <row r="102" spans="1:9" ht="15.75" customHeight="1">
      <c r="A102" s="264"/>
      <c r="D102" s="1"/>
      <c r="H102" s="330"/>
      <c r="I102" s="33"/>
    </row>
    <row r="103" spans="1:9" ht="15.75" customHeight="1">
      <c r="A103" s="264"/>
      <c r="D103" s="1"/>
      <c r="H103" s="330"/>
      <c r="I103" s="33"/>
    </row>
    <row r="104" spans="1:9" ht="15.75" customHeight="1">
      <c r="A104" s="264"/>
      <c r="D104" s="1"/>
      <c r="H104" s="330"/>
      <c r="I104" s="33"/>
    </row>
    <row r="105" spans="1:9" ht="15.75" customHeight="1">
      <c r="A105" s="264"/>
      <c r="D105" s="1"/>
      <c r="H105" s="330"/>
      <c r="I105" s="33"/>
    </row>
    <row r="106" spans="1:9" ht="15.75" customHeight="1">
      <c r="A106" s="264"/>
      <c r="D106" s="1"/>
      <c r="H106" s="330"/>
      <c r="I106" s="33"/>
    </row>
    <row r="107" spans="1:9" ht="15.75" customHeight="1">
      <c r="A107" s="264"/>
      <c r="D107" s="1"/>
      <c r="H107" s="330"/>
      <c r="I107" s="33"/>
    </row>
    <row r="108" spans="1:9" ht="15.75" customHeight="1">
      <c r="A108" s="264"/>
      <c r="D108" s="1"/>
      <c r="H108" s="330"/>
      <c r="I108" s="33"/>
    </row>
    <row r="109" spans="1:9" ht="15.75" customHeight="1">
      <c r="A109" s="264"/>
      <c r="D109" s="1"/>
      <c r="H109" s="330"/>
      <c r="I109" s="33"/>
    </row>
    <row r="110" spans="1:9" ht="15.75" customHeight="1">
      <c r="A110" s="264"/>
      <c r="D110" s="1"/>
      <c r="H110" s="330"/>
      <c r="I110" s="33"/>
    </row>
    <row r="111" spans="1:9" ht="15.75" customHeight="1">
      <c r="A111" s="264"/>
      <c r="D111" s="1"/>
      <c r="H111" s="330"/>
      <c r="I111" s="33"/>
    </row>
    <row r="112" spans="1:9" ht="15.75" customHeight="1">
      <c r="A112" s="264"/>
      <c r="D112" s="1"/>
      <c r="H112" s="330"/>
      <c r="I112" s="33"/>
    </row>
    <row r="113" spans="1:9" ht="15.75" customHeight="1">
      <c r="A113" s="264"/>
      <c r="D113" s="1"/>
      <c r="H113" s="330"/>
      <c r="I113" s="33"/>
    </row>
    <row r="114" spans="1:9" ht="15.75" customHeight="1">
      <c r="A114" s="264"/>
      <c r="D114" s="1"/>
      <c r="H114" s="330"/>
      <c r="I114" s="33"/>
    </row>
    <row r="115" spans="1:9" ht="15.75" customHeight="1">
      <c r="A115" s="264"/>
      <c r="D115" s="1"/>
      <c r="H115" s="330"/>
      <c r="I115" s="33"/>
    </row>
    <row r="116" spans="1:9" ht="15.75" customHeight="1">
      <c r="A116" s="264"/>
      <c r="D116" s="1"/>
      <c r="H116" s="330"/>
      <c r="I116" s="33"/>
    </row>
    <row r="117" spans="1:9" ht="15.75" customHeight="1">
      <c r="A117" s="264"/>
      <c r="D117" s="1"/>
      <c r="H117" s="330"/>
      <c r="I117" s="33"/>
    </row>
    <row r="118" spans="1:9" ht="15.75" customHeight="1">
      <c r="A118" s="264"/>
      <c r="D118" s="1"/>
      <c r="H118" s="330"/>
      <c r="I118" s="33"/>
    </row>
    <row r="119" spans="1:9" ht="15.75" customHeight="1">
      <c r="A119" s="264"/>
      <c r="D119" s="1"/>
      <c r="H119" s="330"/>
      <c r="I119" s="33"/>
    </row>
    <row r="120" spans="1:9" ht="15.75" customHeight="1">
      <c r="A120" s="264"/>
      <c r="D120" s="1"/>
      <c r="H120" s="330"/>
      <c r="I120" s="33"/>
    </row>
    <row r="121" spans="1:9" ht="15.75" customHeight="1">
      <c r="A121" s="264"/>
      <c r="D121" s="1"/>
      <c r="H121" s="330"/>
      <c r="I121" s="33"/>
    </row>
    <row r="122" spans="1:9" ht="15.75" customHeight="1">
      <c r="A122" s="264"/>
      <c r="D122" s="1"/>
      <c r="H122" s="330"/>
      <c r="I122" s="33"/>
    </row>
    <row r="123" spans="1:9" ht="15.75" customHeight="1">
      <c r="A123" s="264"/>
      <c r="D123" s="1"/>
      <c r="H123" s="330"/>
      <c r="I123" s="33"/>
    </row>
    <row r="124" spans="1:9" ht="15.75" customHeight="1">
      <c r="A124" s="264"/>
      <c r="D124" s="1"/>
      <c r="H124" s="330"/>
      <c r="I124" s="33"/>
    </row>
    <row r="125" spans="1:9" ht="15.75" customHeight="1">
      <c r="A125" s="264"/>
      <c r="D125" s="1"/>
      <c r="H125" s="330"/>
      <c r="I125" s="33"/>
    </row>
    <row r="126" spans="1:9" ht="15.75" customHeight="1">
      <c r="A126" s="264"/>
      <c r="D126" s="1"/>
      <c r="H126" s="330"/>
      <c r="I126" s="33"/>
    </row>
    <row r="127" spans="1:9" ht="15.75" customHeight="1">
      <c r="A127" s="264"/>
      <c r="D127" s="1"/>
      <c r="H127" s="330"/>
      <c r="I127" s="33"/>
    </row>
    <row r="128" spans="1:9" ht="15.75" customHeight="1">
      <c r="A128" s="264"/>
      <c r="D128" s="1"/>
      <c r="H128" s="330"/>
      <c r="I128" s="33"/>
    </row>
    <row r="129" spans="1:9" ht="15.75" customHeight="1">
      <c r="A129" s="264"/>
      <c r="D129" s="1"/>
      <c r="H129" s="330"/>
      <c r="I129" s="33"/>
    </row>
    <row r="130" spans="1:9" ht="15.75" customHeight="1">
      <c r="A130" s="264"/>
      <c r="D130" s="1"/>
      <c r="H130" s="330"/>
      <c r="I130" s="33"/>
    </row>
    <row r="131" spans="1:9" ht="15.75" customHeight="1">
      <c r="A131" s="264"/>
      <c r="D131" s="1"/>
      <c r="H131" s="330"/>
      <c r="I131" s="33"/>
    </row>
    <row r="132" spans="1:9" ht="15.75" customHeight="1">
      <c r="A132" s="264"/>
      <c r="D132" s="1"/>
      <c r="H132" s="330"/>
      <c r="I132" s="33"/>
    </row>
    <row r="133" spans="1:9" ht="15.75" customHeight="1">
      <c r="A133" s="264"/>
      <c r="D133" s="1"/>
      <c r="H133" s="330"/>
      <c r="I133" s="33"/>
    </row>
    <row r="134" spans="1:9" ht="15.75" customHeight="1">
      <c r="A134" s="264"/>
      <c r="D134" s="1"/>
      <c r="H134" s="330"/>
      <c r="I134" s="33"/>
    </row>
    <row r="135" spans="1:9" ht="15.75" customHeight="1">
      <c r="A135" s="264"/>
      <c r="D135" s="1"/>
      <c r="H135" s="330"/>
      <c r="I135" s="33"/>
    </row>
    <row r="136" spans="1:9" ht="15.75" customHeight="1">
      <c r="A136" s="264"/>
      <c r="D136" s="1"/>
      <c r="H136" s="330"/>
      <c r="I136" s="33"/>
    </row>
    <row r="137" spans="1:9" ht="15.75" customHeight="1">
      <c r="A137" s="264"/>
      <c r="D137" s="1"/>
      <c r="H137" s="330"/>
      <c r="I137" s="33"/>
    </row>
    <row r="138" spans="1:9" ht="15.75" customHeight="1">
      <c r="A138" s="264"/>
      <c r="D138" s="1"/>
      <c r="H138" s="330"/>
      <c r="I138" s="33"/>
    </row>
    <row r="139" spans="1:9" ht="15.75" customHeight="1">
      <c r="A139" s="264"/>
      <c r="D139" s="1"/>
      <c r="H139" s="330"/>
      <c r="I139" s="33"/>
    </row>
    <row r="140" spans="1:9" ht="15.75" customHeight="1">
      <c r="A140" s="264"/>
      <c r="D140" s="1"/>
      <c r="H140" s="330"/>
      <c r="I140" s="33"/>
    </row>
    <row r="141" spans="1:9" ht="15.75" customHeight="1">
      <c r="A141" s="264"/>
      <c r="D141" s="1"/>
      <c r="H141" s="330"/>
      <c r="I141" s="33"/>
    </row>
    <row r="142" spans="1:9" ht="15.75" customHeight="1">
      <c r="A142" s="264"/>
      <c r="D142" s="1"/>
      <c r="H142" s="330"/>
      <c r="I142" s="33"/>
    </row>
    <row r="143" spans="1:9" ht="15.75" customHeight="1">
      <c r="A143" s="264"/>
      <c r="D143" s="1"/>
      <c r="H143" s="330"/>
      <c r="I143" s="33"/>
    </row>
    <row r="144" spans="1:9" ht="15.75" customHeight="1">
      <c r="A144" s="264"/>
      <c r="D144" s="1"/>
      <c r="H144" s="330"/>
      <c r="I144" s="33"/>
    </row>
    <row r="145" spans="1:9" ht="15.75" customHeight="1">
      <c r="A145" s="264"/>
      <c r="D145" s="1"/>
      <c r="H145" s="330"/>
      <c r="I145" s="33"/>
    </row>
    <row r="146" spans="1:9" ht="15.75" customHeight="1">
      <c r="A146" s="264"/>
      <c r="D146" s="1"/>
      <c r="H146" s="330"/>
      <c r="I146" s="33"/>
    </row>
    <row r="147" spans="1:9" ht="15.75" customHeight="1">
      <c r="A147" s="264"/>
      <c r="D147" s="1"/>
      <c r="H147" s="330"/>
      <c r="I147" s="33"/>
    </row>
    <row r="148" spans="1:9" ht="15.75" customHeight="1">
      <c r="A148" s="264"/>
      <c r="D148" s="1"/>
      <c r="H148" s="330"/>
      <c r="I148" s="33"/>
    </row>
    <row r="149" spans="1:9" ht="15.75" customHeight="1">
      <c r="A149" s="264"/>
      <c r="D149" s="1"/>
      <c r="H149" s="330"/>
      <c r="I149" s="33"/>
    </row>
    <row r="150" spans="1:9" ht="15.75" customHeight="1">
      <c r="A150" s="264"/>
      <c r="D150" s="1"/>
      <c r="H150" s="330"/>
      <c r="I150" s="33"/>
    </row>
    <row r="151" spans="1:9" ht="15.75" customHeight="1">
      <c r="A151" s="264"/>
      <c r="D151" s="1"/>
      <c r="H151" s="330"/>
      <c r="I151" s="33"/>
    </row>
    <row r="152" spans="1:9" ht="15.75" customHeight="1">
      <c r="A152" s="264"/>
      <c r="D152" s="1"/>
      <c r="H152" s="330"/>
      <c r="I152" s="33"/>
    </row>
    <row r="153" spans="1:9" ht="15.75" customHeight="1">
      <c r="A153" s="264"/>
      <c r="D153" s="1"/>
      <c r="H153" s="330"/>
      <c r="I153" s="33"/>
    </row>
    <row r="154" spans="1:9" ht="15.75" customHeight="1">
      <c r="A154" s="264"/>
      <c r="D154" s="1"/>
      <c r="H154" s="330"/>
      <c r="I154" s="33"/>
    </row>
    <row r="155" spans="1:9" ht="15.75" customHeight="1">
      <c r="A155" s="264"/>
      <c r="D155" s="1"/>
      <c r="H155" s="330"/>
      <c r="I155" s="33"/>
    </row>
    <row r="156" spans="1:9" ht="15.75" customHeight="1">
      <c r="A156" s="264"/>
      <c r="D156" s="1"/>
      <c r="H156" s="330"/>
      <c r="I156" s="33"/>
    </row>
    <row r="157" spans="1:9" ht="15.75" customHeight="1">
      <c r="A157" s="264"/>
      <c r="D157" s="1"/>
      <c r="H157" s="330"/>
      <c r="I157" s="33"/>
    </row>
    <row r="158" spans="1:9" ht="15.75" customHeight="1">
      <c r="A158" s="264"/>
      <c r="D158" s="1"/>
      <c r="H158" s="330"/>
      <c r="I158" s="33"/>
    </row>
    <row r="159" spans="1:9" ht="15.75" customHeight="1">
      <c r="A159" s="264"/>
      <c r="D159" s="1"/>
      <c r="H159" s="330"/>
      <c r="I159" s="33"/>
    </row>
    <row r="160" spans="1:9" ht="15.75" customHeight="1">
      <c r="A160" s="264"/>
      <c r="D160" s="1"/>
      <c r="H160" s="330"/>
      <c r="I160" s="33"/>
    </row>
    <row r="161" spans="1:9" ht="15.75" customHeight="1">
      <c r="A161" s="264"/>
      <c r="D161" s="1"/>
      <c r="H161" s="330"/>
      <c r="I161" s="33"/>
    </row>
    <row r="162" spans="1:9" ht="15.75" customHeight="1">
      <c r="A162" s="264"/>
      <c r="D162" s="1"/>
      <c r="H162" s="330"/>
      <c r="I162" s="33"/>
    </row>
    <row r="163" spans="1:9" ht="15.75" customHeight="1">
      <c r="A163" s="264"/>
      <c r="D163" s="1"/>
      <c r="H163" s="330"/>
      <c r="I163" s="33"/>
    </row>
    <row r="164" spans="1:9" ht="15.75" customHeight="1">
      <c r="A164" s="264"/>
      <c r="D164" s="1"/>
      <c r="H164" s="330"/>
      <c r="I164" s="33"/>
    </row>
    <row r="165" spans="1:9" ht="15.75" customHeight="1">
      <c r="A165" s="264"/>
      <c r="D165" s="1"/>
      <c r="H165" s="330"/>
      <c r="I165" s="33"/>
    </row>
    <row r="166" spans="1:9" ht="15.75" customHeight="1">
      <c r="A166" s="264"/>
      <c r="D166" s="1"/>
      <c r="H166" s="330"/>
      <c r="I166" s="33"/>
    </row>
    <row r="167" spans="1:9" ht="15.75" customHeight="1">
      <c r="A167" s="264"/>
      <c r="D167" s="1"/>
      <c r="H167" s="330"/>
      <c r="I167" s="33"/>
    </row>
    <row r="168" spans="1:9" ht="15.75" customHeight="1">
      <c r="A168" s="264"/>
      <c r="D168" s="1"/>
      <c r="H168" s="330"/>
      <c r="I168" s="33"/>
    </row>
    <row r="169" spans="1:9" ht="15.75" customHeight="1">
      <c r="A169" s="264"/>
      <c r="D169" s="1"/>
      <c r="H169" s="330"/>
      <c r="I169" s="33"/>
    </row>
    <row r="170" spans="1:9" ht="15.75" customHeight="1">
      <c r="A170" s="264"/>
      <c r="D170" s="1"/>
      <c r="H170" s="330"/>
      <c r="I170" s="33"/>
    </row>
    <row r="171" spans="1:9" ht="15.75" customHeight="1">
      <c r="A171" s="264"/>
      <c r="D171" s="1"/>
      <c r="H171" s="330"/>
      <c r="I171" s="33"/>
    </row>
    <row r="172" spans="1:9" ht="15.75" customHeight="1">
      <c r="A172" s="264"/>
      <c r="D172" s="1"/>
      <c r="H172" s="330"/>
      <c r="I172" s="33"/>
    </row>
    <row r="173" spans="1:9" ht="15.75" customHeight="1">
      <c r="A173" s="264"/>
      <c r="D173" s="1"/>
      <c r="H173" s="330"/>
      <c r="I173" s="33"/>
    </row>
    <row r="174" spans="1:9" ht="15.75" customHeight="1">
      <c r="A174" s="264"/>
      <c r="D174" s="1"/>
      <c r="H174" s="330"/>
      <c r="I174" s="33"/>
    </row>
    <row r="175" spans="1:9" ht="15.75" customHeight="1">
      <c r="A175" s="264"/>
      <c r="D175" s="1"/>
      <c r="H175" s="330"/>
      <c r="I175" s="33"/>
    </row>
    <row r="176" spans="1:9" ht="15.75" customHeight="1">
      <c r="A176" s="264"/>
      <c r="D176" s="1"/>
      <c r="H176" s="330"/>
      <c r="I176" s="33"/>
    </row>
    <row r="177" spans="1:9" ht="15.75" customHeight="1">
      <c r="A177" s="264"/>
      <c r="D177" s="1"/>
      <c r="H177" s="330"/>
      <c r="I177" s="33"/>
    </row>
    <row r="178" spans="1:9" ht="15.75" customHeight="1">
      <c r="A178" s="264"/>
      <c r="D178" s="1"/>
      <c r="H178" s="330"/>
      <c r="I178" s="33"/>
    </row>
    <row r="179" spans="1:9" ht="15.75" customHeight="1">
      <c r="A179" s="264"/>
      <c r="D179" s="1"/>
      <c r="H179" s="330"/>
      <c r="I179" s="33"/>
    </row>
    <row r="180" spans="1:9" ht="15.75" customHeight="1">
      <c r="A180" s="264"/>
      <c r="D180" s="1"/>
      <c r="H180" s="330"/>
      <c r="I180" s="33"/>
    </row>
    <row r="181" spans="1:9" ht="15.75" customHeight="1">
      <c r="A181" s="264"/>
      <c r="D181" s="1"/>
      <c r="H181" s="330"/>
      <c r="I181" s="33"/>
    </row>
    <row r="182" spans="1:9" ht="15.75" customHeight="1">
      <c r="A182" s="264"/>
      <c r="D182" s="1"/>
      <c r="H182" s="330"/>
      <c r="I182" s="33"/>
    </row>
    <row r="183" spans="1:9" ht="15.75" customHeight="1">
      <c r="A183" s="264"/>
      <c r="D183" s="1"/>
      <c r="H183" s="330"/>
      <c r="I183" s="33"/>
    </row>
    <row r="184" spans="1:9" ht="15.75" customHeight="1">
      <c r="A184" s="264"/>
      <c r="D184" s="1"/>
      <c r="H184" s="330"/>
      <c r="I184" s="33"/>
    </row>
    <row r="185" spans="1:9" ht="15.75" customHeight="1">
      <c r="A185" s="264"/>
      <c r="D185" s="1"/>
      <c r="H185" s="330"/>
      <c r="I185" s="33"/>
    </row>
    <row r="186" spans="1:9" ht="15.75" customHeight="1">
      <c r="A186" s="264"/>
      <c r="D186" s="1"/>
      <c r="H186" s="330"/>
      <c r="I186" s="33"/>
    </row>
    <row r="187" spans="1:9" ht="15.75" customHeight="1">
      <c r="A187" s="264"/>
      <c r="D187" s="1"/>
      <c r="H187" s="330"/>
      <c r="I187" s="33"/>
    </row>
    <row r="188" spans="1:9" ht="15.75" customHeight="1">
      <c r="A188" s="264"/>
      <c r="D188" s="1"/>
      <c r="H188" s="330"/>
      <c r="I188" s="33"/>
    </row>
    <row r="189" spans="1:9" ht="15.75" customHeight="1">
      <c r="A189" s="264"/>
      <c r="D189" s="1"/>
      <c r="H189" s="330"/>
      <c r="I189" s="33"/>
    </row>
    <row r="190" spans="1:9" ht="15.75" customHeight="1">
      <c r="A190" s="264"/>
      <c r="D190" s="1"/>
      <c r="H190" s="330"/>
      <c r="I190" s="33"/>
    </row>
    <row r="191" spans="1:9" ht="15.75" customHeight="1">
      <c r="A191" s="264"/>
      <c r="D191" s="1"/>
      <c r="H191" s="330"/>
      <c r="I191" s="33"/>
    </row>
    <row r="192" spans="1:9" ht="15.75" customHeight="1">
      <c r="A192" s="264"/>
      <c r="D192" s="1"/>
      <c r="H192" s="330"/>
      <c r="I192" s="33"/>
    </row>
    <row r="193" spans="1:9" ht="15.75" customHeight="1">
      <c r="A193" s="264"/>
      <c r="D193" s="1"/>
      <c r="H193" s="330"/>
      <c r="I193" s="33"/>
    </row>
    <row r="194" spans="1:9" ht="15.75" customHeight="1">
      <c r="A194" s="264"/>
      <c r="D194" s="1"/>
      <c r="H194" s="330"/>
      <c r="I194" s="33"/>
    </row>
    <row r="195" spans="1:9" ht="15.75" customHeight="1">
      <c r="A195" s="264"/>
      <c r="D195" s="1"/>
      <c r="H195" s="330"/>
      <c r="I195" s="33"/>
    </row>
    <row r="196" spans="1:9" ht="15.75" customHeight="1">
      <c r="A196" s="264"/>
      <c r="D196" s="1"/>
      <c r="H196" s="330"/>
      <c r="I196" s="33"/>
    </row>
    <row r="197" spans="1:9" ht="15.75" customHeight="1">
      <c r="A197" s="264"/>
      <c r="D197" s="1"/>
      <c r="H197" s="330"/>
      <c r="I197" s="33"/>
    </row>
    <row r="198" spans="1:9" ht="15.75" customHeight="1">
      <c r="A198" s="264"/>
      <c r="D198" s="1"/>
      <c r="H198" s="330"/>
      <c r="I198" s="33"/>
    </row>
    <row r="199" spans="1:9" ht="15.75" customHeight="1">
      <c r="A199" s="264"/>
      <c r="D199" s="1"/>
      <c r="H199" s="330"/>
      <c r="I199" s="33"/>
    </row>
    <row r="200" spans="1:9" ht="15.75" customHeight="1">
      <c r="A200" s="264"/>
      <c r="D200" s="1"/>
      <c r="H200" s="330"/>
      <c r="I200" s="33"/>
    </row>
    <row r="201" spans="1:9" ht="15.75" customHeight="1">
      <c r="A201" s="264"/>
      <c r="D201" s="1"/>
      <c r="H201" s="330"/>
      <c r="I201" s="33"/>
    </row>
    <row r="202" spans="1:9" ht="15.75" customHeight="1">
      <c r="A202" s="264"/>
      <c r="D202" s="1"/>
      <c r="H202" s="330"/>
      <c r="I202" s="33"/>
    </row>
    <row r="203" spans="1:9" ht="15.75" customHeight="1">
      <c r="A203" s="264"/>
      <c r="D203" s="1"/>
      <c r="H203" s="330"/>
      <c r="I203" s="33"/>
    </row>
    <row r="204" spans="1:9" ht="15.75" customHeight="1">
      <c r="A204" s="264"/>
      <c r="D204" s="1"/>
      <c r="H204" s="330"/>
      <c r="I204" s="33"/>
    </row>
    <row r="205" spans="1:9" ht="15.75" customHeight="1">
      <c r="A205" s="264"/>
      <c r="D205" s="1"/>
      <c r="H205" s="330"/>
      <c r="I205" s="33"/>
    </row>
    <row r="206" spans="1:9" ht="15.75" customHeight="1">
      <c r="A206" s="264"/>
      <c r="D206" s="1"/>
      <c r="H206" s="330"/>
      <c r="I206" s="33"/>
    </row>
    <row r="207" spans="1:9" ht="15.75" customHeight="1">
      <c r="A207" s="264"/>
      <c r="D207" s="1"/>
      <c r="H207" s="330"/>
      <c r="I207" s="33"/>
    </row>
    <row r="208" spans="1:9" ht="15.75" customHeight="1">
      <c r="A208" s="264"/>
      <c r="D208" s="1"/>
      <c r="H208" s="330"/>
      <c r="I208" s="33"/>
    </row>
    <row r="209" spans="1:9" ht="15.75" customHeight="1">
      <c r="A209" s="264"/>
      <c r="D209" s="1"/>
      <c r="H209" s="330"/>
      <c r="I209" s="33"/>
    </row>
    <row r="210" spans="1:9" ht="15.75" customHeight="1">
      <c r="A210" s="264"/>
      <c r="D210" s="1"/>
      <c r="H210" s="330"/>
      <c r="I210" s="33"/>
    </row>
    <row r="211" spans="1:9" ht="15.75" customHeight="1">
      <c r="A211" s="264"/>
      <c r="D211" s="1"/>
      <c r="H211" s="330"/>
      <c r="I211" s="33"/>
    </row>
    <row r="212" spans="1:9" ht="15.75" customHeight="1">
      <c r="A212" s="264"/>
      <c r="D212" s="1"/>
      <c r="H212" s="330"/>
      <c r="I212" s="33"/>
    </row>
    <row r="213" spans="1:9" ht="15.75" customHeight="1">
      <c r="A213" s="264"/>
      <c r="D213" s="1"/>
      <c r="H213" s="330"/>
      <c r="I213" s="33"/>
    </row>
    <row r="214" spans="1:9" ht="15.75" customHeight="1">
      <c r="A214" s="264"/>
      <c r="D214" s="1"/>
      <c r="H214" s="330"/>
      <c r="I214" s="33"/>
    </row>
    <row r="215" spans="1:9" ht="15.75" customHeight="1">
      <c r="A215" s="264"/>
      <c r="D215" s="1"/>
      <c r="H215" s="330"/>
      <c r="I215" s="33"/>
    </row>
    <row r="216" spans="1:9" ht="15.75" customHeight="1">
      <c r="A216" s="264"/>
      <c r="D216" s="1"/>
      <c r="H216" s="330"/>
      <c r="I216" s="33"/>
    </row>
    <row r="217" spans="1:9" ht="15.75" customHeight="1">
      <c r="A217" s="264"/>
      <c r="D217" s="1"/>
      <c r="H217" s="330"/>
      <c r="I217" s="33"/>
    </row>
    <row r="218" spans="1:9" ht="15.75" customHeight="1">
      <c r="A218" s="264"/>
      <c r="D218" s="1"/>
      <c r="H218" s="330"/>
      <c r="I218" s="33"/>
    </row>
    <row r="219" spans="1:9" ht="15.75" customHeight="1">
      <c r="A219" s="264"/>
      <c r="D219" s="1"/>
      <c r="H219" s="330"/>
      <c r="I219" s="33"/>
    </row>
    <row r="220" spans="1:9" ht="15.75" customHeight="1">
      <c r="A220" s="264"/>
      <c r="D220" s="1"/>
      <c r="H220" s="330"/>
      <c r="I220" s="33"/>
    </row>
    <row r="221" spans="1:9" ht="15.75" customHeight="1">
      <c r="A221" s="264"/>
      <c r="D221" s="1"/>
      <c r="H221" s="330"/>
      <c r="I221" s="33"/>
    </row>
    <row r="222" spans="1:9" ht="15.75" customHeight="1">
      <c r="A222" s="264"/>
      <c r="D222" s="1"/>
      <c r="H222" s="330"/>
      <c r="I222" s="33"/>
    </row>
    <row r="223" spans="1:9" ht="15.75" customHeight="1">
      <c r="A223" s="264"/>
      <c r="D223" s="1"/>
      <c r="H223" s="330"/>
      <c r="I223" s="33"/>
    </row>
    <row r="224" spans="1:9" ht="15.75" customHeight="1">
      <c r="A224" s="264"/>
      <c r="D224" s="1"/>
      <c r="H224" s="330"/>
      <c r="I224" s="33"/>
    </row>
    <row r="225" spans="1:9" ht="15.75" customHeight="1">
      <c r="A225" s="264"/>
      <c r="D225" s="1"/>
      <c r="H225" s="330"/>
      <c r="I225" s="33"/>
    </row>
    <row r="226" spans="1:9" ht="15.75" customHeight="1">
      <c r="A226" s="264"/>
      <c r="D226" s="1"/>
      <c r="H226" s="330"/>
      <c r="I226" s="33"/>
    </row>
    <row r="227" spans="1:9" ht="15.75" customHeight="1">
      <c r="A227" s="264"/>
      <c r="D227" s="1"/>
      <c r="H227" s="330"/>
      <c r="I227" s="33"/>
    </row>
    <row r="228" spans="1:9" ht="15.75" customHeight="1">
      <c r="A228" s="264"/>
      <c r="D228" s="1"/>
      <c r="H228" s="330"/>
      <c r="I228" s="33"/>
    </row>
    <row r="229" spans="1:9" ht="15.75" customHeight="1">
      <c r="A229" s="264"/>
      <c r="D229" s="1"/>
      <c r="H229" s="330"/>
      <c r="I229" s="33"/>
    </row>
    <row r="230" spans="1:9" ht="15.75" customHeight="1">
      <c r="A230" s="264"/>
      <c r="D230" s="1"/>
      <c r="H230" s="330"/>
      <c r="I230" s="33"/>
    </row>
    <row r="231" spans="1:9" ht="15.75" customHeight="1">
      <c r="A231" s="264"/>
      <c r="D231" s="1"/>
      <c r="H231" s="330"/>
      <c r="I231" s="33"/>
    </row>
    <row r="232" spans="1:9" ht="15.75" customHeight="1">
      <c r="A232" s="264"/>
      <c r="D232" s="1"/>
      <c r="H232" s="330"/>
      <c r="I232" s="33"/>
    </row>
    <row r="233" spans="1:9" ht="15.75" customHeight="1">
      <c r="A233" s="264"/>
      <c r="D233" s="1"/>
      <c r="H233" s="330"/>
      <c r="I233" s="33"/>
    </row>
    <row r="234" spans="1:9" ht="15.75" customHeight="1">
      <c r="A234" s="264"/>
      <c r="D234" s="1"/>
      <c r="H234" s="330"/>
      <c r="I234" s="33"/>
    </row>
    <row r="235" spans="1:9" ht="15.75" customHeight="1">
      <c r="A235" s="264"/>
      <c r="D235" s="1"/>
      <c r="H235" s="330"/>
      <c r="I235" s="33"/>
    </row>
    <row r="236" spans="1:9" ht="15.75" customHeight="1">
      <c r="A236" s="264"/>
      <c r="D236" s="1"/>
      <c r="H236" s="330"/>
      <c r="I236" s="33"/>
    </row>
    <row r="237" spans="1:9" ht="15.75" customHeight="1">
      <c r="A237" s="264"/>
      <c r="D237" s="1"/>
      <c r="H237" s="330"/>
      <c r="I237" s="33"/>
    </row>
    <row r="238" spans="1:9" ht="15.75" customHeight="1">
      <c r="A238" s="264"/>
      <c r="D238" s="1"/>
      <c r="H238" s="330"/>
      <c r="I238" s="33"/>
    </row>
    <row r="239" spans="1:9" ht="15.75" customHeight="1">
      <c r="A239" s="264"/>
      <c r="D239" s="1"/>
      <c r="H239" s="330"/>
      <c r="I239" s="33"/>
    </row>
    <row r="240" spans="1:9" ht="15.75" customHeight="1">
      <c r="A240" s="264"/>
      <c r="D240" s="1"/>
      <c r="H240" s="330"/>
      <c r="I240" s="33"/>
    </row>
    <row r="241" spans="1:9" ht="15.75" customHeight="1">
      <c r="A241" s="264"/>
      <c r="D241" s="1"/>
      <c r="H241" s="330"/>
      <c r="I241" s="33"/>
    </row>
    <row r="242" spans="1:9" ht="15.75" customHeight="1">
      <c r="A242" s="264"/>
      <c r="D242" s="1"/>
      <c r="H242" s="330"/>
      <c r="I242" s="33"/>
    </row>
    <row r="243" spans="1:9" ht="15.75" customHeight="1">
      <c r="A243" s="264"/>
      <c r="D243" s="1"/>
      <c r="H243" s="330"/>
      <c r="I243" s="33"/>
    </row>
    <row r="244" spans="1:9" ht="15.75" customHeight="1">
      <c r="A244" s="264"/>
      <c r="D244" s="1"/>
      <c r="H244" s="330"/>
      <c r="I244" s="33"/>
    </row>
    <row r="245" spans="1:9" ht="15.75" customHeight="1">
      <c r="A245" s="264"/>
      <c r="D245" s="1"/>
      <c r="H245" s="330"/>
      <c r="I245" s="33"/>
    </row>
    <row r="246" spans="1:9" ht="15.75" customHeight="1">
      <c r="A246" s="264"/>
      <c r="D246" s="1"/>
      <c r="H246" s="330"/>
      <c r="I246" s="33"/>
    </row>
    <row r="247" spans="1:9" ht="15.75" customHeight="1">
      <c r="A247" s="264"/>
      <c r="D247" s="1"/>
      <c r="H247" s="330"/>
      <c r="I247" s="33"/>
    </row>
    <row r="248" spans="1:9" ht="15.75" customHeight="1">
      <c r="A248" s="264"/>
      <c r="D248" s="1"/>
      <c r="H248" s="330"/>
      <c r="I248" s="33"/>
    </row>
    <row r="249" spans="1:9" ht="15.75" customHeight="1">
      <c r="A249" s="264"/>
      <c r="D249" s="1"/>
      <c r="H249" s="330"/>
      <c r="I249" s="33"/>
    </row>
    <row r="250" spans="1:9" ht="15.75" customHeight="1">
      <c r="A250" s="264"/>
      <c r="D250" s="1"/>
      <c r="H250" s="330"/>
      <c r="I250" s="33"/>
    </row>
    <row r="251" spans="1:9" ht="15.75" customHeight="1">
      <c r="A251" s="264"/>
      <c r="D251" s="1"/>
      <c r="H251" s="330"/>
      <c r="I251" s="33"/>
    </row>
    <row r="252" spans="1:9" ht="15.75" customHeight="1">
      <c r="A252" s="264"/>
      <c r="D252" s="1"/>
      <c r="H252" s="330"/>
      <c r="I252" s="33"/>
    </row>
    <row r="253" spans="1:9" ht="15.75" customHeight="1">
      <c r="A253" s="264"/>
      <c r="D253" s="1"/>
      <c r="H253" s="330"/>
      <c r="I253" s="33"/>
    </row>
    <row r="254" spans="1:9" ht="15.75" customHeight="1">
      <c r="A254" s="264"/>
      <c r="D254" s="1"/>
      <c r="H254" s="330"/>
      <c r="I254" s="33"/>
    </row>
    <row r="255" spans="1:9" ht="15.75" customHeight="1">
      <c r="A255" s="264"/>
      <c r="D255" s="1"/>
      <c r="H255" s="330"/>
      <c r="I255" s="33"/>
    </row>
    <row r="256" spans="1:9" ht="15.75" customHeight="1">
      <c r="A256" s="264"/>
      <c r="D256" s="1"/>
      <c r="H256" s="330"/>
      <c r="I256" s="33"/>
    </row>
    <row r="257" spans="1:9" ht="15.75" customHeight="1">
      <c r="A257" s="264"/>
      <c r="D257" s="1"/>
      <c r="H257" s="330"/>
      <c r="I257" s="33"/>
    </row>
    <row r="258" spans="1:9" ht="15.75" customHeight="1">
      <c r="A258" s="264"/>
      <c r="D258" s="1"/>
      <c r="H258" s="330"/>
      <c r="I258" s="33"/>
    </row>
    <row r="259" spans="1:9" ht="15.75" customHeight="1">
      <c r="A259" s="264"/>
      <c r="D259" s="1"/>
      <c r="H259" s="330"/>
      <c r="I259" s="33"/>
    </row>
    <row r="260" spans="1:9" ht="15.75" customHeight="1">
      <c r="A260" s="264"/>
      <c r="D260" s="1"/>
      <c r="H260" s="330"/>
      <c r="I260" s="33"/>
    </row>
    <row r="261" spans="1:9" ht="15.75" customHeight="1">
      <c r="A261" s="264"/>
      <c r="D261" s="1"/>
      <c r="H261" s="330"/>
      <c r="I261" s="33"/>
    </row>
    <row r="262" spans="1:9" ht="15.75" customHeight="1">
      <c r="A262" s="264"/>
      <c r="D262" s="1"/>
      <c r="H262" s="330"/>
      <c r="I262" s="33"/>
    </row>
    <row r="263" spans="1:9" ht="15.75" customHeight="1">
      <c r="A263" s="264"/>
      <c r="D263" s="1"/>
      <c r="H263" s="330"/>
      <c r="I263" s="33"/>
    </row>
    <row r="264" spans="1:9" ht="15.75" customHeight="1">
      <c r="A264" s="264"/>
      <c r="D264" s="1"/>
      <c r="H264" s="330"/>
      <c r="I264" s="33"/>
    </row>
    <row r="265" spans="1:9" ht="15.75" customHeight="1">
      <c r="A265" s="264"/>
      <c r="D265" s="1"/>
      <c r="H265" s="330"/>
      <c r="I265" s="33"/>
    </row>
    <row r="266" spans="1:9" ht="15.75" customHeight="1">
      <c r="A266" s="264"/>
      <c r="D266" s="1"/>
      <c r="H266" s="330"/>
      <c r="I266" s="33"/>
    </row>
    <row r="267" spans="1:9" ht="15.75" customHeight="1">
      <c r="A267" s="264"/>
      <c r="D267" s="1"/>
      <c r="H267" s="330"/>
      <c r="I267" s="33"/>
    </row>
    <row r="268" spans="1:9" ht="15.75" customHeight="1">
      <c r="A268" s="264"/>
      <c r="D268" s="1"/>
      <c r="H268" s="330"/>
      <c r="I268" s="33"/>
    </row>
    <row r="269" spans="1:9" ht="15.75" customHeight="1">
      <c r="A269" s="264"/>
      <c r="D269" s="1"/>
      <c r="H269" s="330"/>
      <c r="I269" s="33"/>
    </row>
    <row r="270" spans="1:9" ht="15.75" customHeight="1">
      <c r="A270" s="264"/>
      <c r="D270" s="1"/>
      <c r="H270" s="330"/>
      <c r="I270" s="33"/>
    </row>
    <row r="271" spans="1:9" ht="15.75" customHeight="1">
      <c r="A271" s="264"/>
      <c r="D271" s="1"/>
      <c r="H271" s="330"/>
      <c r="I271" s="33"/>
    </row>
    <row r="272" spans="1:9" ht="15.75" customHeight="1">
      <c r="A272" s="264"/>
      <c r="D272" s="1"/>
      <c r="H272" s="330"/>
      <c r="I272" s="33"/>
    </row>
    <row r="273" spans="1:9" ht="15.75" customHeight="1">
      <c r="A273" s="264"/>
      <c r="D273" s="1"/>
      <c r="H273" s="330"/>
      <c r="I273" s="33"/>
    </row>
    <row r="274" spans="1:9" ht="15.75" customHeight="1">
      <c r="A274" s="264"/>
      <c r="D274" s="1"/>
      <c r="H274" s="330"/>
      <c r="I274" s="33"/>
    </row>
    <row r="275" spans="1:9" ht="15.75" customHeight="1">
      <c r="A275" s="264"/>
      <c r="D275" s="1"/>
      <c r="H275" s="330"/>
      <c r="I275" s="33"/>
    </row>
    <row r="276" spans="1:9" ht="15.75" customHeight="1">
      <c r="A276" s="264"/>
      <c r="D276" s="1"/>
      <c r="H276" s="330"/>
      <c r="I276" s="33"/>
    </row>
    <row r="277" spans="1:9" ht="15.75" customHeight="1">
      <c r="A277" s="264"/>
      <c r="D277" s="1"/>
      <c r="H277" s="330"/>
      <c r="I277" s="33"/>
    </row>
    <row r="278" spans="1:9" ht="15.75" customHeight="1">
      <c r="A278" s="264"/>
      <c r="D278" s="1"/>
      <c r="H278" s="330"/>
      <c r="I278" s="33"/>
    </row>
    <row r="279" spans="1:9" ht="15.75" customHeight="1">
      <c r="A279" s="264"/>
      <c r="D279" s="1"/>
      <c r="H279" s="330"/>
      <c r="I279" s="33"/>
    </row>
    <row r="280" spans="1:9" ht="15.75" customHeight="1">
      <c r="A280" s="264"/>
      <c r="D280" s="1"/>
      <c r="H280" s="330"/>
      <c r="I280" s="33"/>
    </row>
    <row r="281" spans="1:9" ht="15.75" customHeight="1">
      <c r="A281" s="264"/>
      <c r="D281" s="1"/>
      <c r="H281" s="330"/>
      <c r="I281" s="33"/>
    </row>
    <row r="282" spans="1:9" ht="15.75" customHeight="1">
      <c r="A282" s="264"/>
      <c r="D282" s="1"/>
      <c r="H282" s="330"/>
      <c r="I282" s="33"/>
    </row>
    <row r="283" spans="1:9" ht="15.75" customHeight="1">
      <c r="A283" s="264"/>
      <c r="D283" s="1"/>
      <c r="H283" s="330"/>
      <c r="I283" s="33"/>
    </row>
    <row r="284" spans="1:9" ht="15.75" customHeight="1">
      <c r="A284" s="264"/>
      <c r="D284" s="1"/>
      <c r="H284" s="330"/>
      <c r="I284" s="33"/>
    </row>
    <row r="285" spans="1:9" ht="15.75" customHeight="1">
      <c r="A285" s="264"/>
      <c r="D285" s="1"/>
      <c r="H285" s="330"/>
      <c r="I285" s="33"/>
    </row>
    <row r="286" spans="1:9" ht="15.75" customHeight="1">
      <c r="A286" s="264"/>
      <c r="D286" s="1"/>
      <c r="H286" s="330"/>
      <c r="I286" s="33"/>
    </row>
    <row r="287" spans="1:9" ht="15.75" customHeight="1">
      <c r="A287" s="264"/>
      <c r="D287" s="1"/>
      <c r="H287" s="330"/>
      <c r="I287" s="33"/>
    </row>
    <row r="288" spans="1:9" ht="15.75" customHeight="1">
      <c r="A288" s="264"/>
      <c r="D288" s="1"/>
      <c r="H288" s="330"/>
      <c r="I288" s="33"/>
    </row>
    <row r="289" spans="1:9" ht="15.75" customHeight="1">
      <c r="A289" s="264"/>
      <c r="D289" s="1"/>
      <c r="H289" s="330"/>
      <c r="I289" s="33"/>
    </row>
    <row r="290" spans="1:9" ht="15.75" customHeight="1">
      <c r="A290" s="264"/>
      <c r="D290" s="1"/>
      <c r="H290" s="330"/>
      <c r="I290" s="33"/>
    </row>
    <row r="291" spans="1:9" ht="15.75" customHeight="1">
      <c r="A291" s="264"/>
      <c r="D291" s="1"/>
      <c r="H291" s="330"/>
      <c r="I291" s="33"/>
    </row>
    <row r="292" spans="1:9" ht="15.75" customHeight="1">
      <c r="A292" s="264"/>
      <c r="D292" s="1"/>
      <c r="H292" s="330"/>
      <c r="I292" s="33"/>
    </row>
    <row r="293" spans="1:9" ht="15.75" customHeight="1">
      <c r="A293" s="264"/>
      <c r="D293" s="1"/>
      <c r="H293" s="330"/>
      <c r="I293" s="33"/>
    </row>
    <row r="294" spans="1:9" ht="15.75" customHeight="1">
      <c r="A294" s="264"/>
      <c r="D294" s="1"/>
      <c r="H294" s="330"/>
      <c r="I294" s="33"/>
    </row>
    <row r="295" spans="1:9" ht="15.75" customHeight="1">
      <c r="A295" s="264"/>
      <c r="D295" s="1"/>
      <c r="H295" s="330"/>
      <c r="I295" s="33"/>
    </row>
    <row r="296" spans="1:9" ht="15.75" customHeight="1">
      <c r="A296" s="264"/>
      <c r="D296" s="1"/>
      <c r="H296" s="330"/>
      <c r="I296" s="33"/>
    </row>
    <row r="297" spans="1:9" ht="15.75" customHeight="1">
      <c r="A297" s="264"/>
      <c r="D297" s="1"/>
      <c r="H297" s="330"/>
      <c r="I297" s="33"/>
    </row>
    <row r="298" spans="1:9" ht="15.75" customHeight="1">
      <c r="A298" s="264"/>
      <c r="D298" s="1"/>
      <c r="H298" s="330"/>
      <c r="I298" s="33"/>
    </row>
    <row r="299" spans="1:9" ht="15.75" customHeight="1">
      <c r="A299" s="264"/>
      <c r="D299" s="1"/>
      <c r="H299" s="330"/>
      <c r="I299" s="33"/>
    </row>
    <row r="300" spans="1:9" ht="15.75" customHeight="1">
      <c r="A300" s="264"/>
      <c r="D300" s="1"/>
      <c r="H300" s="330"/>
      <c r="I300" s="33"/>
    </row>
    <row r="301" spans="1:9" ht="15.75" customHeight="1">
      <c r="A301" s="264"/>
      <c r="D301" s="1"/>
      <c r="H301" s="330"/>
      <c r="I301" s="33"/>
    </row>
    <row r="302" spans="1:9" ht="15.75" customHeight="1">
      <c r="A302" s="264"/>
      <c r="D302" s="1"/>
      <c r="H302" s="330"/>
      <c r="I302" s="33"/>
    </row>
    <row r="303" spans="1:9" ht="15.75" customHeight="1">
      <c r="A303" s="264"/>
      <c r="D303" s="1"/>
      <c r="H303" s="330"/>
      <c r="I303" s="33"/>
    </row>
    <row r="304" spans="1:9" ht="15.75" customHeight="1">
      <c r="A304" s="264"/>
      <c r="D304" s="1"/>
      <c r="H304" s="330"/>
      <c r="I304" s="33"/>
    </row>
    <row r="305" spans="1:9" ht="15.75" customHeight="1">
      <c r="A305" s="264"/>
      <c r="D305" s="1"/>
      <c r="H305" s="330"/>
      <c r="I305" s="33"/>
    </row>
    <row r="306" spans="1:9" ht="15.75" customHeight="1">
      <c r="A306" s="264"/>
      <c r="D306" s="1"/>
      <c r="H306" s="330"/>
      <c r="I306" s="33"/>
    </row>
    <row r="307" spans="1:9" ht="15.75" customHeight="1">
      <c r="A307" s="264"/>
      <c r="D307" s="1"/>
      <c r="H307" s="330"/>
      <c r="I307" s="33"/>
    </row>
    <row r="308" spans="1:9" ht="15.75" customHeight="1">
      <c r="A308" s="264"/>
      <c r="D308" s="1"/>
      <c r="H308" s="330"/>
      <c r="I308" s="33"/>
    </row>
    <row r="309" spans="1:9" ht="15.75" customHeight="1">
      <c r="A309" s="264"/>
      <c r="D309" s="1"/>
      <c r="H309" s="330"/>
      <c r="I309" s="33"/>
    </row>
    <row r="310" spans="1:9" ht="15.75" customHeight="1">
      <c r="A310" s="264"/>
      <c r="D310" s="1"/>
      <c r="H310" s="330"/>
      <c r="I310" s="33"/>
    </row>
    <row r="311" spans="1:9" ht="15.75" customHeight="1">
      <c r="A311" s="264"/>
      <c r="D311" s="1"/>
      <c r="H311" s="330"/>
      <c r="I311" s="33"/>
    </row>
    <row r="312" spans="1:9" ht="15.75" customHeight="1">
      <c r="A312" s="264"/>
      <c r="D312" s="1"/>
      <c r="H312" s="330"/>
      <c r="I312" s="33"/>
    </row>
    <row r="313" spans="1:9" ht="15.75" customHeight="1">
      <c r="A313" s="264"/>
      <c r="D313" s="1"/>
      <c r="H313" s="330"/>
      <c r="I313" s="33"/>
    </row>
    <row r="314" spans="1:9" ht="15.75" customHeight="1">
      <c r="A314" s="264"/>
      <c r="D314" s="1"/>
      <c r="H314" s="330"/>
      <c r="I314" s="33"/>
    </row>
    <row r="315" spans="1:9" ht="15.75" customHeight="1">
      <c r="A315" s="264"/>
      <c r="D315" s="1"/>
      <c r="H315" s="330"/>
      <c r="I315" s="33"/>
    </row>
    <row r="316" spans="1:9" ht="15.75" customHeight="1">
      <c r="A316" s="264"/>
      <c r="D316" s="1"/>
      <c r="H316" s="330"/>
      <c r="I316" s="33"/>
    </row>
    <row r="317" spans="1:9" ht="15.75" customHeight="1">
      <c r="A317" s="264"/>
      <c r="D317" s="1"/>
      <c r="H317" s="330"/>
      <c r="I317" s="33"/>
    </row>
    <row r="318" spans="1:9" ht="15.75" customHeight="1">
      <c r="A318" s="264"/>
      <c r="D318" s="1"/>
      <c r="H318" s="330"/>
      <c r="I318" s="33"/>
    </row>
    <row r="319" spans="1:9" ht="15.75" customHeight="1">
      <c r="A319" s="264"/>
      <c r="D319" s="1"/>
      <c r="H319" s="330"/>
      <c r="I319" s="33"/>
    </row>
    <row r="320" spans="1:9" ht="15.75" customHeight="1">
      <c r="A320" s="264"/>
      <c r="D320" s="1"/>
      <c r="H320" s="330"/>
      <c r="I320" s="33"/>
    </row>
    <row r="321" spans="1:9" ht="15.75" customHeight="1">
      <c r="A321" s="264"/>
      <c r="D321" s="1"/>
      <c r="H321" s="330"/>
      <c r="I321" s="33"/>
    </row>
    <row r="322" spans="1:9" ht="15.75" customHeight="1">
      <c r="A322" s="264"/>
      <c r="D322" s="1"/>
      <c r="H322" s="330"/>
      <c r="I322" s="33"/>
    </row>
    <row r="323" spans="1:9" ht="15.75" customHeight="1">
      <c r="A323" s="264"/>
      <c r="D323" s="1"/>
      <c r="H323" s="330"/>
      <c r="I323" s="33"/>
    </row>
    <row r="324" spans="1:9" ht="15.75" customHeight="1">
      <c r="A324" s="264"/>
      <c r="D324" s="1"/>
      <c r="H324" s="330"/>
      <c r="I324" s="33"/>
    </row>
    <row r="325" spans="1:9" ht="15.75" customHeight="1">
      <c r="A325" s="264"/>
      <c r="D325" s="1"/>
      <c r="H325" s="330"/>
      <c r="I325" s="33"/>
    </row>
    <row r="326" spans="1:9" ht="15.75" customHeight="1">
      <c r="A326" s="264"/>
      <c r="D326" s="1"/>
      <c r="H326" s="330"/>
      <c r="I326" s="33"/>
    </row>
    <row r="327" spans="1:9" ht="15.75" customHeight="1">
      <c r="A327" s="264"/>
      <c r="D327" s="1"/>
      <c r="H327" s="330"/>
      <c r="I327" s="33"/>
    </row>
    <row r="328" spans="1:9" ht="15.75" customHeight="1">
      <c r="A328" s="264"/>
      <c r="D328" s="1"/>
      <c r="H328" s="330"/>
      <c r="I328" s="33"/>
    </row>
    <row r="329" spans="1:9" ht="15.75" customHeight="1">
      <c r="A329" s="264"/>
      <c r="D329" s="1"/>
      <c r="H329" s="330"/>
      <c r="I329" s="33"/>
    </row>
    <row r="330" spans="1:9" ht="15.75" customHeight="1">
      <c r="A330" s="264"/>
      <c r="D330" s="1"/>
      <c r="H330" s="330"/>
      <c r="I330" s="33"/>
    </row>
    <row r="331" spans="1:9" ht="15.75" customHeight="1">
      <c r="A331" s="264"/>
      <c r="D331" s="1"/>
      <c r="H331" s="330"/>
      <c r="I331" s="33"/>
    </row>
    <row r="332" spans="1:9" ht="15.75" customHeight="1">
      <c r="A332" s="264"/>
      <c r="D332" s="1"/>
      <c r="H332" s="330"/>
      <c r="I332" s="33"/>
    </row>
    <row r="333" spans="1:9" ht="15.75" customHeight="1">
      <c r="A333" s="264"/>
      <c r="D333" s="1"/>
      <c r="H333" s="330"/>
      <c r="I333" s="33"/>
    </row>
    <row r="334" spans="1:9" ht="15.75" customHeight="1">
      <c r="A334" s="264"/>
      <c r="D334" s="1"/>
      <c r="H334" s="330"/>
      <c r="I334" s="33"/>
    </row>
    <row r="335" spans="1:9" ht="15.75" customHeight="1">
      <c r="A335" s="264"/>
      <c r="D335" s="1"/>
      <c r="H335" s="330"/>
      <c r="I335" s="33"/>
    </row>
    <row r="336" spans="1:9" ht="15.75" customHeight="1">
      <c r="A336" s="264"/>
      <c r="D336" s="1"/>
      <c r="H336" s="330"/>
      <c r="I336" s="33"/>
    </row>
    <row r="337" spans="1:9" ht="15.75" customHeight="1">
      <c r="A337" s="264"/>
      <c r="D337" s="1"/>
      <c r="H337" s="330"/>
      <c r="I337" s="33"/>
    </row>
    <row r="338" spans="1:9" ht="15.75" customHeight="1">
      <c r="A338" s="264"/>
      <c r="D338" s="1"/>
      <c r="H338" s="330"/>
      <c r="I338" s="33"/>
    </row>
    <row r="339" spans="1:9" ht="15.75" customHeight="1">
      <c r="A339" s="264"/>
      <c r="D339" s="1"/>
      <c r="H339" s="330"/>
      <c r="I339" s="33"/>
    </row>
    <row r="340" spans="1:9" ht="15.75" customHeight="1">
      <c r="A340" s="264"/>
      <c r="D340" s="1"/>
      <c r="H340" s="330"/>
      <c r="I340" s="33"/>
    </row>
    <row r="341" spans="1:9" ht="15.75" customHeight="1">
      <c r="A341" s="264"/>
      <c r="D341" s="1"/>
      <c r="H341" s="330"/>
      <c r="I341" s="33"/>
    </row>
    <row r="342" spans="1:9" ht="15.75" customHeight="1">
      <c r="A342" s="264"/>
      <c r="D342" s="1"/>
      <c r="H342" s="330"/>
      <c r="I342" s="33"/>
    </row>
    <row r="343" spans="1:9" ht="15.75" customHeight="1">
      <c r="A343" s="264"/>
      <c r="D343" s="1"/>
      <c r="H343" s="330"/>
      <c r="I343" s="33"/>
    </row>
    <row r="344" spans="1:9" ht="15.75" customHeight="1">
      <c r="A344" s="264"/>
      <c r="D344" s="1"/>
      <c r="H344" s="330"/>
      <c r="I344" s="33"/>
    </row>
    <row r="345" spans="1:9" ht="15.75" customHeight="1">
      <c r="A345" s="264"/>
      <c r="D345" s="1"/>
      <c r="H345" s="330"/>
      <c r="I345" s="33"/>
    </row>
    <row r="346" spans="1:9" ht="15.75" customHeight="1">
      <c r="A346" s="264"/>
      <c r="D346" s="1"/>
      <c r="H346" s="330"/>
      <c r="I346" s="33"/>
    </row>
    <row r="347" spans="1:9" ht="15.75" customHeight="1">
      <c r="A347" s="264"/>
      <c r="D347" s="1"/>
      <c r="H347" s="330"/>
      <c r="I347" s="33"/>
    </row>
    <row r="348" spans="1:9" ht="15.75" customHeight="1">
      <c r="A348" s="264"/>
      <c r="D348" s="1"/>
      <c r="H348" s="330"/>
      <c r="I348" s="33"/>
    </row>
    <row r="349" spans="1:9" ht="15.75" customHeight="1">
      <c r="A349" s="264"/>
      <c r="D349" s="1"/>
      <c r="H349" s="330"/>
      <c r="I349" s="33"/>
    </row>
    <row r="350" spans="1:9" ht="15.75" customHeight="1">
      <c r="A350" s="264"/>
      <c r="D350" s="1"/>
      <c r="H350" s="330"/>
      <c r="I350" s="33"/>
    </row>
    <row r="351" spans="1:9" ht="15.75" customHeight="1">
      <c r="A351" s="264"/>
      <c r="D351" s="1"/>
      <c r="H351" s="330"/>
      <c r="I351" s="33"/>
    </row>
    <row r="352" spans="1:9" ht="15.75" customHeight="1">
      <c r="A352" s="264"/>
      <c r="D352" s="1"/>
      <c r="H352" s="330"/>
      <c r="I352" s="33"/>
    </row>
    <row r="353" spans="1:9" ht="15.75" customHeight="1">
      <c r="A353" s="264"/>
      <c r="D353" s="1"/>
      <c r="H353" s="330"/>
      <c r="I353" s="33"/>
    </row>
    <row r="354" spans="1:9" ht="15.75" customHeight="1">
      <c r="A354" s="264"/>
      <c r="D354" s="1"/>
      <c r="H354" s="330"/>
      <c r="I354" s="33"/>
    </row>
    <row r="355" spans="1:9" ht="15.75" customHeight="1">
      <c r="A355" s="264"/>
      <c r="D355" s="1"/>
      <c r="H355" s="330"/>
      <c r="I355" s="33"/>
    </row>
    <row r="356" spans="1:9" ht="15.75" customHeight="1">
      <c r="A356" s="264"/>
      <c r="D356" s="1"/>
      <c r="H356" s="330"/>
      <c r="I356" s="33"/>
    </row>
    <row r="357" spans="1:9" ht="15.75" customHeight="1">
      <c r="A357" s="264"/>
      <c r="D357" s="1"/>
      <c r="H357" s="330"/>
      <c r="I357" s="33"/>
    </row>
    <row r="358" spans="1:9" ht="15.75" customHeight="1">
      <c r="A358" s="264"/>
      <c r="D358" s="1"/>
      <c r="H358" s="330"/>
      <c r="I358" s="33"/>
    </row>
    <row r="359" spans="1:9" ht="15.75" customHeight="1">
      <c r="A359" s="264"/>
      <c r="D359" s="1"/>
      <c r="H359" s="330"/>
      <c r="I359" s="33"/>
    </row>
    <row r="360" spans="1:9" ht="15.75" customHeight="1">
      <c r="A360" s="264"/>
      <c r="D360" s="1"/>
      <c r="H360" s="330"/>
      <c r="I360" s="33"/>
    </row>
    <row r="361" spans="1:9" ht="15.75" customHeight="1">
      <c r="A361" s="264"/>
      <c r="D361" s="1"/>
      <c r="H361" s="330"/>
      <c r="I361" s="33"/>
    </row>
    <row r="362" spans="1:9" ht="15.75" customHeight="1">
      <c r="A362" s="264"/>
      <c r="D362" s="1"/>
      <c r="H362" s="330"/>
      <c r="I362" s="33"/>
    </row>
    <row r="363" spans="1:9" ht="15.75" customHeight="1">
      <c r="A363" s="264"/>
      <c r="D363" s="1"/>
      <c r="H363" s="330"/>
      <c r="I363" s="33"/>
    </row>
    <row r="364" spans="1:9" ht="15.75" customHeight="1">
      <c r="A364" s="264"/>
      <c r="D364" s="1"/>
      <c r="H364" s="330"/>
      <c r="I364" s="33"/>
    </row>
    <row r="365" spans="1:9" ht="15.75" customHeight="1">
      <c r="A365" s="264"/>
      <c r="D365" s="1"/>
      <c r="H365" s="330"/>
      <c r="I365" s="33"/>
    </row>
    <row r="366" spans="1:9" ht="15.75" customHeight="1">
      <c r="A366" s="264"/>
      <c r="D366" s="1"/>
      <c r="H366" s="330"/>
      <c r="I366" s="33"/>
    </row>
    <row r="367" spans="1:9" ht="15.75" customHeight="1">
      <c r="A367" s="264"/>
      <c r="D367" s="1"/>
      <c r="H367" s="330"/>
      <c r="I367" s="33"/>
    </row>
    <row r="368" spans="1:9" ht="15.75" customHeight="1">
      <c r="A368" s="264"/>
      <c r="D368" s="1"/>
      <c r="H368" s="330"/>
      <c r="I368" s="33"/>
    </row>
    <row r="369" spans="1:9" ht="15.75" customHeight="1">
      <c r="A369" s="264"/>
      <c r="D369" s="1"/>
      <c r="H369" s="330"/>
      <c r="I369" s="33"/>
    </row>
    <row r="370" spans="1:9" ht="15.75" customHeight="1">
      <c r="A370" s="264"/>
      <c r="D370" s="1"/>
      <c r="H370" s="330"/>
      <c r="I370" s="33"/>
    </row>
    <row r="371" spans="1:9" ht="15.75" customHeight="1">
      <c r="A371" s="264"/>
      <c r="D371" s="1"/>
      <c r="H371" s="330"/>
      <c r="I371" s="33"/>
    </row>
    <row r="372" spans="1:9" ht="15.75" customHeight="1">
      <c r="A372" s="264"/>
      <c r="D372" s="1"/>
      <c r="H372" s="330"/>
      <c r="I372" s="33"/>
    </row>
    <row r="373" spans="1:9" ht="15.75" customHeight="1">
      <c r="A373" s="264"/>
      <c r="D373" s="1"/>
      <c r="H373" s="330"/>
      <c r="I373" s="33"/>
    </row>
    <row r="374" spans="1:9" ht="15.75" customHeight="1">
      <c r="A374" s="264"/>
      <c r="D374" s="1"/>
      <c r="H374" s="330"/>
      <c r="I374" s="33"/>
    </row>
    <row r="375" spans="1:9" ht="15.75" customHeight="1">
      <c r="A375" s="264"/>
      <c r="D375" s="1"/>
      <c r="H375" s="330"/>
      <c r="I375" s="33"/>
    </row>
    <row r="376" spans="1:9" ht="15.75" customHeight="1">
      <c r="A376" s="264"/>
      <c r="D376" s="1"/>
      <c r="H376" s="330"/>
      <c r="I376" s="33"/>
    </row>
    <row r="377" spans="1:9" ht="15.75" customHeight="1">
      <c r="A377" s="264"/>
      <c r="D377" s="1"/>
      <c r="H377" s="330"/>
      <c r="I377" s="33"/>
    </row>
    <row r="378" spans="1:9" ht="15.75" customHeight="1">
      <c r="A378" s="264"/>
      <c r="D378" s="1"/>
      <c r="H378" s="330"/>
      <c r="I378" s="33"/>
    </row>
    <row r="379" spans="1:9" ht="15.75" customHeight="1">
      <c r="A379" s="264"/>
      <c r="D379" s="1"/>
      <c r="H379" s="330"/>
      <c r="I379" s="33"/>
    </row>
    <row r="380" spans="1:9" ht="15.75" customHeight="1">
      <c r="A380" s="264"/>
      <c r="D380" s="1"/>
      <c r="H380" s="330"/>
      <c r="I380" s="33"/>
    </row>
    <row r="381" spans="1:9" ht="15.75" customHeight="1">
      <c r="A381" s="264"/>
      <c r="D381" s="1"/>
      <c r="H381" s="330"/>
      <c r="I381" s="33"/>
    </row>
    <row r="382" spans="1:9" ht="15.75" customHeight="1">
      <c r="A382" s="264"/>
      <c r="D382" s="1"/>
      <c r="H382" s="330"/>
      <c r="I382" s="33"/>
    </row>
    <row r="383" spans="1:9" ht="15.75" customHeight="1">
      <c r="A383" s="264"/>
      <c r="D383" s="1"/>
      <c r="H383" s="330"/>
      <c r="I383" s="33"/>
    </row>
    <row r="384" spans="1:9" ht="15.75" customHeight="1">
      <c r="A384" s="264"/>
      <c r="D384" s="1"/>
      <c r="H384" s="330"/>
      <c r="I384" s="33"/>
    </row>
    <row r="385" spans="1:9" ht="15.75" customHeight="1">
      <c r="A385" s="264"/>
      <c r="D385" s="1"/>
      <c r="H385" s="330"/>
      <c r="I385" s="33"/>
    </row>
    <row r="386" spans="1:9" ht="15.75" customHeight="1">
      <c r="A386" s="264"/>
      <c r="D386" s="1"/>
      <c r="H386" s="330"/>
      <c r="I386" s="33"/>
    </row>
    <row r="387" spans="1:9" ht="15.75" customHeight="1">
      <c r="A387" s="264"/>
      <c r="D387" s="1"/>
      <c r="H387" s="330"/>
      <c r="I387" s="33"/>
    </row>
    <row r="388" spans="1:9" ht="15.75" customHeight="1">
      <c r="A388" s="264"/>
      <c r="D388" s="1"/>
      <c r="H388" s="330"/>
      <c r="I388" s="33"/>
    </row>
    <row r="389" spans="1:9" ht="15.75" customHeight="1">
      <c r="A389" s="264"/>
      <c r="D389" s="1"/>
      <c r="H389" s="330"/>
      <c r="I389" s="33"/>
    </row>
    <row r="390" spans="1:9" ht="15.75" customHeight="1">
      <c r="A390" s="264"/>
      <c r="D390" s="1"/>
      <c r="H390" s="330"/>
      <c r="I390" s="33"/>
    </row>
    <row r="391" spans="1:9" ht="15.75" customHeight="1">
      <c r="A391" s="264"/>
      <c r="D391" s="1"/>
      <c r="H391" s="330"/>
      <c r="I391" s="33"/>
    </row>
    <row r="392" spans="1:9" ht="15.75" customHeight="1">
      <c r="A392" s="264"/>
      <c r="D392" s="1"/>
      <c r="H392" s="330"/>
      <c r="I392" s="33"/>
    </row>
    <row r="393" spans="1:9" ht="15.75" customHeight="1">
      <c r="A393" s="264"/>
      <c r="D393" s="1"/>
      <c r="H393" s="330"/>
      <c r="I393" s="33"/>
    </row>
    <row r="394" spans="1:9" ht="15.75" customHeight="1">
      <c r="A394" s="264"/>
      <c r="D394" s="1"/>
      <c r="H394" s="330"/>
      <c r="I394" s="33"/>
    </row>
    <row r="395" spans="1:9" ht="15.75" customHeight="1">
      <c r="A395" s="264"/>
      <c r="D395" s="1"/>
      <c r="H395" s="330"/>
      <c r="I395" s="33"/>
    </row>
    <row r="396" spans="1:9" ht="15.75" customHeight="1">
      <c r="A396" s="264"/>
      <c r="D396" s="1"/>
      <c r="H396" s="330"/>
      <c r="I396" s="33"/>
    </row>
    <row r="397" spans="1:9" ht="15.75" customHeight="1">
      <c r="A397" s="264"/>
      <c r="D397" s="1"/>
      <c r="H397" s="330"/>
      <c r="I397" s="33"/>
    </row>
    <row r="398" spans="1:9" ht="15.75" customHeight="1">
      <c r="A398" s="264"/>
      <c r="D398" s="1"/>
      <c r="H398" s="330"/>
      <c r="I398" s="33"/>
    </row>
    <row r="399" spans="1:9" ht="15.75" customHeight="1">
      <c r="A399" s="264"/>
      <c r="D399" s="1"/>
      <c r="H399" s="330"/>
      <c r="I399" s="33"/>
    </row>
    <row r="400" spans="1:9" ht="15.75" customHeight="1">
      <c r="A400" s="264"/>
      <c r="D400" s="1"/>
      <c r="H400" s="330"/>
      <c r="I400" s="33"/>
    </row>
    <row r="401" spans="1:9" ht="15.75" customHeight="1">
      <c r="A401" s="264"/>
      <c r="D401" s="1"/>
      <c r="H401" s="330"/>
      <c r="I401" s="33"/>
    </row>
    <row r="402" spans="1:9" ht="15.75" customHeight="1">
      <c r="A402" s="264"/>
      <c r="D402" s="1"/>
      <c r="H402" s="330"/>
      <c r="I402" s="33"/>
    </row>
    <row r="403" spans="1:9" ht="15.75" customHeight="1">
      <c r="A403" s="264"/>
      <c r="D403" s="1"/>
      <c r="H403" s="330"/>
      <c r="I403" s="33"/>
    </row>
    <row r="404" spans="1:9" ht="15.75" customHeight="1">
      <c r="A404" s="264"/>
      <c r="D404" s="1"/>
      <c r="H404" s="330"/>
      <c r="I404" s="33"/>
    </row>
    <row r="405" spans="1:9" ht="15.75" customHeight="1">
      <c r="A405" s="264"/>
      <c r="D405" s="1"/>
      <c r="H405" s="330"/>
      <c r="I405" s="33"/>
    </row>
    <row r="406" spans="1:9" ht="15.75" customHeight="1">
      <c r="A406" s="264"/>
      <c r="D406" s="1"/>
      <c r="H406" s="330"/>
      <c r="I406" s="33"/>
    </row>
    <row r="407" spans="1:9" ht="15.75" customHeight="1">
      <c r="A407" s="264"/>
      <c r="D407" s="1"/>
      <c r="H407" s="330"/>
      <c r="I407" s="33"/>
    </row>
    <row r="408" spans="1:9" ht="15.75" customHeight="1">
      <c r="A408" s="264"/>
      <c r="D408" s="1"/>
      <c r="H408" s="330"/>
      <c r="I408" s="33"/>
    </row>
    <row r="409" spans="1:9" ht="15.75" customHeight="1">
      <c r="A409" s="264"/>
      <c r="D409" s="1"/>
      <c r="H409" s="330"/>
      <c r="I409" s="33"/>
    </row>
    <row r="410" spans="1:9" ht="15.75" customHeight="1">
      <c r="A410" s="264"/>
      <c r="D410" s="1"/>
      <c r="H410" s="330"/>
      <c r="I410" s="33"/>
    </row>
    <row r="411" spans="1:9" ht="15.75" customHeight="1">
      <c r="A411" s="264"/>
      <c r="D411" s="1"/>
      <c r="H411" s="330"/>
      <c r="I411" s="33"/>
    </row>
    <row r="412" spans="1:9" ht="15.75" customHeight="1">
      <c r="A412" s="264"/>
      <c r="D412" s="1"/>
      <c r="H412" s="330"/>
      <c r="I412" s="33"/>
    </row>
    <row r="413" spans="1:9" ht="15.75" customHeight="1">
      <c r="A413" s="264"/>
      <c r="D413" s="1"/>
      <c r="H413" s="330"/>
      <c r="I413" s="33"/>
    </row>
    <row r="414" spans="1:9" ht="15.75" customHeight="1">
      <c r="A414" s="264"/>
      <c r="D414" s="1"/>
      <c r="H414" s="330"/>
      <c r="I414" s="33"/>
    </row>
    <row r="415" spans="1:9" ht="15.75" customHeight="1">
      <c r="A415" s="264"/>
      <c r="D415" s="1"/>
      <c r="H415" s="330"/>
      <c r="I415" s="33"/>
    </row>
    <row r="416" spans="1:9" ht="15.75" customHeight="1">
      <c r="A416" s="264"/>
      <c r="D416" s="1"/>
      <c r="H416" s="330"/>
      <c r="I416" s="33"/>
    </row>
    <row r="417" spans="1:9" ht="15.75" customHeight="1">
      <c r="A417" s="264"/>
      <c r="D417" s="1"/>
      <c r="H417" s="330"/>
      <c r="I417" s="33"/>
    </row>
    <row r="418" spans="1:9" ht="15.75" customHeight="1">
      <c r="A418" s="264"/>
      <c r="D418" s="1"/>
      <c r="H418" s="330"/>
      <c r="I418" s="33"/>
    </row>
    <row r="419" spans="1:9" ht="15.75" customHeight="1">
      <c r="A419" s="264"/>
      <c r="D419" s="1"/>
      <c r="H419" s="330"/>
      <c r="I419" s="33"/>
    </row>
    <row r="420" spans="1:9" ht="15.75" customHeight="1">
      <c r="A420" s="264"/>
      <c r="D420" s="1"/>
      <c r="H420" s="330"/>
      <c r="I420" s="33"/>
    </row>
    <row r="421" spans="1:9" ht="15.75" customHeight="1">
      <c r="A421" s="264"/>
      <c r="D421" s="1"/>
      <c r="H421" s="330"/>
      <c r="I421" s="33"/>
    </row>
    <row r="422" spans="1:9" ht="15.75" customHeight="1">
      <c r="A422" s="264"/>
      <c r="D422" s="1"/>
      <c r="H422" s="330"/>
      <c r="I422" s="33"/>
    </row>
    <row r="423" spans="1:9" ht="15.75" customHeight="1">
      <c r="A423" s="264"/>
      <c r="D423" s="1"/>
      <c r="H423" s="330"/>
      <c r="I423" s="33"/>
    </row>
    <row r="424" spans="1:9" ht="15.75" customHeight="1">
      <c r="A424" s="264"/>
      <c r="D424" s="1"/>
      <c r="H424" s="330"/>
      <c r="I424" s="33"/>
    </row>
    <row r="425" spans="1:9" ht="15.75" customHeight="1">
      <c r="A425" s="264"/>
      <c r="D425" s="1"/>
      <c r="H425" s="330"/>
      <c r="I425" s="33"/>
    </row>
    <row r="426" spans="1:9" ht="15.75" customHeight="1">
      <c r="A426" s="264"/>
      <c r="D426" s="1"/>
      <c r="H426" s="330"/>
      <c r="I426" s="33"/>
    </row>
    <row r="427" spans="1:9" ht="15.75" customHeight="1">
      <c r="A427" s="264"/>
      <c r="D427" s="1"/>
      <c r="H427" s="330"/>
      <c r="I427" s="33"/>
    </row>
    <row r="428" spans="1:9" ht="15.75" customHeight="1">
      <c r="A428" s="264"/>
      <c r="D428" s="1"/>
      <c r="H428" s="330"/>
      <c r="I428" s="33"/>
    </row>
    <row r="429" spans="1:9" ht="15.75" customHeight="1">
      <c r="A429" s="264"/>
      <c r="D429" s="1"/>
      <c r="H429" s="330"/>
      <c r="I429" s="33"/>
    </row>
    <row r="430" spans="1:9" ht="15.75" customHeight="1">
      <c r="A430" s="264"/>
      <c r="D430" s="1"/>
      <c r="H430" s="330"/>
      <c r="I430" s="33"/>
    </row>
    <row r="431" spans="1:9" ht="15.75" customHeight="1">
      <c r="A431" s="264"/>
      <c r="D431" s="1"/>
      <c r="H431" s="330"/>
      <c r="I431" s="33"/>
    </row>
    <row r="432" spans="1:9" ht="15.75" customHeight="1">
      <c r="A432" s="264"/>
      <c r="D432" s="1"/>
      <c r="H432" s="330"/>
      <c r="I432" s="33"/>
    </row>
    <row r="433" spans="1:9" ht="15.75" customHeight="1">
      <c r="A433" s="264"/>
      <c r="D433" s="1"/>
      <c r="H433" s="330"/>
      <c r="I433" s="33"/>
    </row>
    <row r="434" spans="1:9" ht="15.75" customHeight="1">
      <c r="A434" s="264"/>
      <c r="D434" s="1"/>
      <c r="H434" s="330"/>
      <c r="I434" s="33"/>
    </row>
    <row r="435" spans="1:9" ht="15.75" customHeight="1">
      <c r="A435" s="264"/>
      <c r="D435" s="1"/>
      <c r="H435" s="330"/>
      <c r="I435" s="33"/>
    </row>
    <row r="436" spans="1:9" ht="15.75" customHeight="1">
      <c r="A436" s="264"/>
      <c r="D436" s="1"/>
      <c r="H436" s="330"/>
      <c r="I436" s="33"/>
    </row>
    <row r="437" spans="1:9" ht="15.75" customHeight="1">
      <c r="A437" s="264"/>
      <c r="D437" s="1"/>
      <c r="H437" s="330"/>
      <c r="I437" s="33"/>
    </row>
    <row r="438" spans="1:9" ht="15.75" customHeight="1">
      <c r="A438" s="264"/>
      <c r="D438" s="1"/>
      <c r="H438" s="330"/>
      <c r="I438" s="33"/>
    </row>
    <row r="439" spans="1:9" ht="15.75" customHeight="1">
      <c r="A439" s="264"/>
      <c r="D439" s="1"/>
      <c r="H439" s="330"/>
      <c r="I439" s="33"/>
    </row>
    <row r="440" spans="1:9" ht="15.75" customHeight="1">
      <c r="A440" s="264"/>
      <c r="D440" s="1"/>
      <c r="H440" s="330"/>
      <c r="I440" s="33"/>
    </row>
    <row r="441" spans="1:9" ht="15.75" customHeight="1">
      <c r="A441" s="264"/>
      <c r="D441" s="1"/>
      <c r="H441" s="330"/>
      <c r="I441" s="33"/>
    </row>
    <row r="442" spans="1:9" ht="15.75" customHeight="1">
      <c r="A442" s="264"/>
      <c r="D442" s="1"/>
      <c r="H442" s="330"/>
      <c r="I442" s="33"/>
    </row>
    <row r="443" spans="1:9" ht="15.75" customHeight="1">
      <c r="A443" s="264"/>
      <c r="D443" s="1"/>
      <c r="H443" s="330"/>
      <c r="I443" s="33"/>
    </row>
    <row r="444" spans="1:9" ht="15.75" customHeight="1">
      <c r="A444" s="264"/>
      <c r="D444" s="1"/>
      <c r="H444" s="330"/>
      <c r="I444" s="33"/>
    </row>
    <row r="445" spans="1:9" ht="15.75" customHeight="1">
      <c r="A445" s="264"/>
      <c r="D445" s="1"/>
      <c r="H445" s="330"/>
      <c r="I445" s="33"/>
    </row>
    <row r="446" spans="1:9" ht="15.75" customHeight="1">
      <c r="A446" s="264"/>
      <c r="D446" s="1"/>
      <c r="H446" s="330"/>
      <c r="I446" s="33"/>
    </row>
    <row r="447" spans="1:9" ht="15.75" customHeight="1">
      <c r="A447" s="264"/>
      <c r="D447" s="1"/>
      <c r="H447" s="330"/>
      <c r="I447" s="33"/>
    </row>
    <row r="448" spans="1:9" ht="15.75" customHeight="1">
      <c r="A448" s="264"/>
      <c r="D448" s="1"/>
      <c r="H448" s="330"/>
      <c r="I448" s="33"/>
    </row>
    <row r="449" spans="1:9" ht="15.75" customHeight="1">
      <c r="A449" s="264"/>
      <c r="D449" s="1"/>
      <c r="H449" s="330"/>
      <c r="I449" s="33"/>
    </row>
    <row r="450" spans="1:9" ht="15.75" customHeight="1">
      <c r="A450" s="264"/>
      <c r="D450" s="1"/>
      <c r="H450" s="330"/>
      <c r="I450" s="33"/>
    </row>
    <row r="451" spans="1:9" ht="15.75" customHeight="1">
      <c r="A451" s="264"/>
      <c r="D451" s="1"/>
      <c r="H451" s="330"/>
      <c r="I451" s="33"/>
    </row>
    <row r="452" spans="1:9" ht="15.75" customHeight="1">
      <c r="A452" s="264"/>
      <c r="D452" s="1"/>
      <c r="H452" s="330"/>
      <c r="I452" s="33"/>
    </row>
    <row r="453" spans="1:9" ht="15.75" customHeight="1">
      <c r="A453" s="264"/>
      <c r="D453" s="1"/>
      <c r="H453" s="330"/>
      <c r="I453" s="33"/>
    </row>
    <row r="454" spans="1:9" ht="15.75" customHeight="1">
      <c r="A454" s="264"/>
      <c r="D454" s="1"/>
      <c r="H454" s="330"/>
      <c r="I454" s="33"/>
    </row>
    <row r="455" spans="1:9" ht="15.75" customHeight="1">
      <c r="A455" s="264"/>
      <c r="D455" s="1"/>
      <c r="H455" s="330"/>
      <c r="I455" s="33"/>
    </row>
    <row r="456" spans="1:9" ht="15.75" customHeight="1">
      <c r="A456" s="264"/>
      <c r="D456" s="1"/>
      <c r="H456" s="330"/>
      <c r="I456" s="33"/>
    </row>
    <row r="457" spans="1:9" ht="15.75" customHeight="1">
      <c r="A457" s="264"/>
      <c r="D457" s="1"/>
      <c r="H457" s="330"/>
      <c r="I457" s="33"/>
    </row>
    <row r="458" spans="1:9" ht="15.75" customHeight="1">
      <c r="A458" s="264"/>
      <c r="D458" s="1"/>
      <c r="H458" s="330"/>
      <c r="I458" s="33"/>
    </row>
    <row r="459" spans="1:9" ht="15.75" customHeight="1">
      <c r="A459" s="264"/>
      <c r="D459" s="1"/>
      <c r="H459" s="330"/>
      <c r="I459" s="33"/>
    </row>
    <row r="460" spans="1:9" ht="15.75" customHeight="1">
      <c r="A460" s="264"/>
      <c r="D460" s="1"/>
      <c r="H460" s="330"/>
      <c r="I460" s="33"/>
    </row>
    <row r="461" spans="1:9" ht="15.75" customHeight="1">
      <c r="A461" s="264"/>
      <c r="D461" s="1"/>
      <c r="H461" s="330"/>
      <c r="I461" s="33"/>
    </row>
    <row r="462" spans="1:9" ht="15.75" customHeight="1">
      <c r="A462" s="264"/>
      <c r="D462" s="1"/>
      <c r="H462" s="330"/>
      <c r="I462" s="33"/>
    </row>
    <row r="463" spans="1:9" ht="15.75" customHeight="1">
      <c r="A463" s="264"/>
      <c r="D463" s="1"/>
      <c r="H463" s="330"/>
      <c r="I463" s="33"/>
    </row>
    <row r="464" spans="1:9" ht="15.75" customHeight="1">
      <c r="A464" s="264"/>
      <c r="D464" s="1"/>
      <c r="H464" s="330"/>
      <c r="I464" s="33"/>
    </row>
    <row r="465" spans="1:9" ht="15.75" customHeight="1">
      <c r="A465" s="264"/>
      <c r="D465" s="1"/>
      <c r="H465" s="330"/>
      <c r="I465" s="33"/>
    </row>
    <row r="466" spans="1:9" ht="15.75" customHeight="1">
      <c r="A466" s="264"/>
      <c r="D466" s="1"/>
      <c r="H466" s="330"/>
      <c r="I466" s="33"/>
    </row>
    <row r="467" spans="1:9" ht="15.75" customHeight="1">
      <c r="A467" s="264"/>
      <c r="D467" s="1"/>
      <c r="H467" s="330"/>
      <c r="I467" s="33"/>
    </row>
    <row r="468" spans="1:9" ht="15.75" customHeight="1">
      <c r="A468" s="264"/>
      <c r="D468" s="1"/>
      <c r="H468" s="330"/>
      <c r="I468" s="33"/>
    </row>
    <row r="469" spans="1:9" ht="15.75" customHeight="1">
      <c r="A469" s="264"/>
      <c r="D469" s="1"/>
      <c r="H469" s="330"/>
      <c r="I469" s="33"/>
    </row>
    <row r="470" spans="1:9" ht="15.75" customHeight="1">
      <c r="A470" s="264"/>
      <c r="D470" s="1"/>
      <c r="H470" s="330"/>
      <c r="I470" s="33"/>
    </row>
    <row r="471" spans="1:9" ht="15.75" customHeight="1">
      <c r="A471" s="264"/>
      <c r="D471" s="1"/>
      <c r="H471" s="330"/>
      <c r="I471" s="33"/>
    </row>
    <row r="472" spans="1:9" ht="15.75" customHeight="1">
      <c r="A472" s="264"/>
      <c r="D472" s="1"/>
      <c r="H472" s="330"/>
      <c r="I472" s="33"/>
    </row>
    <row r="473" spans="1:9" ht="15.75" customHeight="1">
      <c r="A473" s="264"/>
      <c r="D473" s="1"/>
      <c r="H473" s="330"/>
      <c r="I473" s="33"/>
    </row>
    <row r="474" spans="1:9" ht="15.75" customHeight="1">
      <c r="A474" s="264"/>
      <c r="D474" s="1"/>
      <c r="H474" s="330"/>
      <c r="I474" s="33"/>
    </row>
    <row r="475" spans="1:9" ht="15.75" customHeight="1">
      <c r="A475" s="264"/>
      <c r="D475" s="1"/>
      <c r="H475" s="330"/>
      <c r="I475" s="33"/>
    </row>
    <row r="476" spans="1:9" ht="15.75" customHeight="1">
      <c r="A476" s="264"/>
      <c r="D476" s="1"/>
      <c r="H476" s="330"/>
      <c r="I476" s="33"/>
    </row>
    <row r="477" spans="1:9" ht="15.75" customHeight="1">
      <c r="A477" s="264"/>
      <c r="D477" s="1"/>
      <c r="H477" s="330"/>
      <c r="I477" s="33"/>
    </row>
    <row r="478" spans="1:9" ht="15.75" customHeight="1">
      <c r="A478" s="264"/>
      <c r="D478" s="1"/>
      <c r="H478" s="330"/>
      <c r="I478" s="33"/>
    </row>
    <row r="479" spans="1:9" ht="15.75" customHeight="1">
      <c r="A479" s="264"/>
      <c r="D479" s="1"/>
      <c r="H479" s="330"/>
      <c r="I479" s="33"/>
    </row>
    <row r="480" spans="1:9" ht="15.75" customHeight="1">
      <c r="A480" s="264"/>
      <c r="D480" s="1"/>
      <c r="H480" s="330"/>
      <c r="I480" s="33"/>
    </row>
    <row r="481" spans="1:9" ht="15.75" customHeight="1">
      <c r="A481" s="264"/>
      <c r="D481" s="1"/>
      <c r="H481" s="330"/>
      <c r="I481" s="33"/>
    </row>
    <row r="482" spans="1:9" ht="15.75" customHeight="1">
      <c r="A482" s="264"/>
      <c r="D482" s="1"/>
      <c r="H482" s="330"/>
      <c r="I482" s="33"/>
    </row>
    <row r="483" spans="1:9" ht="15.75" customHeight="1">
      <c r="A483" s="264"/>
      <c r="D483" s="1"/>
      <c r="H483" s="330"/>
      <c r="I483" s="33"/>
    </row>
    <row r="484" spans="1:9" ht="15.75" customHeight="1">
      <c r="A484" s="264"/>
      <c r="D484" s="1"/>
      <c r="H484" s="330"/>
      <c r="I484" s="33"/>
    </row>
    <row r="485" spans="1:9" ht="15.75" customHeight="1">
      <c r="A485" s="264"/>
      <c r="D485" s="1"/>
      <c r="H485" s="330"/>
      <c r="I485" s="33"/>
    </row>
    <row r="486" spans="1:9" ht="15.75" customHeight="1">
      <c r="A486" s="264"/>
      <c r="D486" s="1"/>
      <c r="H486" s="330"/>
      <c r="I486" s="33"/>
    </row>
    <row r="487" spans="1:9" ht="15.75" customHeight="1">
      <c r="A487" s="264"/>
      <c r="D487" s="1"/>
      <c r="H487" s="330"/>
      <c r="I487" s="33"/>
    </row>
    <row r="488" spans="1:9" ht="15.75" customHeight="1">
      <c r="A488" s="264"/>
      <c r="D488" s="1"/>
      <c r="H488" s="330"/>
      <c r="I488" s="33"/>
    </row>
    <row r="489" spans="1:9" ht="15.75" customHeight="1">
      <c r="A489" s="264"/>
      <c r="D489" s="1"/>
      <c r="H489" s="330"/>
      <c r="I489" s="33"/>
    </row>
    <row r="490" spans="1:9" ht="15.75" customHeight="1">
      <c r="A490" s="264"/>
      <c r="D490" s="1"/>
      <c r="H490" s="330"/>
      <c r="I490" s="33"/>
    </row>
    <row r="491" spans="1:9" ht="15.75" customHeight="1">
      <c r="A491" s="264"/>
      <c r="D491" s="1"/>
      <c r="H491" s="330"/>
      <c r="I491" s="33"/>
    </row>
    <row r="492" spans="1:9" ht="15.75" customHeight="1">
      <c r="A492" s="264"/>
      <c r="D492" s="1"/>
      <c r="H492" s="330"/>
      <c r="I492" s="33"/>
    </row>
    <row r="493" spans="1:9" ht="15.75" customHeight="1">
      <c r="A493" s="264"/>
      <c r="D493" s="1"/>
      <c r="H493" s="330"/>
      <c r="I493" s="33"/>
    </row>
    <row r="494" spans="1:9" ht="15.75" customHeight="1">
      <c r="A494" s="264"/>
      <c r="D494" s="1"/>
      <c r="H494" s="330"/>
      <c r="I494" s="33"/>
    </row>
    <row r="495" spans="1:9" ht="15.75" customHeight="1">
      <c r="A495" s="264"/>
      <c r="D495" s="1"/>
      <c r="H495" s="330"/>
      <c r="I495" s="33"/>
    </row>
    <row r="496" spans="1:9" ht="15.75" customHeight="1">
      <c r="A496" s="264"/>
      <c r="D496" s="1"/>
      <c r="H496" s="330"/>
      <c r="I496" s="33"/>
    </row>
    <row r="497" spans="1:9" ht="15.75" customHeight="1">
      <c r="A497" s="264"/>
      <c r="D497" s="1"/>
      <c r="H497" s="330"/>
      <c r="I497" s="33"/>
    </row>
    <row r="498" spans="1:9" ht="15.75" customHeight="1">
      <c r="A498" s="264"/>
      <c r="D498" s="1"/>
      <c r="H498" s="330"/>
      <c r="I498" s="33"/>
    </row>
    <row r="499" spans="1:9" ht="15.75" customHeight="1">
      <c r="A499" s="264"/>
      <c r="D499" s="1"/>
      <c r="H499" s="330"/>
      <c r="I499" s="33"/>
    </row>
    <row r="500" spans="1:9" ht="15.75" customHeight="1">
      <c r="A500" s="264"/>
      <c r="D500" s="1"/>
      <c r="H500" s="330"/>
      <c r="I500" s="33"/>
    </row>
    <row r="501" spans="1:9" ht="15.75" customHeight="1">
      <c r="A501" s="264"/>
      <c r="D501" s="1"/>
      <c r="H501" s="330"/>
      <c r="I501" s="33"/>
    </row>
    <row r="502" spans="1:9" ht="15.75" customHeight="1">
      <c r="A502" s="264"/>
      <c r="D502" s="1"/>
      <c r="H502" s="330"/>
      <c r="I502" s="33"/>
    </row>
    <row r="503" spans="1:9" ht="15.75" customHeight="1">
      <c r="A503" s="264"/>
      <c r="D503" s="1"/>
      <c r="H503" s="330"/>
      <c r="I503" s="33"/>
    </row>
    <row r="504" spans="1:9" ht="15.75" customHeight="1">
      <c r="A504" s="264"/>
      <c r="D504" s="1"/>
      <c r="H504" s="330"/>
      <c r="I504" s="33"/>
    </row>
    <row r="505" spans="1:9" ht="15.75" customHeight="1">
      <c r="A505" s="264"/>
      <c r="D505" s="1"/>
      <c r="H505" s="330"/>
      <c r="I505" s="33"/>
    </row>
    <row r="506" spans="1:9" ht="15.75" customHeight="1">
      <c r="A506" s="264"/>
      <c r="D506" s="1"/>
      <c r="H506" s="330"/>
      <c r="I506" s="33"/>
    </row>
    <row r="507" spans="1:9" ht="15.75" customHeight="1">
      <c r="A507" s="264"/>
      <c r="D507" s="1"/>
      <c r="H507" s="330"/>
      <c r="I507" s="33"/>
    </row>
    <row r="508" spans="1:9" ht="15.75" customHeight="1">
      <c r="A508" s="264"/>
      <c r="D508" s="1"/>
      <c r="H508" s="330"/>
      <c r="I508" s="33"/>
    </row>
    <row r="509" spans="1:9" ht="15.75" customHeight="1">
      <c r="A509" s="264"/>
      <c r="D509" s="1"/>
      <c r="H509" s="330"/>
      <c r="I509" s="33"/>
    </row>
    <row r="510" spans="1:9" ht="15.75" customHeight="1">
      <c r="A510" s="264"/>
      <c r="D510" s="1"/>
      <c r="H510" s="330"/>
      <c r="I510" s="33"/>
    </row>
    <row r="511" spans="1:9" ht="15.75" customHeight="1">
      <c r="A511" s="264"/>
      <c r="D511" s="1"/>
      <c r="H511" s="330"/>
      <c r="I511" s="33"/>
    </row>
    <row r="512" spans="1:9" ht="15.75" customHeight="1">
      <c r="A512" s="264"/>
      <c r="D512" s="1"/>
      <c r="H512" s="330"/>
      <c r="I512" s="33"/>
    </row>
    <row r="513" spans="1:9" ht="15.75" customHeight="1">
      <c r="A513" s="264"/>
      <c r="D513" s="1"/>
      <c r="H513" s="330"/>
      <c r="I513" s="33"/>
    </row>
    <row r="514" spans="1:9" ht="15.75" customHeight="1">
      <c r="A514" s="264"/>
      <c r="D514" s="1"/>
      <c r="H514" s="330"/>
      <c r="I514" s="33"/>
    </row>
    <row r="515" spans="1:9" ht="15.75" customHeight="1">
      <c r="A515" s="264"/>
      <c r="D515" s="1"/>
      <c r="H515" s="330"/>
      <c r="I515" s="33"/>
    </row>
    <row r="516" spans="1:9" ht="15.75" customHeight="1">
      <c r="A516" s="264"/>
      <c r="D516" s="1"/>
      <c r="H516" s="330"/>
      <c r="I516" s="33"/>
    </row>
    <row r="517" spans="1:9" ht="15.75" customHeight="1">
      <c r="A517" s="264"/>
      <c r="D517" s="1"/>
      <c r="H517" s="330"/>
      <c r="I517" s="33"/>
    </row>
    <row r="518" spans="1:9" ht="15.75" customHeight="1">
      <c r="A518" s="264"/>
      <c r="D518" s="1"/>
      <c r="H518" s="330"/>
      <c r="I518" s="33"/>
    </row>
    <row r="519" spans="1:9" ht="15.75" customHeight="1">
      <c r="A519" s="264"/>
      <c r="D519" s="1"/>
      <c r="H519" s="330"/>
      <c r="I519" s="33"/>
    </row>
    <row r="520" spans="1:9" ht="15.75" customHeight="1">
      <c r="A520" s="264"/>
      <c r="D520" s="1"/>
      <c r="H520" s="330"/>
      <c r="I520" s="33"/>
    </row>
    <row r="521" spans="1:9" ht="15.75" customHeight="1">
      <c r="A521" s="264"/>
      <c r="D521" s="1"/>
      <c r="H521" s="330"/>
      <c r="I521" s="33"/>
    </row>
    <row r="522" spans="1:9" ht="15.75" customHeight="1">
      <c r="A522" s="264"/>
      <c r="D522" s="1"/>
      <c r="H522" s="330"/>
      <c r="I522" s="33"/>
    </row>
    <row r="523" spans="1:9" ht="15.75" customHeight="1">
      <c r="A523" s="264"/>
      <c r="D523" s="1"/>
      <c r="H523" s="330"/>
      <c r="I523" s="33"/>
    </row>
    <row r="524" spans="1:9" ht="15.75" customHeight="1">
      <c r="A524" s="264"/>
      <c r="D524" s="1"/>
      <c r="H524" s="330"/>
      <c r="I524" s="33"/>
    </row>
    <row r="525" spans="1:9" ht="15.75" customHeight="1">
      <c r="A525" s="264"/>
      <c r="D525" s="1"/>
      <c r="H525" s="330"/>
      <c r="I525" s="33"/>
    </row>
    <row r="526" spans="1:9" ht="15.75" customHeight="1">
      <c r="A526" s="264"/>
      <c r="D526" s="1"/>
      <c r="H526" s="330"/>
      <c r="I526" s="33"/>
    </row>
    <row r="527" spans="1:9" ht="15.75" customHeight="1">
      <c r="A527" s="264"/>
      <c r="D527" s="1"/>
      <c r="H527" s="330"/>
      <c r="I527" s="33"/>
    </row>
    <row r="528" spans="1:9" ht="15.75" customHeight="1">
      <c r="A528" s="264"/>
      <c r="D528" s="1"/>
      <c r="H528" s="330"/>
      <c r="I528" s="33"/>
    </row>
    <row r="529" spans="1:9" ht="15.75" customHeight="1">
      <c r="A529" s="264"/>
      <c r="D529" s="1"/>
      <c r="H529" s="330"/>
      <c r="I529" s="33"/>
    </row>
    <row r="530" spans="1:9" ht="15.75" customHeight="1">
      <c r="A530" s="264"/>
      <c r="D530" s="1"/>
      <c r="H530" s="330"/>
      <c r="I530" s="33"/>
    </row>
    <row r="531" spans="1:9" ht="15.75" customHeight="1">
      <c r="A531" s="264"/>
      <c r="D531" s="1"/>
      <c r="H531" s="330"/>
      <c r="I531" s="33"/>
    </row>
    <row r="532" spans="1:9" ht="15.75" customHeight="1">
      <c r="A532" s="264"/>
      <c r="D532" s="1"/>
      <c r="H532" s="330"/>
      <c r="I532" s="33"/>
    </row>
    <row r="533" spans="1:9" ht="15.75" customHeight="1">
      <c r="A533" s="264"/>
      <c r="D533" s="1"/>
      <c r="H533" s="330"/>
      <c r="I533" s="33"/>
    </row>
    <row r="534" spans="1:9" ht="15.75" customHeight="1">
      <c r="A534" s="264"/>
      <c r="D534" s="1"/>
      <c r="H534" s="330"/>
      <c r="I534" s="33"/>
    </row>
    <row r="535" spans="1:9" ht="15.75" customHeight="1">
      <c r="A535" s="264"/>
      <c r="D535" s="1"/>
      <c r="H535" s="330"/>
      <c r="I535" s="33"/>
    </row>
    <row r="536" spans="1:9" ht="15.75" customHeight="1">
      <c r="A536" s="264"/>
      <c r="D536" s="1"/>
      <c r="H536" s="330"/>
      <c r="I536" s="33"/>
    </row>
    <row r="537" spans="1:9" ht="15.75" customHeight="1">
      <c r="A537" s="264"/>
      <c r="D537" s="1"/>
      <c r="H537" s="330"/>
      <c r="I537" s="33"/>
    </row>
    <row r="538" spans="1:9" ht="15.75" customHeight="1">
      <c r="A538" s="264"/>
      <c r="D538" s="1"/>
      <c r="H538" s="330"/>
      <c r="I538" s="33"/>
    </row>
    <row r="539" spans="1:9" ht="15.75" customHeight="1">
      <c r="A539" s="264"/>
      <c r="D539" s="1"/>
      <c r="H539" s="330"/>
      <c r="I539" s="33"/>
    </row>
    <row r="540" spans="1:9" ht="15.75" customHeight="1">
      <c r="A540" s="264"/>
      <c r="D540" s="1"/>
      <c r="H540" s="330"/>
      <c r="I540" s="33"/>
    </row>
    <row r="541" spans="1:9" ht="15.75" customHeight="1">
      <c r="A541" s="264"/>
      <c r="D541" s="1"/>
      <c r="H541" s="330"/>
      <c r="I541" s="33"/>
    </row>
    <row r="542" spans="1:9" ht="15.75" customHeight="1">
      <c r="A542" s="264"/>
      <c r="D542" s="1"/>
      <c r="H542" s="330"/>
      <c r="I542" s="33"/>
    </row>
    <row r="543" spans="1:9" ht="15.75" customHeight="1">
      <c r="A543" s="264"/>
      <c r="D543" s="1"/>
      <c r="H543" s="330"/>
      <c r="I543" s="33"/>
    </row>
    <row r="544" spans="1:9" ht="15.75" customHeight="1">
      <c r="A544" s="264"/>
      <c r="D544" s="1"/>
      <c r="H544" s="330"/>
      <c r="I544" s="33"/>
    </row>
    <row r="545" spans="1:9" ht="15.75" customHeight="1">
      <c r="A545" s="264"/>
      <c r="D545" s="1"/>
      <c r="H545" s="330"/>
      <c r="I545" s="33"/>
    </row>
    <row r="546" spans="1:9" ht="15.75" customHeight="1">
      <c r="A546" s="264"/>
      <c r="D546" s="1"/>
      <c r="H546" s="330"/>
      <c r="I546" s="33"/>
    </row>
    <row r="547" spans="1:9" ht="15.75" customHeight="1">
      <c r="A547" s="264"/>
      <c r="D547" s="1"/>
      <c r="H547" s="330"/>
      <c r="I547" s="33"/>
    </row>
    <row r="548" spans="1:9" ht="15.75" customHeight="1">
      <c r="A548" s="264"/>
      <c r="D548" s="1"/>
      <c r="H548" s="330"/>
      <c r="I548" s="33"/>
    </row>
    <row r="549" spans="1:9" ht="15.75" customHeight="1">
      <c r="A549" s="264"/>
      <c r="D549" s="1"/>
      <c r="H549" s="330"/>
      <c r="I549" s="33"/>
    </row>
    <row r="550" spans="1:9" ht="15.75" customHeight="1">
      <c r="A550" s="264"/>
      <c r="D550" s="1"/>
      <c r="H550" s="330"/>
      <c r="I550" s="33"/>
    </row>
    <row r="551" spans="1:9" ht="15.75" customHeight="1">
      <c r="A551" s="264"/>
      <c r="D551" s="1"/>
      <c r="H551" s="330"/>
      <c r="I551" s="33"/>
    </row>
    <row r="552" spans="1:9" ht="15.75" customHeight="1">
      <c r="A552" s="264"/>
      <c r="D552" s="1"/>
      <c r="H552" s="330"/>
      <c r="I552" s="33"/>
    </row>
    <row r="553" spans="1:9" ht="15.75" customHeight="1">
      <c r="A553" s="264"/>
      <c r="D553" s="1"/>
      <c r="H553" s="330"/>
      <c r="I553" s="33"/>
    </row>
    <row r="554" spans="1:9" ht="15.75" customHeight="1">
      <c r="A554" s="264"/>
      <c r="D554" s="1"/>
      <c r="H554" s="330"/>
      <c r="I554" s="33"/>
    </row>
    <row r="555" spans="1:9" ht="15.75" customHeight="1">
      <c r="A555" s="264"/>
      <c r="D555" s="1"/>
      <c r="H555" s="330"/>
      <c r="I555" s="33"/>
    </row>
    <row r="556" spans="1:9" ht="15.75" customHeight="1">
      <c r="A556" s="264"/>
      <c r="D556" s="1"/>
      <c r="H556" s="330"/>
      <c r="I556" s="33"/>
    </row>
    <row r="557" spans="1:9" ht="15.75" customHeight="1">
      <c r="A557" s="264"/>
      <c r="D557" s="1"/>
      <c r="H557" s="330"/>
      <c r="I557" s="33"/>
    </row>
    <row r="558" spans="1:9" ht="15.75" customHeight="1">
      <c r="A558" s="264"/>
      <c r="D558" s="1"/>
      <c r="H558" s="330"/>
      <c r="I558" s="33"/>
    </row>
    <row r="559" spans="1:9" ht="15.75" customHeight="1">
      <c r="A559" s="264"/>
      <c r="D559" s="1"/>
      <c r="H559" s="330"/>
      <c r="I559" s="33"/>
    </row>
    <row r="560" spans="1:9" ht="15.75" customHeight="1">
      <c r="A560" s="264"/>
      <c r="D560" s="1"/>
      <c r="H560" s="330"/>
      <c r="I560" s="33"/>
    </row>
    <row r="561" spans="1:9" ht="15.75" customHeight="1">
      <c r="A561" s="264"/>
      <c r="D561" s="1"/>
      <c r="H561" s="330"/>
      <c r="I561" s="33"/>
    </row>
    <row r="562" spans="1:9" ht="15.75" customHeight="1">
      <c r="A562" s="264"/>
      <c r="D562" s="1"/>
      <c r="H562" s="330"/>
      <c r="I562" s="33"/>
    </row>
    <row r="563" spans="1:9" ht="15.75" customHeight="1">
      <c r="A563" s="264"/>
      <c r="D563" s="1"/>
      <c r="H563" s="330"/>
      <c r="I563" s="33"/>
    </row>
    <row r="564" spans="1:9" ht="15.75" customHeight="1">
      <c r="A564" s="264"/>
      <c r="D564" s="1"/>
      <c r="H564" s="330"/>
      <c r="I564" s="33"/>
    </row>
    <row r="565" spans="1:9" ht="15.75" customHeight="1">
      <c r="A565" s="264"/>
      <c r="D565" s="1"/>
      <c r="H565" s="330"/>
      <c r="I565" s="33"/>
    </row>
    <row r="566" spans="1:9" ht="15.75" customHeight="1">
      <c r="A566" s="264"/>
      <c r="D566" s="1"/>
      <c r="H566" s="330"/>
      <c r="I566" s="33"/>
    </row>
    <row r="567" spans="1:9" ht="15.75" customHeight="1">
      <c r="A567" s="264"/>
      <c r="D567" s="1"/>
      <c r="H567" s="330"/>
      <c r="I567" s="33"/>
    </row>
    <row r="568" spans="1:9" ht="15.75" customHeight="1">
      <c r="A568" s="264"/>
      <c r="D568" s="1"/>
      <c r="H568" s="330"/>
      <c r="I568" s="33"/>
    </row>
    <row r="569" spans="1:9" ht="15.75" customHeight="1">
      <c r="A569" s="264"/>
      <c r="D569" s="1"/>
      <c r="H569" s="330"/>
      <c r="I569" s="33"/>
    </row>
    <row r="570" spans="1:9" ht="15.75" customHeight="1">
      <c r="A570" s="264"/>
      <c r="D570" s="1"/>
      <c r="H570" s="330"/>
      <c r="I570" s="33"/>
    </row>
    <row r="571" spans="1:9" ht="15.75" customHeight="1">
      <c r="A571" s="264"/>
      <c r="D571" s="1"/>
      <c r="H571" s="330"/>
      <c r="I571" s="33"/>
    </row>
    <row r="572" spans="1:9" ht="15.75" customHeight="1">
      <c r="A572" s="264"/>
      <c r="D572" s="1"/>
      <c r="H572" s="330"/>
      <c r="I572" s="33"/>
    </row>
    <row r="573" spans="1:9" ht="15.75" customHeight="1">
      <c r="A573" s="264"/>
      <c r="D573" s="1"/>
      <c r="H573" s="330"/>
      <c r="I573" s="33"/>
    </row>
    <row r="574" spans="1:9" ht="15.75" customHeight="1">
      <c r="A574" s="264"/>
      <c r="D574" s="1"/>
      <c r="H574" s="330"/>
      <c r="I574" s="33"/>
    </row>
    <row r="575" spans="1:9" ht="15.75" customHeight="1">
      <c r="A575" s="264"/>
      <c r="D575" s="1"/>
      <c r="H575" s="330"/>
      <c r="I575" s="33"/>
    </row>
    <row r="576" spans="1:9" ht="15.75" customHeight="1">
      <c r="A576" s="264"/>
      <c r="D576" s="1"/>
      <c r="H576" s="330"/>
      <c r="I576" s="33"/>
    </row>
    <row r="577" spans="1:9" ht="15.75" customHeight="1">
      <c r="A577" s="264"/>
      <c r="D577" s="1"/>
      <c r="H577" s="330"/>
      <c r="I577" s="33"/>
    </row>
    <row r="578" spans="1:9" ht="15.75" customHeight="1">
      <c r="A578" s="264"/>
      <c r="D578" s="1"/>
      <c r="H578" s="330"/>
      <c r="I578" s="33"/>
    </row>
    <row r="579" spans="1:9" ht="15.75" customHeight="1">
      <c r="A579" s="264"/>
      <c r="D579" s="1"/>
      <c r="H579" s="330"/>
      <c r="I579" s="33"/>
    </row>
    <row r="580" spans="1:9" ht="15.75" customHeight="1">
      <c r="A580" s="264"/>
      <c r="D580" s="1"/>
      <c r="H580" s="330"/>
      <c r="I580" s="33"/>
    </row>
    <row r="581" spans="1:9" ht="15.75" customHeight="1">
      <c r="A581" s="264"/>
      <c r="D581" s="1"/>
      <c r="H581" s="330"/>
      <c r="I581" s="33"/>
    </row>
    <row r="582" spans="1:9" ht="15.75" customHeight="1">
      <c r="A582" s="264"/>
      <c r="D582" s="1"/>
      <c r="H582" s="330"/>
      <c r="I582" s="33"/>
    </row>
    <row r="583" spans="1:9" ht="15.75" customHeight="1">
      <c r="A583" s="264"/>
      <c r="D583" s="1"/>
      <c r="H583" s="330"/>
      <c r="I583" s="33"/>
    </row>
    <row r="584" spans="1:9" ht="15.75" customHeight="1">
      <c r="A584" s="264"/>
      <c r="D584" s="1"/>
      <c r="H584" s="330"/>
      <c r="I584" s="33"/>
    </row>
    <row r="585" spans="1:9" ht="15.75" customHeight="1">
      <c r="A585" s="264"/>
      <c r="D585" s="1"/>
      <c r="H585" s="330"/>
      <c r="I585" s="33"/>
    </row>
    <row r="586" spans="1:9" ht="15.75" customHeight="1">
      <c r="A586" s="264"/>
      <c r="D586" s="1"/>
      <c r="H586" s="330"/>
      <c r="I586" s="33"/>
    </row>
    <row r="587" spans="1:9" ht="15.75" customHeight="1">
      <c r="A587" s="264"/>
      <c r="D587" s="1"/>
      <c r="H587" s="330"/>
      <c r="I587" s="33"/>
    </row>
    <row r="588" spans="1:9" ht="15.75" customHeight="1">
      <c r="A588" s="264"/>
      <c r="D588" s="1"/>
      <c r="H588" s="330"/>
      <c r="I588" s="33"/>
    </row>
    <row r="589" spans="1:9" ht="15.75" customHeight="1">
      <c r="A589" s="264"/>
      <c r="D589" s="1"/>
      <c r="H589" s="330"/>
      <c r="I589" s="33"/>
    </row>
    <row r="590" spans="1:9" ht="15.75" customHeight="1">
      <c r="A590" s="264"/>
      <c r="D590" s="1"/>
      <c r="H590" s="330"/>
      <c r="I590" s="33"/>
    </row>
    <row r="591" spans="1:9" ht="15.75" customHeight="1">
      <c r="A591" s="264"/>
      <c r="D591" s="1"/>
      <c r="H591" s="330"/>
      <c r="I591" s="33"/>
    </row>
    <row r="592" spans="1:9" ht="15.75" customHeight="1">
      <c r="A592" s="264"/>
      <c r="D592" s="1"/>
      <c r="H592" s="330"/>
      <c r="I592" s="33"/>
    </row>
    <row r="593" spans="1:9" ht="15.75" customHeight="1">
      <c r="A593" s="264"/>
      <c r="D593" s="1"/>
      <c r="H593" s="330"/>
      <c r="I593" s="33"/>
    </row>
    <row r="594" spans="1:9" ht="15.75" customHeight="1">
      <c r="A594" s="264"/>
      <c r="D594" s="1"/>
      <c r="H594" s="330"/>
      <c r="I594" s="33"/>
    </row>
    <row r="595" spans="1:9" ht="15.75" customHeight="1">
      <c r="A595" s="264"/>
      <c r="D595" s="1"/>
      <c r="H595" s="330"/>
      <c r="I595" s="33"/>
    </row>
    <row r="596" spans="1:9" ht="15.75" customHeight="1">
      <c r="A596" s="264"/>
      <c r="D596" s="1"/>
      <c r="H596" s="330"/>
      <c r="I596" s="33"/>
    </row>
    <row r="597" spans="1:9" ht="15.75" customHeight="1">
      <c r="A597" s="264"/>
      <c r="D597" s="1"/>
      <c r="H597" s="330"/>
      <c r="I597" s="33"/>
    </row>
    <row r="598" spans="1:9" ht="15.75" customHeight="1">
      <c r="A598" s="264"/>
      <c r="D598" s="1"/>
      <c r="H598" s="330"/>
      <c r="I598" s="33"/>
    </row>
    <row r="599" spans="1:9" ht="15.75" customHeight="1">
      <c r="A599" s="264"/>
      <c r="D599" s="1"/>
      <c r="H599" s="330"/>
      <c r="I599" s="33"/>
    </row>
    <row r="600" spans="1:9" ht="15.75" customHeight="1">
      <c r="A600" s="264"/>
      <c r="D600" s="1"/>
      <c r="H600" s="330"/>
      <c r="I600" s="33"/>
    </row>
    <row r="601" spans="1:9" ht="15.75" customHeight="1">
      <c r="A601" s="264"/>
      <c r="D601" s="1"/>
      <c r="H601" s="330"/>
      <c r="I601" s="33"/>
    </row>
    <row r="602" spans="1:9" ht="15.75" customHeight="1">
      <c r="A602" s="264"/>
      <c r="D602" s="1"/>
      <c r="H602" s="330"/>
      <c r="I602" s="33"/>
    </row>
    <row r="603" spans="1:9" ht="15.75" customHeight="1">
      <c r="A603" s="264"/>
      <c r="D603" s="1"/>
      <c r="H603" s="330"/>
      <c r="I603" s="33"/>
    </row>
    <row r="604" spans="1:9" ht="15.75" customHeight="1">
      <c r="A604" s="264"/>
      <c r="D604" s="1"/>
      <c r="H604" s="330"/>
      <c r="I604" s="33"/>
    </row>
    <row r="605" spans="1:9" ht="15.75" customHeight="1">
      <c r="A605" s="264"/>
      <c r="D605" s="1"/>
      <c r="H605" s="330"/>
      <c r="I605" s="33"/>
    </row>
    <row r="606" spans="1:9" ht="15.75" customHeight="1">
      <c r="A606" s="264"/>
      <c r="D606" s="1"/>
      <c r="H606" s="330"/>
      <c r="I606" s="33"/>
    </row>
    <row r="607" spans="1:9" ht="15.75" customHeight="1">
      <c r="A607" s="264"/>
      <c r="D607" s="1"/>
      <c r="H607" s="330"/>
      <c r="I607" s="33"/>
    </row>
    <row r="608" spans="1:9" ht="15.75" customHeight="1">
      <c r="A608" s="264"/>
      <c r="D608" s="1"/>
      <c r="H608" s="330"/>
      <c r="I608" s="33"/>
    </row>
    <row r="609" spans="1:9" ht="15.75" customHeight="1">
      <c r="A609" s="264"/>
      <c r="D609" s="1"/>
      <c r="H609" s="330"/>
      <c r="I609" s="33"/>
    </row>
    <row r="610" spans="1:9" ht="15.75" customHeight="1">
      <c r="A610" s="264"/>
      <c r="D610" s="1"/>
      <c r="H610" s="330"/>
      <c r="I610" s="33"/>
    </row>
    <row r="611" spans="1:9" ht="15.75" customHeight="1">
      <c r="A611" s="264"/>
      <c r="D611" s="1"/>
      <c r="H611" s="330"/>
      <c r="I611" s="33"/>
    </row>
    <row r="612" spans="1:9" ht="15.75" customHeight="1">
      <c r="A612" s="264"/>
      <c r="D612" s="1"/>
      <c r="H612" s="330"/>
      <c r="I612" s="33"/>
    </row>
    <row r="613" spans="1:9" ht="15.75" customHeight="1">
      <c r="A613" s="264"/>
      <c r="D613" s="1"/>
      <c r="H613" s="330"/>
      <c r="I613" s="33"/>
    </row>
    <row r="614" spans="1:9" ht="15.75" customHeight="1">
      <c r="A614" s="264"/>
      <c r="D614" s="1"/>
      <c r="H614" s="330"/>
      <c r="I614" s="33"/>
    </row>
    <row r="615" spans="1:9" ht="15.75" customHeight="1">
      <c r="A615" s="264"/>
      <c r="D615" s="1"/>
      <c r="H615" s="330"/>
      <c r="I615" s="33"/>
    </row>
    <row r="616" spans="1:9" ht="15.75" customHeight="1">
      <c r="A616" s="264"/>
      <c r="D616" s="1"/>
      <c r="H616" s="330"/>
      <c r="I616" s="33"/>
    </row>
    <row r="617" spans="1:9" ht="15.75" customHeight="1">
      <c r="A617" s="264"/>
      <c r="D617" s="1"/>
      <c r="H617" s="330"/>
      <c r="I617" s="33"/>
    </row>
    <row r="618" spans="1:9" ht="15.75" customHeight="1">
      <c r="A618" s="264"/>
      <c r="D618" s="1"/>
      <c r="H618" s="330"/>
      <c r="I618" s="33"/>
    </row>
    <row r="619" spans="1:9" ht="15.75" customHeight="1">
      <c r="A619" s="264"/>
      <c r="D619" s="1"/>
      <c r="H619" s="330"/>
      <c r="I619" s="33"/>
    </row>
    <row r="620" spans="1:9" ht="15.75" customHeight="1">
      <c r="A620" s="264"/>
      <c r="D620" s="1"/>
      <c r="H620" s="330"/>
      <c r="I620" s="33"/>
    </row>
    <row r="621" spans="1:9" ht="15.75" customHeight="1">
      <c r="A621" s="264"/>
      <c r="D621" s="1"/>
      <c r="H621" s="330"/>
      <c r="I621" s="33"/>
    </row>
    <row r="622" spans="1:9" ht="15.75" customHeight="1">
      <c r="A622" s="264"/>
      <c r="D622" s="1"/>
      <c r="H622" s="330"/>
      <c r="I622" s="33"/>
    </row>
    <row r="623" spans="1:9" ht="15.75" customHeight="1">
      <c r="A623" s="264"/>
      <c r="D623" s="1"/>
      <c r="H623" s="330"/>
      <c r="I623" s="33"/>
    </row>
    <row r="624" spans="1:9" ht="15.75" customHeight="1">
      <c r="A624" s="264"/>
      <c r="D624" s="1"/>
      <c r="H624" s="330"/>
      <c r="I624" s="33"/>
    </row>
    <row r="625" spans="1:9" ht="15.75" customHeight="1">
      <c r="A625" s="264"/>
      <c r="D625" s="1"/>
      <c r="H625" s="330"/>
      <c r="I625" s="33"/>
    </row>
    <row r="626" spans="1:9" ht="15.75" customHeight="1">
      <c r="A626" s="264"/>
      <c r="D626" s="1"/>
      <c r="H626" s="330"/>
      <c r="I626" s="33"/>
    </row>
    <row r="627" spans="1:9" ht="15.75" customHeight="1">
      <c r="A627" s="264"/>
      <c r="D627" s="1"/>
      <c r="H627" s="330"/>
      <c r="I627" s="33"/>
    </row>
    <row r="628" spans="1:9" ht="15.75" customHeight="1">
      <c r="A628" s="264"/>
      <c r="D628" s="1"/>
      <c r="H628" s="330"/>
      <c r="I628" s="33"/>
    </row>
    <row r="629" spans="1:9" ht="15.75" customHeight="1">
      <c r="A629" s="264"/>
      <c r="D629" s="1"/>
      <c r="H629" s="330"/>
      <c r="I629" s="33"/>
    </row>
    <row r="630" spans="1:9" ht="15.75" customHeight="1">
      <c r="A630" s="264"/>
      <c r="D630" s="1"/>
      <c r="H630" s="330"/>
      <c r="I630" s="33"/>
    </row>
    <row r="631" spans="1:9" ht="15.75" customHeight="1">
      <c r="A631" s="264"/>
      <c r="D631" s="1"/>
      <c r="H631" s="330"/>
      <c r="I631" s="33"/>
    </row>
    <row r="632" spans="1:9" ht="15.75" customHeight="1">
      <c r="A632" s="264"/>
      <c r="D632" s="1"/>
      <c r="H632" s="330"/>
      <c r="I632" s="33"/>
    </row>
    <row r="633" spans="1:9" ht="15.75" customHeight="1">
      <c r="A633" s="264"/>
      <c r="D633" s="1"/>
      <c r="H633" s="330"/>
      <c r="I633" s="33"/>
    </row>
    <row r="634" spans="1:9" ht="15.75" customHeight="1">
      <c r="A634" s="264"/>
      <c r="D634" s="1"/>
      <c r="H634" s="330"/>
      <c r="I634" s="33"/>
    </row>
    <row r="635" spans="1:9" ht="15.75" customHeight="1">
      <c r="A635" s="264"/>
      <c r="D635" s="1"/>
      <c r="H635" s="330"/>
      <c r="I635" s="33"/>
    </row>
    <row r="636" spans="1:9" ht="15.75" customHeight="1">
      <c r="A636" s="264"/>
      <c r="D636" s="1"/>
      <c r="H636" s="330"/>
      <c r="I636" s="33"/>
    </row>
    <row r="637" spans="1:9" ht="15.75" customHeight="1">
      <c r="A637" s="264"/>
      <c r="D637" s="1"/>
      <c r="H637" s="330"/>
      <c r="I637" s="33"/>
    </row>
    <row r="638" spans="1:9" ht="15.75" customHeight="1">
      <c r="A638" s="264"/>
      <c r="D638" s="1"/>
      <c r="H638" s="330"/>
      <c r="I638" s="33"/>
    </row>
    <row r="639" spans="1:9" ht="15.75" customHeight="1">
      <c r="A639" s="264"/>
      <c r="D639" s="1"/>
      <c r="H639" s="330"/>
      <c r="I639" s="33"/>
    </row>
    <row r="640" spans="1:9" ht="15.75" customHeight="1">
      <c r="A640" s="264"/>
      <c r="D640" s="1"/>
      <c r="H640" s="330"/>
      <c r="I640" s="33"/>
    </row>
    <row r="641" spans="1:9" ht="15.75" customHeight="1">
      <c r="A641" s="264"/>
      <c r="D641" s="1"/>
      <c r="H641" s="330"/>
      <c r="I641" s="33"/>
    </row>
    <row r="642" spans="1:9" ht="15.75" customHeight="1">
      <c r="A642" s="264"/>
      <c r="D642" s="1"/>
      <c r="H642" s="330"/>
      <c r="I642" s="33"/>
    </row>
    <row r="643" spans="1:9" ht="15.75" customHeight="1">
      <c r="A643" s="264"/>
      <c r="D643" s="1"/>
      <c r="H643" s="330"/>
      <c r="I643" s="33"/>
    </row>
    <row r="644" spans="1:9" ht="15.75" customHeight="1">
      <c r="A644" s="264"/>
      <c r="D644" s="1"/>
      <c r="H644" s="330"/>
      <c r="I644" s="33"/>
    </row>
    <row r="645" spans="1:9" ht="15.75" customHeight="1">
      <c r="A645" s="264"/>
      <c r="D645" s="1"/>
      <c r="H645" s="330"/>
      <c r="I645" s="33"/>
    </row>
    <row r="646" spans="1:9" ht="15.75" customHeight="1">
      <c r="A646" s="264"/>
      <c r="D646" s="1"/>
      <c r="H646" s="330"/>
      <c r="I646" s="33"/>
    </row>
    <row r="647" spans="1:9" ht="15.75" customHeight="1">
      <c r="A647" s="264"/>
      <c r="D647" s="1"/>
      <c r="H647" s="330"/>
      <c r="I647" s="33"/>
    </row>
    <row r="648" spans="1:9" ht="15.75" customHeight="1">
      <c r="A648" s="264"/>
      <c r="D648" s="1"/>
      <c r="H648" s="330"/>
      <c r="I648" s="33"/>
    </row>
    <row r="649" spans="1:9" ht="15.75" customHeight="1">
      <c r="A649" s="264"/>
      <c r="D649" s="1"/>
      <c r="H649" s="330"/>
      <c r="I649" s="33"/>
    </row>
    <row r="650" spans="1:9" ht="15.75" customHeight="1">
      <c r="A650" s="264"/>
      <c r="D650" s="1"/>
      <c r="H650" s="330"/>
      <c r="I650" s="33"/>
    </row>
    <row r="651" spans="1:9" ht="15.75" customHeight="1">
      <c r="A651" s="264"/>
      <c r="D651" s="1"/>
      <c r="H651" s="330"/>
      <c r="I651" s="33"/>
    </row>
    <row r="652" spans="1:9" ht="15.75" customHeight="1">
      <c r="A652" s="264"/>
      <c r="D652" s="1"/>
      <c r="H652" s="330"/>
      <c r="I652" s="33"/>
    </row>
    <row r="653" spans="1:9" ht="15.75" customHeight="1">
      <c r="A653" s="264"/>
      <c r="D653" s="1"/>
      <c r="H653" s="330"/>
      <c r="I653" s="33"/>
    </row>
    <row r="654" spans="1:9" ht="15.75" customHeight="1">
      <c r="A654" s="264"/>
      <c r="D654" s="1"/>
      <c r="H654" s="330"/>
      <c r="I654" s="33"/>
    </row>
    <row r="655" spans="1:9" ht="15.75" customHeight="1">
      <c r="A655" s="264"/>
      <c r="D655" s="1"/>
      <c r="H655" s="330"/>
      <c r="I655" s="33"/>
    </row>
    <row r="656" spans="1:9" ht="15.75" customHeight="1">
      <c r="A656" s="264"/>
      <c r="D656" s="1"/>
      <c r="H656" s="330"/>
      <c r="I656" s="33"/>
    </row>
    <row r="657" spans="1:9" ht="15.75" customHeight="1">
      <c r="A657" s="264"/>
      <c r="D657" s="1"/>
      <c r="H657" s="330"/>
      <c r="I657" s="33"/>
    </row>
    <row r="658" spans="1:9" ht="15.75" customHeight="1">
      <c r="A658" s="264"/>
      <c r="D658" s="1"/>
      <c r="H658" s="330"/>
      <c r="I658" s="33"/>
    </row>
    <row r="659" spans="1:9" ht="15.75" customHeight="1">
      <c r="A659" s="264"/>
      <c r="D659" s="1"/>
      <c r="H659" s="330"/>
      <c r="I659" s="33"/>
    </row>
    <row r="660" spans="1:9" ht="15.75" customHeight="1">
      <c r="A660" s="264"/>
      <c r="D660" s="1"/>
      <c r="H660" s="330"/>
      <c r="I660" s="33"/>
    </row>
    <row r="661" spans="1:9" ht="15.75" customHeight="1">
      <c r="A661" s="264"/>
      <c r="D661" s="1"/>
      <c r="H661" s="330"/>
      <c r="I661" s="33"/>
    </row>
    <row r="662" spans="1:9" ht="15.75" customHeight="1">
      <c r="A662" s="264"/>
      <c r="D662" s="1"/>
      <c r="H662" s="330"/>
      <c r="I662" s="33"/>
    </row>
    <row r="663" spans="1:9" ht="15.75" customHeight="1">
      <c r="A663" s="264"/>
      <c r="D663" s="1"/>
      <c r="H663" s="330"/>
      <c r="I663" s="33"/>
    </row>
    <row r="664" spans="1:9" ht="15.75" customHeight="1">
      <c r="A664" s="264"/>
      <c r="D664" s="1"/>
      <c r="H664" s="330"/>
      <c r="I664" s="33"/>
    </row>
    <row r="665" spans="1:9" ht="15.75" customHeight="1">
      <c r="A665" s="264"/>
      <c r="D665" s="1"/>
      <c r="H665" s="330"/>
      <c r="I665" s="33"/>
    </row>
    <row r="666" spans="1:9" ht="15.75" customHeight="1">
      <c r="A666" s="264"/>
      <c r="D666" s="1"/>
      <c r="H666" s="330"/>
      <c r="I666" s="33"/>
    </row>
    <row r="667" spans="1:9" ht="15.75" customHeight="1">
      <c r="A667" s="264"/>
      <c r="D667" s="1"/>
      <c r="H667" s="330"/>
      <c r="I667" s="33"/>
    </row>
    <row r="668" spans="1:9" ht="15.75" customHeight="1">
      <c r="A668" s="264"/>
      <c r="D668" s="1"/>
      <c r="H668" s="330"/>
      <c r="I668" s="33"/>
    </row>
    <row r="669" spans="1:9" ht="15.75" customHeight="1">
      <c r="A669" s="264"/>
      <c r="D669" s="1"/>
      <c r="H669" s="330"/>
      <c r="I669" s="33"/>
    </row>
    <row r="670" spans="1:9" ht="15.75" customHeight="1">
      <c r="A670" s="264"/>
      <c r="D670" s="1"/>
      <c r="H670" s="330"/>
      <c r="I670" s="33"/>
    </row>
    <row r="671" spans="1:9" ht="15.75" customHeight="1">
      <c r="A671" s="264"/>
      <c r="D671" s="1"/>
      <c r="H671" s="330"/>
      <c r="I671" s="33"/>
    </row>
    <row r="672" spans="1:9" ht="15.75" customHeight="1">
      <c r="A672" s="264"/>
      <c r="D672" s="1"/>
      <c r="H672" s="330"/>
      <c r="I672" s="33"/>
    </row>
    <row r="673" spans="1:9" ht="15.75" customHeight="1">
      <c r="A673" s="264"/>
      <c r="D673" s="1"/>
      <c r="H673" s="330"/>
      <c r="I673" s="33"/>
    </row>
    <row r="674" spans="1:9" ht="15.75" customHeight="1">
      <c r="A674" s="264"/>
      <c r="D674" s="1"/>
      <c r="H674" s="330"/>
      <c r="I674" s="33"/>
    </row>
    <row r="675" spans="1:9" ht="15.75" customHeight="1">
      <c r="A675" s="264"/>
      <c r="D675" s="1"/>
      <c r="H675" s="330"/>
      <c r="I675" s="33"/>
    </row>
    <row r="676" spans="1:9" ht="15.75" customHeight="1">
      <c r="A676" s="264"/>
      <c r="D676" s="1"/>
      <c r="H676" s="330"/>
      <c r="I676" s="33"/>
    </row>
    <row r="677" spans="1:9" ht="15.75" customHeight="1">
      <c r="A677" s="264"/>
      <c r="D677" s="1"/>
      <c r="H677" s="330"/>
      <c r="I677" s="33"/>
    </row>
    <row r="678" spans="1:9" ht="15.75" customHeight="1">
      <c r="A678" s="264"/>
      <c r="D678" s="1"/>
      <c r="H678" s="330"/>
      <c r="I678" s="33"/>
    </row>
    <row r="679" spans="1:9" ht="15.75" customHeight="1">
      <c r="A679" s="264"/>
      <c r="D679" s="1"/>
      <c r="H679" s="330"/>
      <c r="I679" s="33"/>
    </row>
    <row r="680" spans="1:9" ht="15.75" customHeight="1">
      <c r="A680" s="264"/>
      <c r="D680" s="1"/>
      <c r="H680" s="330"/>
      <c r="I680" s="33"/>
    </row>
    <row r="681" spans="1:9" ht="15.75" customHeight="1">
      <c r="A681" s="264"/>
      <c r="D681" s="1"/>
      <c r="H681" s="330"/>
      <c r="I681" s="33"/>
    </row>
    <row r="682" spans="1:9" ht="15.75" customHeight="1">
      <c r="A682" s="264"/>
      <c r="D682" s="1"/>
      <c r="H682" s="330"/>
      <c r="I682" s="33"/>
    </row>
    <row r="683" spans="1:9" ht="15.75" customHeight="1">
      <c r="A683" s="264"/>
      <c r="D683" s="1"/>
      <c r="H683" s="330"/>
      <c r="I683" s="33"/>
    </row>
    <row r="684" spans="1:9" ht="15.75" customHeight="1">
      <c r="A684" s="264"/>
      <c r="D684" s="1"/>
      <c r="H684" s="330"/>
      <c r="I684" s="33"/>
    </row>
    <row r="685" spans="1:9" ht="15.75" customHeight="1">
      <c r="A685" s="264"/>
      <c r="D685" s="1"/>
      <c r="H685" s="330"/>
      <c r="I685" s="33"/>
    </row>
    <row r="686" spans="1:9" ht="15.75" customHeight="1">
      <c r="A686" s="264"/>
      <c r="D686" s="1"/>
      <c r="H686" s="330"/>
      <c r="I686" s="33"/>
    </row>
    <row r="687" spans="1:9" ht="15.75" customHeight="1">
      <c r="A687" s="264"/>
      <c r="D687" s="1"/>
      <c r="H687" s="330"/>
      <c r="I687" s="33"/>
    </row>
    <row r="688" spans="1:9" ht="15.75" customHeight="1">
      <c r="A688" s="264"/>
      <c r="D688" s="1"/>
      <c r="H688" s="330"/>
      <c r="I688" s="33"/>
    </row>
    <row r="689" spans="1:9" ht="15.75" customHeight="1">
      <c r="A689" s="264"/>
      <c r="D689" s="1"/>
      <c r="H689" s="330"/>
      <c r="I689" s="33"/>
    </row>
    <row r="690" spans="1:9" ht="15.75" customHeight="1">
      <c r="A690" s="264"/>
      <c r="D690" s="1"/>
      <c r="H690" s="330"/>
      <c r="I690" s="33"/>
    </row>
    <row r="691" spans="1:9" ht="15.75" customHeight="1">
      <c r="A691" s="264"/>
      <c r="D691" s="1"/>
      <c r="H691" s="330"/>
      <c r="I691" s="33"/>
    </row>
    <row r="692" spans="1:9" ht="15.75" customHeight="1">
      <c r="A692" s="264"/>
      <c r="D692" s="1"/>
      <c r="H692" s="330"/>
      <c r="I692" s="33"/>
    </row>
    <row r="693" spans="1:9" ht="15.75" customHeight="1">
      <c r="A693" s="264"/>
      <c r="D693" s="1"/>
      <c r="H693" s="330"/>
      <c r="I693" s="33"/>
    </row>
    <row r="694" spans="1:9" ht="15.75" customHeight="1">
      <c r="A694" s="264"/>
      <c r="D694" s="1"/>
      <c r="H694" s="330"/>
      <c r="I694" s="33"/>
    </row>
    <row r="695" spans="1:9" ht="15.75" customHeight="1">
      <c r="A695" s="264"/>
      <c r="D695" s="1"/>
      <c r="H695" s="330"/>
      <c r="I695" s="33"/>
    </row>
    <row r="696" spans="1:9" ht="15.75" customHeight="1">
      <c r="A696" s="264"/>
      <c r="D696" s="1"/>
      <c r="H696" s="330"/>
      <c r="I696" s="33"/>
    </row>
    <row r="697" spans="1:9" ht="15.75" customHeight="1">
      <c r="A697" s="264"/>
      <c r="D697" s="1"/>
      <c r="H697" s="330"/>
      <c r="I697" s="33"/>
    </row>
    <row r="698" spans="1:9" ht="15.75" customHeight="1">
      <c r="A698" s="264"/>
      <c r="D698" s="1"/>
      <c r="H698" s="330"/>
      <c r="I698" s="33"/>
    </row>
    <row r="699" spans="1:9" ht="15.75" customHeight="1">
      <c r="A699" s="264"/>
      <c r="D699" s="1"/>
      <c r="H699" s="330"/>
      <c r="I699" s="33"/>
    </row>
    <row r="700" spans="1:9" ht="15.75" customHeight="1">
      <c r="A700" s="264"/>
      <c r="D700" s="1"/>
      <c r="H700" s="330"/>
      <c r="I700" s="33"/>
    </row>
    <row r="701" spans="1:9" ht="15.75" customHeight="1">
      <c r="A701" s="264"/>
      <c r="D701" s="1"/>
      <c r="H701" s="330"/>
      <c r="I701" s="33"/>
    </row>
    <row r="702" spans="1:9" ht="15.75" customHeight="1">
      <c r="A702" s="264"/>
      <c r="D702" s="1"/>
      <c r="H702" s="330"/>
      <c r="I702" s="33"/>
    </row>
    <row r="703" spans="1:9" ht="15.75" customHeight="1">
      <c r="A703" s="264"/>
      <c r="D703" s="1"/>
      <c r="H703" s="330"/>
      <c r="I703" s="33"/>
    </row>
    <row r="704" spans="1:9" ht="15.75" customHeight="1">
      <c r="A704" s="264"/>
      <c r="D704" s="1"/>
      <c r="H704" s="330"/>
      <c r="I704" s="33"/>
    </row>
    <row r="705" spans="1:9" ht="15.75" customHeight="1">
      <c r="A705" s="264"/>
      <c r="D705" s="1"/>
      <c r="H705" s="330"/>
      <c r="I705" s="33"/>
    </row>
    <row r="706" spans="1:9" ht="15.75" customHeight="1">
      <c r="A706" s="264"/>
      <c r="D706" s="1"/>
      <c r="H706" s="330"/>
      <c r="I706" s="33"/>
    </row>
    <row r="707" spans="1:9" ht="15.75" customHeight="1">
      <c r="A707" s="264"/>
      <c r="D707" s="1"/>
      <c r="H707" s="330"/>
      <c r="I707" s="33"/>
    </row>
    <row r="708" spans="1:9" ht="15.75" customHeight="1">
      <c r="A708" s="264"/>
      <c r="D708" s="1"/>
      <c r="H708" s="330"/>
      <c r="I708" s="33"/>
    </row>
    <row r="709" spans="1:9" ht="15.75" customHeight="1">
      <c r="A709" s="264"/>
      <c r="D709" s="1"/>
      <c r="H709" s="330"/>
      <c r="I709" s="33"/>
    </row>
    <row r="710" spans="1:9" ht="15.75" customHeight="1">
      <c r="A710" s="264"/>
      <c r="D710" s="1"/>
      <c r="H710" s="330"/>
      <c r="I710" s="33"/>
    </row>
    <row r="711" spans="1:9" ht="15.75" customHeight="1">
      <c r="A711" s="264"/>
      <c r="D711" s="1"/>
      <c r="H711" s="330"/>
      <c r="I711" s="33"/>
    </row>
    <row r="712" spans="1:9" ht="15.75" customHeight="1">
      <c r="A712" s="264"/>
      <c r="D712" s="1"/>
      <c r="H712" s="330"/>
      <c r="I712" s="33"/>
    </row>
    <row r="713" spans="1:9" ht="15.75" customHeight="1">
      <c r="A713" s="264"/>
      <c r="D713" s="1"/>
      <c r="H713" s="330"/>
      <c r="I713" s="33"/>
    </row>
    <row r="714" spans="1:9" ht="15.75" customHeight="1">
      <c r="A714" s="264"/>
      <c r="D714" s="1"/>
      <c r="H714" s="330"/>
      <c r="I714" s="33"/>
    </row>
    <row r="715" spans="1:9" ht="15.75" customHeight="1">
      <c r="A715" s="264"/>
      <c r="D715" s="1"/>
      <c r="H715" s="330"/>
      <c r="I715" s="33"/>
    </row>
    <row r="716" spans="1:9" ht="15.75" customHeight="1">
      <c r="A716" s="264"/>
      <c r="D716" s="1"/>
      <c r="H716" s="330"/>
      <c r="I716" s="33"/>
    </row>
    <row r="717" spans="1:9" ht="15.75" customHeight="1">
      <c r="A717" s="264"/>
      <c r="D717" s="1"/>
      <c r="H717" s="330"/>
      <c r="I717" s="33"/>
    </row>
    <row r="718" spans="1:9" ht="15.75" customHeight="1">
      <c r="A718" s="264"/>
      <c r="D718" s="1"/>
      <c r="H718" s="330"/>
      <c r="I718" s="33"/>
    </row>
    <row r="719" spans="1:9" ht="15.75" customHeight="1">
      <c r="A719" s="264"/>
      <c r="D719" s="1"/>
      <c r="H719" s="330"/>
      <c r="I719" s="33"/>
    </row>
    <row r="720" spans="1:9" ht="15.75" customHeight="1">
      <c r="A720" s="264"/>
      <c r="D720" s="1"/>
      <c r="H720" s="330"/>
      <c r="I720" s="33"/>
    </row>
    <row r="721" spans="1:9" ht="15.75" customHeight="1">
      <c r="A721" s="264"/>
      <c r="D721" s="1"/>
      <c r="H721" s="330"/>
      <c r="I721" s="33"/>
    </row>
    <row r="722" spans="1:9" ht="15.75" customHeight="1">
      <c r="A722" s="264"/>
      <c r="D722" s="1"/>
      <c r="H722" s="330"/>
      <c r="I722" s="33"/>
    </row>
    <row r="723" spans="1:9" ht="15.75" customHeight="1">
      <c r="A723" s="264"/>
      <c r="D723" s="1"/>
      <c r="H723" s="330"/>
      <c r="I723" s="33"/>
    </row>
    <row r="724" spans="1:9" ht="15.75" customHeight="1">
      <c r="A724" s="264"/>
      <c r="D724" s="1"/>
      <c r="H724" s="330"/>
      <c r="I724" s="33"/>
    </row>
    <row r="725" spans="1:9" ht="15.75" customHeight="1">
      <c r="A725" s="264"/>
      <c r="D725" s="1"/>
      <c r="H725" s="330"/>
      <c r="I725" s="33"/>
    </row>
    <row r="726" spans="1:9" ht="15.75" customHeight="1">
      <c r="A726" s="264"/>
      <c r="D726" s="1"/>
      <c r="H726" s="330"/>
      <c r="I726" s="33"/>
    </row>
    <row r="727" spans="1:9" ht="15.75" customHeight="1">
      <c r="A727" s="264"/>
      <c r="D727" s="1"/>
      <c r="H727" s="330"/>
      <c r="I727" s="33"/>
    </row>
    <row r="728" spans="1:9" ht="15.75" customHeight="1">
      <c r="A728" s="264"/>
      <c r="D728" s="1"/>
      <c r="H728" s="330"/>
      <c r="I728" s="33"/>
    </row>
    <row r="729" spans="1:9" ht="15.75" customHeight="1">
      <c r="A729" s="264"/>
      <c r="D729" s="1"/>
      <c r="H729" s="330"/>
      <c r="I729" s="33"/>
    </row>
    <row r="730" spans="1:9" ht="15.75" customHeight="1">
      <c r="A730" s="264"/>
      <c r="D730" s="1"/>
      <c r="H730" s="330"/>
      <c r="I730" s="33"/>
    </row>
    <row r="731" spans="1:9" ht="15.75" customHeight="1">
      <c r="A731" s="264"/>
      <c r="D731" s="1"/>
      <c r="H731" s="330"/>
      <c r="I731" s="33"/>
    </row>
    <row r="732" spans="1:9" ht="15.75" customHeight="1">
      <c r="A732" s="264"/>
      <c r="D732" s="1"/>
      <c r="H732" s="330"/>
      <c r="I732" s="33"/>
    </row>
    <row r="733" spans="1:9" ht="15.75" customHeight="1">
      <c r="A733" s="264"/>
      <c r="D733" s="1"/>
      <c r="H733" s="330"/>
      <c r="I733" s="33"/>
    </row>
    <row r="734" spans="1:9" ht="15.75" customHeight="1">
      <c r="A734" s="264"/>
      <c r="D734" s="1"/>
      <c r="H734" s="330"/>
      <c r="I734" s="33"/>
    </row>
    <row r="735" spans="1:9" ht="15.75" customHeight="1">
      <c r="A735" s="264"/>
      <c r="D735" s="1"/>
      <c r="H735" s="330"/>
      <c r="I735" s="33"/>
    </row>
    <row r="736" spans="1:9" ht="15.75" customHeight="1">
      <c r="A736" s="264"/>
      <c r="D736" s="1"/>
      <c r="H736" s="330"/>
      <c r="I736" s="33"/>
    </row>
    <row r="737" spans="1:9" ht="15.75" customHeight="1">
      <c r="A737" s="264"/>
      <c r="D737" s="1"/>
      <c r="H737" s="330"/>
      <c r="I737" s="33"/>
    </row>
    <row r="738" spans="1:9" ht="15.75" customHeight="1">
      <c r="A738" s="264"/>
      <c r="D738" s="1"/>
      <c r="H738" s="330"/>
      <c r="I738" s="33"/>
    </row>
    <row r="739" spans="1:9" ht="15.75" customHeight="1">
      <c r="A739" s="264"/>
      <c r="D739" s="1"/>
      <c r="H739" s="330"/>
      <c r="I739" s="33"/>
    </row>
    <row r="740" spans="1:9" ht="15.75" customHeight="1">
      <c r="A740" s="264"/>
      <c r="D740" s="1"/>
      <c r="H740" s="330"/>
      <c r="I740" s="33"/>
    </row>
    <row r="741" spans="1:9" ht="15.75" customHeight="1">
      <c r="A741" s="264"/>
      <c r="D741" s="1"/>
      <c r="H741" s="330"/>
      <c r="I741" s="33"/>
    </row>
    <row r="742" spans="1:9" ht="15.75" customHeight="1">
      <c r="A742" s="264"/>
      <c r="D742" s="1"/>
      <c r="H742" s="330"/>
      <c r="I742" s="33"/>
    </row>
    <row r="743" spans="1:9" ht="15.75" customHeight="1">
      <c r="A743" s="264"/>
      <c r="D743" s="1"/>
      <c r="H743" s="330"/>
      <c r="I743" s="33"/>
    </row>
    <row r="744" spans="1:9" ht="15.75" customHeight="1">
      <c r="A744" s="264"/>
      <c r="D744" s="1"/>
      <c r="H744" s="330"/>
      <c r="I744" s="33"/>
    </row>
    <row r="745" spans="1:9" ht="15.75" customHeight="1">
      <c r="A745" s="264"/>
      <c r="D745" s="1"/>
      <c r="H745" s="330"/>
      <c r="I745" s="33"/>
    </row>
    <row r="746" spans="1:9" ht="15.75" customHeight="1">
      <c r="A746" s="264"/>
      <c r="D746" s="1"/>
      <c r="H746" s="330"/>
      <c r="I746" s="33"/>
    </row>
    <row r="747" spans="1:9" ht="15.75" customHeight="1">
      <c r="A747" s="264"/>
      <c r="D747" s="1"/>
      <c r="H747" s="330"/>
      <c r="I747" s="33"/>
    </row>
    <row r="748" spans="1:9" ht="15.75" customHeight="1">
      <c r="A748" s="264"/>
      <c r="D748" s="1"/>
      <c r="H748" s="330"/>
      <c r="I748" s="33"/>
    </row>
    <row r="749" spans="1:9" ht="15.75" customHeight="1">
      <c r="A749" s="264"/>
      <c r="D749" s="1"/>
      <c r="H749" s="330"/>
      <c r="I749" s="33"/>
    </row>
    <row r="750" spans="1:9" ht="15.75" customHeight="1">
      <c r="A750" s="264"/>
      <c r="D750" s="1"/>
      <c r="H750" s="330"/>
      <c r="I750" s="33"/>
    </row>
    <row r="751" spans="1:9" ht="15.75" customHeight="1">
      <c r="A751" s="264"/>
      <c r="D751" s="1"/>
      <c r="H751" s="330"/>
      <c r="I751" s="33"/>
    </row>
    <row r="752" spans="1:9" ht="15.75" customHeight="1">
      <c r="A752" s="264"/>
      <c r="D752" s="1"/>
      <c r="H752" s="330"/>
      <c r="I752" s="33"/>
    </row>
    <row r="753" spans="1:9" ht="15.75" customHeight="1">
      <c r="A753" s="264"/>
      <c r="D753" s="1"/>
      <c r="H753" s="330"/>
      <c r="I753" s="33"/>
    </row>
    <row r="754" spans="1:9" ht="15.75" customHeight="1">
      <c r="A754" s="264"/>
      <c r="D754" s="1"/>
      <c r="H754" s="330"/>
      <c r="I754" s="33"/>
    </row>
    <row r="755" spans="1:9" ht="15.75" customHeight="1">
      <c r="A755" s="264"/>
      <c r="D755" s="1"/>
      <c r="H755" s="330"/>
      <c r="I755" s="33"/>
    </row>
    <row r="756" spans="1:9" ht="15.75" customHeight="1">
      <c r="A756" s="264"/>
      <c r="D756" s="1"/>
      <c r="H756" s="330"/>
      <c r="I756" s="33"/>
    </row>
    <row r="757" spans="1:9" ht="15.75" customHeight="1">
      <c r="A757" s="264"/>
      <c r="D757" s="1"/>
      <c r="H757" s="330"/>
      <c r="I757" s="33"/>
    </row>
    <row r="758" spans="1:9" ht="15.75" customHeight="1">
      <c r="A758" s="264"/>
      <c r="D758" s="1"/>
      <c r="H758" s="330"/>
      <c r="I758" s="33"/>
    </row>
    <row r="759" spans="1:9" ht="15.75" customHeight="1">
      <c r="A759" s="264"/>
      <c r="D759" s="1"/>
      <c r="H759" s="330"/>
      <c r="I759" s="33"/>
    </row>
    <row r="760" spans="1:9" ht="15.75" customHeight="1">
      <c r="A760" s="264"/>
      <c r="D760" s="1"/>
      <c r="H760" s="330"/>
      <c r="I760" s="33"/>
    </row>
    <row r="761" spans="1:9" ht="15.75" customHeight="1">
      <c r="A761" s="264"/>
      <c r="D761" s="1"/>
      <c r="H761" s="330"/>
      <c r="I761" s="33"/>
    </row>
    <row r="762" spans="1:9" ht="15.75" customHeight="1">
      <c r="A762" s="264"/>
      <c r="D762" s="1"/>
      <c r="H762" s="330"/>
      <c r="I762" s="33"/>
    </row>
    <row r="763" spans="1:9" ht="15.75" customHeight="1">
      <c r="A763" s="264"/>
      <c r="D763" s="1"/>
      <c r="H763" s="330"/>
      <c r="I763" s="33"/>
    </row>
    <row r="764" spans="1:9" ht="15.75" customHeight="1">
      <c r="A764" s="264"/>
      <c r="D764" s="1"/>
      <c r="H764" s="330"/>
      <c r="I764" s="33"/>
    </row>
    <row r="765" spans="1:9" ht="15.75" customHeight="1">
      <c r="A765" s="264"/>
      <c r="D765" s="1"/>
      <c r="H765" s="330"/>
      <c r="I765" s="33"/>
    </row>
    <row r="766" spans="1:9" ht="15.75" customHeight="1">
      <c r="A766" s="264"/>
      <c r="D766" s="1"/>
      <c r="H766" s="330"/>
      <c r="I766" s="33"/>
    </row>
    <row r="767" spans="1:9" ht="15.75" customHeight="1">
      <c r="A767" s="264"/>
      <c r="D767" s="1"/>
      <c r="H767" s="330"/>
      <c r="I767" s="33"/>
    </row>
    <row r="768" spans="1:9" ht="15.75" customHeight="1">
      <c r="A768" s="264"/>
      <c r="D768" s="1"/>
      <c r="H768" s="330"/>
      <c r="I768" s="33"/>
    </row>
    <row r="769" spans="1:9" ht="15.75" customHeight="1">
      <c r="A769" s="264"/>
      <c r="D769" s="1"/>
      <c r="H769" s="330"/>
      <c r="I769" s="33"/>
    </row>
    <row r="770" spans="1:9" ht="15.75" customHeight="1">
      <c r="A770" s="264"/>
      <c r="D770" s="1"/>
      <c r="H770" s="330"/>
      <c r="I770" s="33"/>
    </row>
    <row r="771" spans="1:9" ht="15.75" customHeight="1">
      <c r="A771" s="264"/>
      <c r="D771" s="1"/>
      <c r="H771" s="330"/>
      <c r="I771" s="33"/>
    </row>
    <row r="772" spans="1:9" ht="15.75" customHeight="1">
      <c r="A772" s="264"/>
      <c r="D772" s="1"/>
      <c r="H772" s="330"/>
      <c r="I772" s="33"/>
    </row>
    <row r="773" spans="1:9" ht="15.75" customHeight="1">
      <c r="A773" s="264"/>
      <c r="D773" s="1"/>
      <c r="H773" s="330"/>
      <c r="I773" s="33"/>
    </row>
    <row r="774" spans="1:9" ht="15.75" customHeight="1">
      <c r="A774" s="264"/>
      <c r="D774" s="1"/>
      <c r="H774" s="330"/>
      <c r="I774" s="33"/>
    </row>
    <row r="775" spans="1:9" ht="15.75" customHeight="1">
      <c r="A775" s="264"/>
      <c r="D775" s="1"/>
      <c r="H775" s="330"/>
      <c r="I775" s="33"/>
    </row>
    <row r="776" spans="1:9" ht="15.75" customHeight="1">
      <c r="A776" s="264"/>
      <c r="D776" s="1"/>
      <c r="H776" s="330"/>
      <c r="I776" s="33"/>
    </row>
    <row r="777" spans="1:9" ht="15.75" customHeight="1">
      <c r="A777" s="264"/>
      <c r="D777" s="1"/>
      <c r="H777" s="330"/>
      <c r="I777" s="33"/>
    </row>
    <row r="778" spans="1:9" ht="15.75" customHeight="1">
      <c r="A778" s="264"/>
      <c r="D778" s="1"/>
      <c r="H778" s="330"/>
      <c r="I778" s="33"/>
    </row>
    <row r="779" spans="1:9" ht="15.75" customHeight="1">
      <c r="A779" s="264"/>
      <c r="D779" s="1"/>
      <c r="H779" s="330"/>
      <c r="I779" s="33"/>
    </row>
    <row r="780" spans="1:9" ht="15.75" customHeight="1">
      <c r="A780" s="264"/>
      <c r="D780" s="1"/>
      <c r="H780" s="330"/>
      <c r="I780" s="33"/>
    </row>
    <row r="781" spans="1:9" ht="15.75" customHeight="1">
      <c r="A781" s="264"/>
      <c r="D781" s="1"/>
      <c r="H781" s="330"/>
      <c r="I781" s="33"/>
    </row>
    <row r="782" spans="1:9" ht="15.75" customHeight="1">
      <c r="A782" s="264"/>
      <c r="D782" s="1"/>
      <c r="H782" s="330"/>
      <c r="I782" s="33"/>
    </row>
    <row r="783" spans="1:9" ht="15.75" customHeight="1">
      <c r="A783" s="264"/>
      <c r="D783" s="1"/>
      <c r="H783" s="330"/>
      <c r="I783" s="33"/>
    </row>
    <row r="784" spans="1:9" ht="15.75" customHeight="1">
      <c r="A784" s="264"/>
      <c r="D784" s="1"/>
      <c r="H784" s="330"/>
      <c r="I784" s="33"/>
    </row>
    <row r="785" spans="1:9" ht="15.75" customHeight="1">
      <c r="A785" s="264"/>
      <c r="D785" s="1"/>
      <c r="H785" s="330"/>
      <c r="I785" s="33"/>
    </row>
    <row r="786" spans="1:9" ht="15.75" customHeight="1">
      <c r="A786" s="264"/>
      <c r="D786" s="1"/>
      <c r="H786" s="330"/>
      <c r="I786" s="33"/>
    </row>
    <row r="787" spans="1:9" ht="15.75" customHeight="1">
      <c r="A787" s="264"/>
      <c r="D787" s="1"/>
      <c r="H787" s="330"/>
      <c r="I787" s="33"/>
    </row>
    <row r="788" spans="1:9" ht="15.75" customHeight="1">
      <c r="A788" s="264"/>
      <c r="D788" s="1"/>
      <c r="H788" s="330"/>
      <c r="I788" s="33"/>
    </row>
    <row r="789" spans="1:9" ht="15.75" customHeight="1">
      <c r="A789" s="264"/>
      <c r="D789" s="1"/>
      <c r="H789" s="330"/>
      <c r="I789" s="33"/>
    </row>
    <row r="790" spans="1:9" ht="15.75" customHeight="1">
      <c r="A790" s="264"/>
      <c r="D790" s="1"/>
      <c r="H790" s="330"/>
      <c r="I790" s="33"/>
    </row>
    <row r="791" spans="1:9" ht="15.75" customHeight="1">
      <c r="A791" s="264"/>
      <c r="D791" s="1"/>
      <c r="H791" s="330"/>
      <c r="I791" s="33"/>
    </row>
    <row r="792" spans="1:9" ht="15.75" customHeight="1">
      <c r="A792" s="264"/>
      <c r="D792" s="1"/>
      <c r="H792" s="330"/>
      <c r="I792" s="33"/>
    </row>
    <row r="793" spans="1:9" ht="15.75" customHeight="1">
      <c r="A793" s="264"/>
      <c r="D793" s="1"/>
      <c r="H793" s="330"/>
      <c r="I793" s="33"/>
    </row>
    <row r="794" spans="1:9" ht="15.75" customHeight="1">
      <c r="A794" s="264"/>
      <c r="D794" s="1"/>
      <c r="H794" s="330"/>
      <c r="I794" s="33"/>
    </row>
    <row r="795" spans="1:9" ht="15.75" customHeight="1">
      <c r="A795" s="264"/>
      <c r="D795" s="1"/>
      <c r="H795" s="330"/>
      <c r="I795" s="33"/>
    </row>
    <row r="796" spans="1:9" ht="15.75" customHeight="1">
      <c r="A796" s="264"/>
      <c r="D796" s="1"/>
      <c r="H796" s="330"/>
      <c r="I796" s="33"/>
    </row>
    <row r="797" spans="1:9" ht="15.75" customHeight="1">
      <c r="A797" s="264"/>
      <c r="D797" s="1"/>
      <c r="H797" s="330"/>
      <c r="I797" s="33"/>
    </row>
    <row r="798" spans="1:9" ht="15.75" customHeight="1">
      <c r="A798" s="264"/>
      <c r="D798" s="1"/>
      <c r="H798" s="330"/>
      <c r="I798" s="33"/>
    </row>
    <row r="799" spans="1:9" ht="15.75" customHeight="1">
      <c r="A799" s="264"/>
      <c r="D799" s="1"/>
      <c r="H799" s="330"/>
      <c r="I799" s="33"/>
    </row>
    <row r="800" spans="1:9" ht="15.75" customHeight="1">
      <c r="A800" s="264"/>
      <c r="D800" s="1"/>
      <c r="H800" s="330"/>
      <c r="I800" s="33"/>
    </row>
    <row r="801" spans="1:9" ht="15.75" customHeight="1">
      <c r="A801" s="264"/>
      <c r="D801" s="1"/>
      <c r="H801" s="330"/>
      <c r="I801" s="33"/>
    </row>
    <row r="802" spans="1:9" ht="15.75" customHeight="1">
      <c r="A802" s="264"/>
      <c r="D802" s="1"/>
      <c r="H802" s="330"/>
      <c r="I802" s="33"/>
    </row>
    <row r="803" spans="1:9" ht="15.75" customHeight="1">
      <c r="A803" s="264"/>
      <c r="D803" s="1"/>
      <c r="H803" s="330"/>
      <c r="I803" s="33"/>
    </row>
    <row r="804" spans="1:9" ht="15.75" customHeight="1">
      <c r="A804" s="264"/>
      <c r="D804" s="1"/>
      <c r="H804" s="330"/>
      <c r="I804" s="33"/>
    </row>
    <row r="805" spans="1:9" ht="15.75" customHeight="1">
      <c r="A805" s="264"/>
      <c r="D805" s="1"/>
      <c r="H805" s="330"/>
      <c r="I805" s="33"/>
    </row>
    <row r="806" spans="1:9" ht="15.75" customHeight="1">
      <c r="A806" s="264"/>
      <c r="D806" s="1"/>
      <c r="H806" s="330"/>
      <c r="I806" s="33"/>
    </row>
    <row r="807" spans="1:9" ht="15.75" customHeight="1">
      <c r="A807" s="264"/>
      <c r="D807" s="1"/>
      <c r="H807" s="330"/>
      <c r="I807" s="33"/>
    </row>
    <row r="808" spans="1:9" ht="15.75" customHeight="1">
      <c r="A808" s="264"/>
      <c r="D808" s="1"/>
      <c r="H808" s="330"/>
      <c r="I808" s="33"/>
    </row>
    <row r="809" spans="1:9" ht="15.75" customHeight="1">
      <c r="A809" s="264"/>
      <c r="D809" s="1"/>
      <c r="H809" s="330"/>
      <c r="I809" s="33"/>
    </row>
    <row r="810" spans="1:9" ht="15.75" customHeight="1">
      <c r="A810" s="264"/>
      <c r="D810" s="1"/>
      <c r="H810" s="330"/>
      <c r="I810" s="33"/>
    </row>
    <row r="811" spans="1:9" ht="15.75" customHeight="1">
      <c r="A811" s="264"/>
      <c r="D811" s="1"/>
      <c r="H811" s="330"/>
      <c r="I811" s="33"/>
    </row>
    <row r="812" spans="1:9" ht="15.75" customHeight="1">
      <c r="A812" s="264"/>
      <c r="D812" s="1"/>
      <c r="H812" s="330"/>
      <c r="I812" s="33"/>
    </row>
    <row r="813" spans="1:9" ht="15.75" customHeight="1">
      <c r="A813" s="264"/>
      <c r="D813" s="1"/>
      <c r="H813" s="330"/>
      <c r="I813" s="33"/>
    </row>
    <row r="814" spans="1:9" ht="15.75" customHeight="1">
      <c r="A814" s="264"/>
      <c r="D814" s="1"/>
      <c r="H814" s="330"/>
      <c r="I814" s="33"/>
    </row>
    <row r="815" spans="1:9" ht="15.75" customHeight="1">
      <c r="A815" s="264"/>
      <c r="D815" s="1"/>
      <c r="H815" s="330"/>
      <c r="I815" s="33"/>
    </row>
    <row r="816" spans="1:9" ht="15.75" customHeight="1">
      <c r="A816" s="264"/>
      <c r="D816" s="1"/>
      <c r="H816" s="330"/>
      <c r="I816" s="33"/>
    </row>
    <row r="817" spans="1:9" ht="15.75" customHeight="1">
      <c r="A817" s="264"/>
      <c r="D817" s="1"/>
      <c r="H817" s="330"/>
      <c r="I817" s="33"/>
    </row>
    <row r="818" spans="1:9" ht="15.75" customHeight="1">
      <c r="A818" s="264"/>
      <c r="D818" s="1"/>
      <c r="H818" s="330"/>
      <c r="I818" s="33"/>
    </row>
    <row r="819" spans="1:9" ht="15.75" customHeight="1">
      <c r="A819" s="264"/>
      <c r="D819" s="1"/>
      <c r="H819" s="330"/>
      <c r="I819" s="33"/>
    </row>
    <row r="820" spans="1:9" ht="15.75" customHeight="1">
      <c r="A820" s="264"/>
      <c r="D820" s="1"/>
      <c r="H820" s="330"/>
      <c r="I820" s="33"/>
    </row>
    <row r="821" spans="1:9" ht="15.75" customHeight="1">
      <c r="A821" s="264"/>
      <c r="D821" s="1"/>
      <c r="H821" s="330"/>
      <c r="I821" s="33"/>
    </row>
    <row r="822" spans="1:9" ht="15.75" customHeight="1">
      <c r="A822" s="264"/>
      <c r="D822" s="1"/>
      <c r="H822" s="330"/>
      <c r="I822" s="33"/>
    </row>
    <row r="823" spans="1:9" ht="15.75" customHeight="1">
      <c r="A823" s="264"/>
      <c r="D823" s="1"/>
      <c r="H823" s="330"/>
      <c r="I823" s="33"/>
    </row>
    <row r="824" spans="1:9" ht="15.75" customHeight="1">
      <c r="A824" s="264"/>
      <c r="D824" s="1"/>
      <c r="H824" s="330"/>
      <c r="I824" s="33"/>
    </row>
    <row r="825" spans="1:9" ht="15.75" customHeight="1">
      <c r="A825" s="264"/>
      <c r="D825" s="1"/>
      <c r="H825" s="330"/>
      <c r="I825" s="33"/>
    </row>
    <row r="826" spans="1:9" ht="15.75" customHeight="1">
      <c r="A826" s="264"/>
      <c r="D826" s="1"/>
      <c r="H826" s="330"/>
      <c r="I826" s="33"/>
    </row>
    <row r="827" spans="1:9" ht="15.75" customHeight="1">
      <c r="A827" s="264"/>
      <c r="D827" s="1"/>
      <c r="H827" s="330"/>
      <c r="I827" s="33"/>
    </row>
    <row r="828" spans="1:9" ht="15.75" customHeight="1">
      <c r="A828" s="264"/>
      <c r="D828" s="1"/>
      <c r="H828" s="330"/>
      <c r="I828" s="33"/>
    </row>
    <row r="829" spans="1:9" ht="15.75" customHeight="1">
      <c r="A829" s="264"/>
      <c r="D829" s="1"/>
      <c r="H829" s="330"/>
      <c r="I829" s="33"/>
    </row>
    <row r="830" spans="1:9" ht="15.75" customHeight="1">
      <c r="A830" s="264"/>
      <c r="D830" s="1"/>
      <c r="H830" s="330"/>
      <c r="I830" s="33"/>
    </row>
    <row r="831" spans="1:9" ht="15.75" customHeight="1">
      <c r="A831" s="264"/>
      <c r="D831" s="1"/>
      <c r="H831" s="330"/>
      <c r="I831" s="33"/>
    </row>
    <row r="832" spans="1:9" ht="15.75" customHeight="1">
      <c r="A832" s="264"/>
      <c r="D832" s="1"/>
      <c r="H832" s="330"/>
      <c r="I832" s="33"/>
    </row>
    <row r="833" spans="1:9" ht="15.75" customHeight="1">
      <c r="A833" s="264"/>
      <c r="D833" s="1"/>
      <c r="H833" s="330"/>
      <c r="I833" s="33"/>
    </row>
    <row r="834" spans="1:9" ht="15.75" customHeight="1">
      <c r="A834" s="264"/>
      <c r="D834" s="1"/>
      <c r="H834" s="330"/>
      <c r="I834" s="33"/>
    </row>
    <row r="835" spans="1:9" ht="15.75" customHeight="1">
      <c r="A835" s="264"/>
      <c r="D835" s="1"/>
      <c r="H835" s="330"/>
      <c r="I835" s="33"/>
    </row>
    <row r="836" spans="1:9" ht="15.75" customHeight="1">
      <c r="A836" s="264"/>
      <c r="D836" s="1"/>
      <c r="H836" s="330"/>
      <c r="I836" s="33"/>
    </row>
    <row r="837" spans="1:9" ht="15.75" customHeight="1">
      <c r="A837" s="264"/>
      <c r="D837" s="1"/>
      <c r="H837" s="330"/>
      <c r="I837" s="33"/>
    </row>
    <row r="838" spans="1:9" ht="15.75" customHeight="1">
      <c r="A838" s="264"/>
      <c r="D838" s="1"/>
      <c r="H838" s="330"/>
      <c r="I838" s="33"/>
    </row>
    <row r="839" spans="1:9" ht="15.75" customHeight="1">
      <c r="A839" s="264"/>
      <c r="D839" s="1"/>
      <c r="H839" s="330"/>
      <c r="I839" s="33"/>
    </row>
    <row r="840" spans="1:9" ht="15.75" customHeight="1">
      <c r="A840" s="264"/>
      <c r="D840" s="1"/>
      <c r="H840" s="330"/>
      <c r="I840" s="33"/>
    </row>
    <row r="841" spans="1:9" ht="15.75" customHeight="1">
      <c r="A841" s="264"/>
      <c r="D841" s="1"/>
      <c r="H841" s="330"/>
      <c r="I841" s="33"/>
    </row>
    <row r="842" spans="1:9" ht="15.75" customHeight="1">
      <c r="A842" s="264"/>
      <c r="D842" s="1"/>
      <c r="H842" s="330"/>
      <c r="I842" s="33"/>
    </row>
    <row r="843" spans="1:9" ht="15.75" customHeight="1">
      <c r="A843" s="264"/>
      <c r="D843" s="1"/>
      <c r="H843" s="330"/>
      <c r="I843" s="33"/>
    </row>
    <row r="844" spans="1:9" ht="15.75" customHeight="1">
      <c r="A844" s="264"/>
      <c r="D844" s="1"/>
      <c r="H844" s="330"/>
      <c r="I844" s="33"/>
    </row>
    <row r="845" spans="1:9" ht="15.75" customHeight="1">
      <c r="A845" s="264"/>
      <c r="D845" s="1"/>
      <c r="H845" s="330"/>
      <c r="I845" s="33"/>
    </row>
    <row r="846" spans="1:9" ht="15.75" customHeight="1">
      <c r="A846" s="264"/>
      <c r="D846" s="1"/>
      <c r="H846" s="330"/>
      <c r="I846" s="33"/>
    </row>
    <row r="847" spans="1:9" ht="15.75" customHeight="1">
      <c r="A847" s="264"/>
      <c r="D847" s="1"/>
      <c r="H847" s="330"/>
      <c r="I847" s="33"/>
    </row>
    <row r="848" spans="1:9" ht="15.75" customHeight="1">
      <c r="A848" s="264"/>
      <c r="D848" s="1"/>
      <c r="H848" s="330"/>
      <c r="I848" s="33"/>
    </row>
    <row r="849" spans="1:9" ht="15.75" customHeight="1">
      <c r="A849" s="264"/>
      <c r="D849" s="1"/>
      <c r="H849" s="330"/>
      <c r="I849" s="33"/>
    </row>
    <row r="850" spans="1:9" ht="15.75" customHeight="1">
      <c r="A850" s="264"/>
      <c r="D850" s="1"/>
      <c r="H850" s="330"/>
      <c r="I850" s="33"/>
    </row>
    <row r="851" spans="1:9" ht="15.75" customHeight="1">
      <c r="A851" s="264"/>
      <c r="D851" s="1"/>
      <c r="H851" s="330"/>
      <c r="I851" s="33"/>
    </row>
    <row r="852" spans="1:9" ht="15.75" customHeight="1">
      <c r="A852" s="264"/>
      <c r="D852" s="1"/>
      <c r="H852" s="330"/>
      <c r="I852" s="33"/>
    </row>
    <row r="853" spans="1:9" ht="15.75" customHeight="1">
      <c r="A853" s="264"/>
      <c r="D853" s="1"/>
      <c r="H853" s="330"/>
      <c r="I853" s="33"/>
    </row>
    <row r="854" spans="1:9" ht="15.75" customHeight="1">
      <c r="A854" s="264"/>
      <c r="D854" s="1"/>
      <c r="H854" s="330"/>
      <c r="I854" s="33"/>
    </row>
    <row r="855" spans="1:9" ht="15.75" customHeight="1">
      <c r="A855" s="264"/>
      <c r="D855" s="1"/>
      <c r="H855" s="330"/>
      <c r="I855" s="33"/>
    </row>
    <row r="856" spans="1:9" ht="15.75" customHeight="1">
      <c r="A856" s="264"/>
      <c r="D856" s="1"/>
      <c r="H856" s="330"/>
      <c r="I856" s="33"/>
    </row>
    <row r="857" spans="1:9" ht="15.75" customHeight="1">
      <c r="A857" s="264"/>
      <c r="D857" s="1"/>
      <c r="H857" s="330"/>
      <c r="I857" s="33"/>
    </row>
    <row r="858" spans="1:9" ht="15.75" customHeight="1">
      <c r="A858" s="264"/>
      <c r="D858" s="1"/>
      <c r="H858" s="330"/>
      <c r="I858" s="33"/>
    </row>
    <row r="859" spans="1:9" ht="15.75" customHeight="1">
      <c r="A859" s="264"/>
      <c r="D859" s="1"/>
      <c r="H859" s="330"/>
      <c r="I859" s="33"/>
    </row>
    <row r="860" spans="1:9" ht="15.75" customHeight="1">
      <c r="A860" s="264"/>
      <c r="D860" s="1"/>
      <c r="H860" s="330"/>
      <c r="I860" s="33"/>
    </row>
    <row r="861" spans="1:9" ht="15.75" customHeight="1">
      <c r="A861" s="264"/>
      <c r="D861" s="1"/>
      <c r="H861" s="330"/>
      <c r="I861" s="33"/>
    </row>
    <row r="862" spans="1:9" ht="15.75" customHeight="1">
      <c r="A862" s="264"/>
      <c r="D862" s="1"/>
      <c r="H862" s="330"/>
      <c r="I862" s="33"/>
    </row>
    <row r="863" spans="1:9" ht="15.75" customHeight="1">
      <c r="A863" s="264"/>
      <c r="D863" s="1"/>
      <c r="H863" s="330"/>
      <c r="I863" s="33"/>
    </row>
    <row r="864" spans="1:9" ht="15.75" customHeight="1">
      <c r="A864" s="264"/>
      <c r="D864" s="1"/>
      <c r="H864" s="330"/>
      <c r="I864" s="33"/>
    </row>
    <row r="865" spans="1:9" ht="15.75" customHeight="1">
      <c r="A865" s="264"/>
      <c r="D865" s="1"/>
      <c r="H865" s="330"/>
      <c r="I865" s="33"/>
    </row>
    <row r="866" spans="1:9" ht="15.75" customHeight="1">
      <c r="A866" s="264"/>
      <c r="D866" s="1"/>
      <c r="H866" s="330"/>
      <c r="I866" s="33"/>
    </row>
    <row r="867" spans="1:9" ht="15.75" customHeight="1">
      <c r="A867" s="264"/>
      <c r="D867" s="1"/>
      <c r="H867" s="330"/>
      <c r="I867" s="33"/>
    </row>
    <row r="868" spans="1:9" ht="15.75" customHeight="1">
      <c r="A868" s="264"/>
      <c r="D868" s="1"/>
      <c r="H868" s="330"/>
      <c r="I868" s="33"/>
    </row>
    <row r="869" spans="1:9" ht="15.75" customHeight="1">
      <c r="A869" s="264"/>
      <c r="D869" s="1"/>
      <c r="H869" s="330"/>
      <c r="I869" s="33"/>
    </row>
    <row r="870" spans="1:9" ht="15.75" customHeight="1">
      <c r="A870" s="264"/>
      <c r="D870" s="1"/>
      <c r="H870" s="330"/>
      <c r="I870" s="33"/>
    </row>
    <row r="871" spans="1:9" ht="15.75" customHeight="1">
      <c r="A871" s="264"/>
      <c r="D871" s="1"/>
      <c r="H871" s="330"/>
      <c r="I871" s="33"/>
    </row>
    <row r="872" spans="1:9" ht="15.75" customHeight="1">
      <c r="A872" s="264"/>
      <c r="D872" s="1"/>
      <c r="H872" s="330"/>
      <c r="I872" s="33"/>
    </row>
    <row r="873" spans="1:9" ht="15.75" customHeight="1">
      <c r="A873" s="264"/>
      <c r="D873" s="1"/>
      <c r="H873" s="330"/>
      <c r="I873" s="33"/>
    </row>
    <row r="874" spans="1:9" ht="15.75" customHeight="1">
      <c r="A874" s="264"/>
      <c r="D874" s="1"/>
      <c r="H874" s="330"/>
      <c r="I874" s="33"/>
    </row>
    <row r="875" spans="1:9" ht="15.75" customHeight="1">
      <c r="A875" s="264"/>
      <c r="D875" s="1"/>
      <c r="H875" s="330"/>
      <c r="I875" s="33"/>
    </row>
    <row r="876" spans="1:9" ht="15.75" customHeight="1">
      <c r="A876" s="264"/>
      <c r="D876" s="1"/>
      <c r="H876" s="330"/>
      <c r="I876" s="33"/>
    </row>
    <row r="877" spans="1:9" ht="15.75" customHeight="1">
      <c r="A877" s="264"/>
      <c r="D877" s="1"/>
      <c r="H877" s="330"/>
      <c r="I877" s="33"/>
    </row>
    <row r="878" spans="1:9" ht="15.75" customHeight="1">
      <c r="A878" s="264"/>
      <c r="D878" s="1"/>
      <c r="H878" s="330"/>
      <c r="I878" s="33"/>
    </row>
    <row r="879" spans="1:9" ht="15.75" customHeight="1">
      <c r="A879" s="264"/>
      <c r="D879" s="1"/>
      <c r="H879" s="330"/>
      <c r="I879" s="33"/>
    </row>
    <row r="880" spans="1:9" ht="15.75" customHeight="1">
      <c r="A880" s="264"/>
      <c r="D880" s="1"/>
      <c r="H880" s="330"/>
      <c r="I880" s="33"/>
    </row>
    <row r="881" spans="1:9" ht="15.75" customHeight="1">
      <c r="A881" s="264"/>
      <c r="D881" s="1"/>
      <c r="H881" s="330"/>
      <c r="I881" s="33"/>
    </row>
    <row r="882" spans="1:9" ht="15.75" customHeight="1">
      <c r="A882" s="264"/>
      <c r="D882" s="1"/>
      <c r="H882" s="330"/>
      <c r="I882" s="33"/>
    </row>
    <row r="883" spans="1:9" ht="15.75" customHeight="1">
      <c r="A883" s="264"/>
      <c r="D883" s="1"/>
      <c r="H883" s="330"/>
      <c r="I883" s="33"/>
    </row>
    <row r="884" spans="1:9" ht="15.75" customHeight="1">
      <c r="A884" s="264"/>
      <c r="D884" s="1"/>
      <c r="H884" s="330"/>
      <c r="I884" s="33"/>
    </row>
    <row r="885" spans="1:9" ht="15.75" customHeight="1">
      <c r="A885" s="264"/>
      <c r="D885" s="1"/>
      <c r="H885" s="330"/>
      <c r="I885" s="33"/>
    </row>
    <row r="886" spans="1:9" ht="15.75" customHeight="1">
      <c r="A886" s="264"/>
      <c r="D886" s="1"/>
      <c r="H886" s="330"/>
      <c r="I886" s="33"/>
    </row>
    <row r="887" spans="1:9" ht="15.75" customHeight="1">
      <c r="A887" s="264"/>
      <c r="D887" s="1"/>
      <c r="H887" s="330"/>
      <c r="I887" s="33"/>
    </row>
    <row r="888" spans="1:9" ht="15.75" customHeight="1">
      <c r="A888" s="264"/>
      <c r="D888" s="1"/>
      <c r="H888" s="330"/>
      <c r="I888" s="33"/>
    </row>
    <row r="889" spans="1:9" ht="15.75" customHeight="1">
      <c r="A889" s="264"/>
      <c r="D889" s="1"/>
      <c r="H889" s="330"/>
      <c r="I889" s="33"/>
    </row>
    <row r="890" spans="1:9" ht="15.75" customHeight="1">
      <c r="A890" s="264"/>
      <c r="D890" s="1"/>
      <c r="H890" s="330"/>
      <c r="I890" s="33"/>
    </row>
    <row r="891" spans="1:9" ht="15.75" customHeight="1">
      <c r="A891" s="264"/>
      <c r="D891" s="1"/>
      <c r="H891" s="330"/>
      <c r="I891" s="33"/>
    </row>
    <row r="892" spans="1:9" ht="15.75" customHeight="1">
      <c r="A892" s="264"/>
      <c r="D892" s="1"/>
      <c r="H892" s="330"/>
      <c r="I892" s="33"/>
    </row>
    <row r="893" spans="1:9" ht="15.75" customHeight="1">
      <c r="A893" s="264"/>
      <c r="D893" s="1"/>
      <c r="H893" s="330"/>
      <c r="I893" s="33"/>
    </row>
    <row r="894" spans="1:9" ht="15.75" customHeight="1">
      <c r="A894" s="264"/>
      <c r="D894" s="1"/>
      <c r="H894" s="330"/>
      <c r="I894" s="33"/>
    </row>
    <row r="895" spans="1:9" ht="15.75" customHeight="1">
      <c r="A895" s="264"/>
      <c r="D895" s="1"/>
      <c r="H895" s="330"/>
      <c r="I895" s="33"/>
    </row>
    <row r="896" spans="1:9" ht="15.75" customHeight="1">
      <c r="A896" s="264"/>
      <c r="D896" s="1"/>
      <c r="H896" s="330"/>
      <c r="I896" s="33"/>
    </row>
    <row r="897" spans="1:9" ht="15.75" customHeight="1">
      <c r="A897" s="264"/>
      <c r="D897" s="1"/>
      <c r="H897" s="330"/>
      <c r="I897" s="33"/>
    </row>
    <row r="898" spans="1:9" ht="15.75" customHeight="1">
      <c r="A898" s="264"/>
      <c r="D898" s="1"/>
      <c r="H898" s="330"/>
      <c r="I898" s="33"/>
    </row>
    <row r="899" spans="1:9" ht="15.75" customHeight="1">
      <c r="A899" s="264"/>
      <c r="D899" s="1"/>
      <c r="H899" s="330"/>
      <c r="I899" s="33"/>
    </row>
    <row r="900" spans="1:9" ht="15.75" customHeight="1">
      <c r="A900" s="264"/>
      <c r="D900" s="1"/>
      <c r="H900" s="330"/>
      <c r="I900" s="33"/>
    </row>
    <row r="901" spans="1:9" ht="15.75" customHeight="1">
      <c r="A901" s="264"/>
      <c r="D901" s="1"/>
      <c r="H901" s="330"/>
      <c r="I901" s="33"/>
    </row>
    <row r="902" spans="1:9" ht="15.75" customHeight="1">
      <c r="A902" s="264"/>
      <c r="D902" s="1"/>
      <c r="H902" s="330"/>
      <c r="I902" s="33"/>
    </row>
    <row r="903" spans="1:9" ht="15.75" customHeight="1">
      <c r="A903" s="264"/>
      <c r="D903" s="1"/>
      <c r="H903" s="330"/>
      <c r="I903" s="33"/>
    </row>
    <row r="904" spans="1:9" ht="15.75" customHeight="1">
      <c r="A904" s="264"/>
      <c r="D904" s="1"/>
      <c r="H904" s="330"/>
      <c r="I904" s="33"/>
    </row>
    <row r="905" spans="1:9" ht="15.75" customHeight="1">
      <c r="A905" s="264"/>
      <c r="D905" s="1"/>
      <c r="H905" s="330"/>
      <c r="I905" s="33"/>
    </row>
    <row r="906" spans="1:9" ht="15.75" customHeight="1">
      <c r="A906" s="264"/>
      <c r="D906" s="1"/>
      <c r="H906" s="330"/>
      <c r="I906" s="33"/>
    </row>
    <row r="907" spans="1:9" ht="15.75" customHeight="1">
      <c r="A907" s="264"/>
      <c r="D907" s="1"/>
      <c r="H907" s="330"/>
      <c r="I907" s="33"/>
    </row>
    <row r="908" spans="1:9" ht="15.75" customHeight="1">
      <c r="A908" s="264"/>
      <c r="D908" s="1"/>
      <c r="H908" s="330"/>
      <c r="I908" s="33"/>
    </row>
    <row r="909" spans="1:9" ht="15.75" customHeight="1">
      <c r="A909" s="264"/>
      <c r="D909" s="1"/>
      <c r="H909" s="330"/>
      <c r="I909" s="33"/>
    </row>
    <row r="910" spans="1:9" ht="15.75" customHeight="1">
      <c r="A910" s="264"/>
      <c r="D910" s="1"/>
      <c r="H910" s="330"/>
      <c r="I910" s="33"/>
    </row>
    <row r="911" spans="1:9" ht="15.75" customHeight="1">
      <c r="A911" s="264"/>
      <c r="D911" s="1"/>
      <c r="H911" s="330"/>
      <c r="I911" s="33"/>
    </row>
    <row r="912" spans="1:9" ht="15.75" customHeight="1">
      <c r="A912" s="264"/>
      <c r="D912" s="1"/>
      <c r="H912" s="330"/>
      <c r="I912" s="33"/>
    </row>
    <row r="913" spans="1:9" ht="15.75" customHeight="1">
      <c r="A913" s="264"/>
      <c r="D913" s="1"/>
      <c r="H913" s="330"/>
      <c r="I913" s="33"/>
    </row>
    <row r="914" spans="1:9" ht="15.75" customHeight="1">
      <c r="A914" s="264"/>
      <c r="D914" s="1"/>
      <c r="H914" s="330"/>
      <c r="I914" s="33"/>
    </row>
    <row r="915" spans="1:9" ht="15.75" customHeight="1">
      <c r="A915" s="264"/>
      <c r="D915" s="1"/>
      <c r="H915" s="330"/>
      <c r="I915" s="33"/>
    </row>
    <row r="916" spans="1:9" ht="15.75" customHeight="1">
      <c r="A916" s="264"/>
      <c r="D916" s="1"/>
      <c r="H916" s="330"/>
      <c r="I916" s="33"/>
    </row>
    <row r="917" spans="1:9" ht="15.75" customHeight="1">
      <c r="A917" s="264"/>
      <c r="D917" s="1"/>
      <c r="H917" s="330"/>
      <c r="I917" s="33"/>
    </row>
    <row r="918" spans="1:9" ht="15.75" customHeight="1">
      <c r="A918" s="264"/>
      <c r="D918" s="1"/>
      <c r="H918" s="330"/>
      <c r="I918" s="33"/>
    </row>
    <row r="919" spans="1:9" ht="15.75" customHeight="1">
      <c r="A919" s="264"/>
      <c r="D919" s="1"/>
      <c r="H919" s="330"/>
      <c r="I919" s="33"/>
    </row>
    <row r="920" spans="1:9" ht="15.75" customHeight="1">
      <c r="A920" s="264"/>
      <c r="D920" s="1"/>
      <c r="H920" s="330"/>
      <c r="I920" s="33"/>
    </row>
    <row r="921" spans="1:9" ht="15.75" customHeight="1">
      <c r="A921" s="264"/>
      <c r="D921" s="1"/>
      <c r="H921" s="330"/>
      <c r="I921" s="33"/>
    </row>
    <row r="922" spans="1:9" ht="15.75" customHeight="1">
      <c r="A922" s="264"/>
      <c r="D922" s="1"/>
      <c r="H922" s="330"/>
      <c r="I922" s="33"/>
    </row>
    <row r="923" spans="1:9" ht="15.75" customHeight="1">
      <c r="A923" s="264"/>
      <c r="D923" s="1"/>
      <c r="H923" s="330"/>
      <c r="I923" s="33"/>
    </row>
    <row r="924" spans="1:9" ht="15.75" customHeight="1">
      <c r="A924" s="264"/>
      <c r="D924" s="1"/>
      <c r="H924" s="330"/>
      <c r="I924" s="33"/>
    </row>
    <row r="925" spans="1:9" ht="15.75" customHeight="1">
      <c r="A925" s="264"/>
      <c r="D925" s="1"/>
      <c r="H925" s="330"/>
      <c r="I925" s="33"/>
    </row>
    <row r="926" spans="1:9" ht="15.75" customHeight="1">
      <c r="A926" s="264"/>
      <c r="D926" s="1"/>
      <c r="H926" s="330"/>
      <c r="I926" s="33"/>
    </row>
    <row r="927" spans="1:9" ht="15.75" customHeight="1">
      <c r="A927" s="264"/>
      <c r="D927" s="1"/>
      <c r="H927" s="330"/>
      <c r="I927" s="33"/>
    </row>
    <row r="928" spans="1:9" ht="15.75" customHeight="1">
      <c r="A928" s="264"/>
      <c r="D928" s="1"/>
      <c r="H928" s="330"/>
      <c r="I928" s="33"/>
    </row>
    <row r="929" spans="1:9" ht="15.75" customHeight="1">
      <c r="A929" s="264"/>
      <c r="D929" s="1"/>
      <c r="H929" s="330"/>
      <c r="I929" s="33"/>
    </row>
    <row r="930" spans="1:9" ht="15.75" customHeight="1">
      <c r="A930" s="264"/>
      <c r="D930" s="1"/>
      <c r="H930" s="330"/>
      <c r="I930" s="33"/>
    </row>
    <row r="931" spans="1:9" ht="15.75" customHeight="1">
      <c r="A931" s="264"/>
      <c r="D931" s="1"/>
      <c r="H931" s="330"/>
      <c r="I931" s="33"/>
    </row>
    <row r="932" spans="1:9" ht="15.75" customHeight="1">
      <c r="A932" s="264"/>
      <c r="D932" s="1"/>
      <c r="H932" s="330"/>
      <c r="I932" s="33"/>
    </row>
    <row r="933" spans="1:9" ht="15.75" customHeight="1">
      <c r="A933" s="264"/>
      <c r="D933" s="1"/>
      <c r="H933" s="330"/>
      <c r="I933" s="33"/>
    </row>
    <row r="934" spans="1:9" ht="15.75" customHeight="1">
      <c r="A934" s="264"/>
      <c r="D934" s="1"/>
      <c r="H934" s="330"/>
      <c r="I934" s="33"/>
    </row>
    <row r="935" spans="1:9" ht="15.75" customHeight="1">
      <c r="A935" s="264"/>
      <c r="D935" s="1"/>
      <c r="H935" s="330"/>
      <c r="I935" s="33"/>
    </row>
    <row r="936" spans="1:9" ht="15.75" customHeight="1">
      <c r="A936" s="264"/>
      <c r="D936" s="1"/>
      <c r="H936" s="330"/>
      <c r="I936" s="33"/>
    </row>
    <row r="937" spans="1:9" ht="15.75" customHeight="1">
      <c r="A937" s="264"/>
      <c r="D937" s="1"/>
      <c r="H937" s="330"/>
      <c r="I937" s="33"/>
    </row>
    <row r="938" spans="1:9" ht="15.75" customHeight="1">
      <c r="A938" s="264"/>
      <c r="D938" s="1"/>
      <c r="H938" s="330"/>
      <c r="I938" s="33"/>
    </row>
    <row r="939" spans="1:9" ht="15.75" customHeight="1">
      <c r="A939" s="264"/>
      <c r="D939" s="1"/>
      <c r="H939" s="330"/>
      <c r="I939" s="33"/>
    </row>
    <row r="940" spans="1:9" ht="15.75" customHeight="1">
      <c r="A940" s="264"/>
      <c r="D940" s="1"/>
      <c r="H940" s="330"/>
      <c r="I940" s="33"/>
    </row>
    <row r="941" spans="1:9" ht="15.75" customHeight="1">
      <c r="A941" s="264"/>
      <c r="D941" s="1"/>
      <c r="H941" s="330"/>
      <c r="I941" s="33"/>
    </row>
    <row r="942" spans="1:9" ht="15.75" customHeight="1">
      <c r="A942" s="264"/>
      <c r="D942" s="1"/>
      <c r="H942" s="330"/>
      <c r="I942" s="33"/>
    </row>
    <row r="943" spans="1:9" ht="15.75" customHeight="1">
      <c r="A943" s="264"/>
      <c r="D943" s="1"/>
      <c r="H943" s="330"/>
      <c r="I943" s="33"/>
    </row>
    <row r="944" spans="1:9" ht="15.75" customHeight="1">
      <c r="A944" s="264"/>
      <c r="D944" s="1"/>
      <c r="H944" s="330"/>
      <c r="I944" s="33"/>
    </row>
    <row r="945" spans="1:9" ht="15.75" customHeight="1">
      <c r="A945" s="264"/>
      <c r="D945" s="1"/>
      <c r="H945" s="330"/>
      <c r="I945" s="33"/>
    </row>
    <row r="946" spans="1:9" ht="15.75" customHeight="1">
      <c r="A946" s="264"/>
      <c r="D946" s="1"/>
      <c r="H946" s="330"/>
      <c r="I946" s="33"/>
    </row>
    <row r="947" spans="1:9" ht="15.75" customHeight="1">
      <c r="A947" s="264"/>
      <c r="D947" s="1"/>
      <c r="H947" s="330"/>
      <c r="I947" s="33"/>
    </row>
    <row r="948" spans="1:9" ht="15.75" customHeight="1">
      <c r="A948" s="264"/>
      <c r="D948" s="1"/>
      <c r="H948" s="330"/>
      <c r="I948" s="33"/>
    </row>
    <row r="949" spans="1:9" ht="15.75" customHeight="1">
      <c r="A949" s="264"/>
      <c r="D949" s="1"/>
      <c r="H949" s="330"/>
      <c r="I949" s="33"/>
    </row>
    <row r="950" spans="1:9" ht="15.75" customHeight="1">
      <c r="A950" s="264"/>
      <c r="D950" s="1"/>
      <c r="H950" s="330"/>
      <c r="I950" s="33"/>
    </row>
    <row r="951" spans="1:9" ht="15.75" customHeight="1">
      <c r="A951" s="264"/>
      <c r="D951" s="1"/>
      <c r="H951" s="330"/>
      <c r="I951" s="33"/>
    </row>
    <row r="952" spans="1:9" ht="15.75" customHeight="1">
      <c r="A952" s="264"/>
      <c r="D952" s="1"/>
      <c r="H952" s="330"/>
      <c r="I952" s="33"/>
    </row>
    <row r="953" spans="1:9" ht="15.75" customHeight="1">
      <c r="A953" s="264"/>
      <c r="D953" s="1"/>
      <c r="H953" s="330"/>
      <c r="I953" s="33"/>
    </row>
    <row r="954" spans="1:9" ht="15.75" customHeight="1">
      <c r="A954" s="264"/>
      <c r="D954" s="1"/>
      <c r="H954" s="330"/>
      <c r="I954" s="33"/>
    </row>
    <row r="955" spans="1:9" ht="15.75" customHeight="1">
      <c r="A955" s="264"/>
      <c r="D955" s="1"/>
      <c r="H955" s="330"/>
      <c r="I955" s="33"/>
    </row>
    <row r="956" spans="1:9" ht="15.75" customHeight="1">
      <c r="A956" s="264"/>
      <c r="D956" s="1"/>
      <c r="H956" s="330"/>
      <c r="I956" s="33"/>
    </row>
    <row r="957" spans="1:9" ht="15.75" customHeight="1">
      <c r="A957" s="264"/>
      <c r="D957" s="1"/>
      <c r="H957" s="330"/>
      <c r="I957" s="33"/>
    </row>
    <row r="958" spans="1:9" ht="15.75" customHeight="1">
      <c r="A958" s="264"/>
      <c r="D958" s="1"/>
      <c r="H958" s="330"/>
      <c r="I958" s="33"/>
    </row>
    <row r="959" spans="1:9" ht="15.75" customHeight="1">
      <c r="A959" s="264"/>
      <c r="D959" s="1"/>
      <c r="H959" s="330"/>
      <c r="I959" s="33"/>
    </row>
    <row r="960" spans="1:9" ht="15.75" customHeight="1">
      <c r="A960" s="264"/>
      <c r="D960" s="1"/>
      <c r="H960" s="330"/>
      <c r="I960" s="33"/>
    </row>
    <row r="961" spans="1:9" ht="15.75" customHeight="1">
      <c r="A961" s="264"/>
      <c r="D961" s="1"/>
      <c r="H961" s="330"/>
      <c r="I961" s="33"/>
    </row>
    <row r="962" spans="1:9" ht="15.75" customHeight="1">
      <c r="A962" s="264"/>
      <c r="D962" s="1"/>
      <c r="H962" s="330"/>
      <c r="I962" s="33"/>
    </row>
    <row r="963" spans="1:9" ht="15.75" customHeight="1">
      <c r="A963" s="264"/>
      <c r="D963" s="1"/>
      <c r="H963" s="330"/>
      <c r="I963" s="33"/>
    </row>
    <row r="964" spans="1:9" ht="15.75" customHeight="1">
      <c r="A964" s="264"/>
      <c r="D964" s="1"/>
      <c r="H964" s="330"/>
      <c r="I964" s="33"/>
    </row>
    <row r="965" spans="1:9" ht="15.75" customHeight="1">
      <c r="A965" s="264"/>
      <c r="D965" s="1"/>
      <c r="H965" s="330"/>
      <c r="I965" s="33"/>
    </row>
    <row r="966" spans="1:9" ht="15.75" customHeight="1">
      <c r="A966" s="264"/>
      <c r="D966" s="1"/>
      <c r="H966" s="330"/>
      <c r="I966" s="33"/>
    </row>
    <row r="967" spans="1:9" ht="15.75" customHeight="1">
      <c r="A967" s="264"/>
      <c r="D967" s="1"/>
      <c r="H967" s="330"/>
      <c r="I967" s="33"/>
    </row>
    <row r="968" spans="1:9" ht="15.75" customHeight="1">
      <c r="A968" s="264"/>
      <c r="D968" s="1"/>
      <c r="H968" s="330"/>
      <c r="I968" s="33"/>
    </row>
    <row r="969" spans="1:9" ht="15.75" customHeight="1">
      <c r="A969" s="264"/>
      <c r="D969" s="1"/>
      <c r="H969" s="330"/>
      <c r="I969" s="33"/>
    </row>
    <row r="970" spans="1:9" ht="15.75" customHeight="1">
      <c r="A970" s="264"/>
      <c r="D970" s="1"/>
      <c r="H970" s="330"/>
      <c r="I970" s="33"/>
    </row>
    <row r="971" spans="1:9" ht="15.75" customHeight="1">
      <c r="A971" s="264"/>
      <c r="D971" s="1"/>
      <c r="H971" s="330"/>
      <c r="I971" s="33"/>
    </row>
    <row r="972" spans="1:9" ht="15.75" customHeight="1">
      <c r="A972" s="264"/>
      <c r="D972" s="1"/>
      <c r="H972" s="330"/>
      <c r="I972" s="33"/>
    </row>
    <row r="973" spans="1:9" ht="15.75" customHeight="1">
      <c r="A973" s="264"/>
      <c r="D973" s="1"/>
      <c r="H973" s="330"/>
      <c r="I973" s="33"/>
    </row>
    <row r="974" spans="1:9" ht="15.75" customHeight="1">
      <c r="A974" s="264"/>
      <c r="D974" s="1"/>
      <c r="H974" s="330"/>
      <c r="I974" s="33"/>
    </row>
    <row r="975" spans="1:9" ht="15.75" customHeight="1">
      <c r="A975" s="264"/>
      <c r="D975" s="1"/>
      <c r="H975" s="330"/>
      <c r="I975" s="33"/>
    </row>
    <row r="976" spans="1:9" ht="15.75" customHeight="1">
      <c r="A976" s="264"/>
      <c r="D976" s="1"/>
      <c r="H976" s="330"/>
      <c r="I976" s="33"/>
    </row>
    <row r="977" spans="1:9" ht="15.75" customHeight="1">
      <c r="A977" s="264"/>
      <c r="D977" s="1"/>
      <c r="H977" s="330"/>
      <c r="I977" s="33"/>
    </row>
    <row r="978" spans="1:9" ht="15.75" customHeight="1">
      <c r="A978" s="264"/>
      <c r="D978" s="1"/>
      <c r="H978" s="330"/>
      <c r="I978" s="33"/>
    </row>
    <row r="979" spans="1:9" ht="15.75" customHeight="1">
      <c r="A979" s="264"/>
      <c r="D979" s="1"/>
      <c r="H979" s="330"/>
      <c r="I979" s="33"/>
    </row>
    <row r="980" spans="1:9" ht="15.75" customHeight="1">
      <c r="A980" s="264"/>
      <c r="D980" s="1"/>
      <c r="H980" s="330"/>
      <c r="I980" s="33"/>
    </row>
    <row r="981" spans="1:9" ht="15.75" customHeight="1">
      <c r="A981" s="264"/>
      <c r="D981" s="1"/>
      <c r="H981" s="330"/>
      <c r="I981" s="33"/>
    </row>
    <row r="982" spans="1:9" ht="15.75" customHeight="1">
      <c r="A982" s="264"/>
      <c r="D982" s="1"/>
      <c r="H982" s="330"/>
      <c r="I982" s="33"/>
    </row>
    <row r="983" spans="1:9" ht="15.75" customHeight="1">
      <c r="A983" s="264"/>
      <c r="D983" s="1"/>
      <c r="H983" s="330"/>
      <c r="I983" s="33"/>
    </row>
    <row r="984" spans="1:9" ht="15.75" customHeight="1">
      <c r="A984" s="264"/>
      <c r="D984" s="1"/>
      <c r="H984" s="330"/>
      <c r="I984" s="33"/>
    </row>
    <row r="985" spans="1:9" ht="15.75" customHeight="1">
      <c r="A985" s="264"/>
      <c r="D985" s="1"/>
      <c r="H985" s="330"/>
      <c r="I985" s="33"/>
    </row>
    <row r="986" spans="1:9" ht="15.75" customHeight="1">
      <c r="A986" s="264"/>
      <c r="D986" s="1"/>
      <c r="H986" s="330"/>
      <c r="I986" s="33"/>
    </row>
    <row r="987" spans="1:9" ht="15.75" customHeight="1">
      <c r="A987" s="264"/>
      <c r="D987" s="1"/>
      <c r="H987" s="330"/>
      <c r="I987" s="33"/>
    </row>
    <row r="988" spans="1:9" ht="15.75" customHeight="1">
      <c r="A988" s="264"/>
      <c r="D988" s="1"/>
      <c r="H988" s="330"/>
      <c r="I988" s="33"/>
    </row>
    <row r="989" spans="1:9" ht="15.75" customHeight="1">
      <c r="A989" s="264"/>
      <c r="D989" s="1"/>
      <c r="H989" s="330"/>
      <c r="I989" s="33"/>
    </row>
    <row r="990" spans="1:9" ht="15.75" customHeight="1">
      <c r="A990" s="264"/>
      <c r="D990" s="1"/>
      <c r="H990" s="330"/>
      <c r="I990" s="33"/>
    </row>
    <row r="991" spans="1:9" ht="15.75" customHeight="1">
      <c r="A991" s="264"/>
      <c r="D991" s="1"/>
      <c r="H991" s="330"/>
      <c r="I991" s="33"/>
    </row>
    <row r="992" spans="1:9" ht="15.75" customHeight="1">
      <c r="A992" s="264"/>
      <c r="D992" s="1"/>
      <c r="H992" s="330"/>
      <c r="I992" s="33"/>
    </row>
    <row r="993" spans="1:9" ht="15.75" customHeight="1">
      <c r="A993" s="264"/>
      <c r="D993" s="1"/>
      <c r="H993" s="330"/>
      <c r="I993" s="33"/>
    </row>
    <row r="994" spans="1:9" ht="15.75" customHeight="1">
      <c r="A994" s="264"/>
      <c r="D994" s="1"/>
      <c r="H994" s="330"/>
      <c r="I994" s="33"/>
    </row>
    <row r="995" spans="1:9" ht="15.75" customHeight="1">
      <c r="A995" s="264"/>
      <c r="D995" s="1"/>
      <c r="H995" s="330"/>
      <c r="I995" s="33"/>
    </row>
    <row r="996" spans="1:9" ht="15.75" customHeight="1">
      <c r="A996" s="264"/>
      <c r="D996" s="1"/>
      <c r="H996" s="330"/>
      <c r="I996" s="33"/>
    </row>
    <row r="997" spans="1:9" ht="15.75" customHeight="1">
      <c r="A997" s="264"/>
      <c r="D997" s="1"/>
      <c r="H997" s="330"/>
      <c r="I997" s="33"/>
    </row>
    <row r="998" spans="1:9" ht="15.75" customHeight="1">
      <c r="A998" s="264"/>
      <c r="D998" s="1"/>
      <c r="H998" s="330"/>
      <c r="I998" s="33"/>
    </row>
    <row r="999" spans="1:9" ht="15.75" customHeight="1">
      <c r="A999" s="264"/>
      <c r="D999" s="1"/>
      <c r="H999" s="330"/>
      <c r="I999" s="33"/>
    </row>
    <row r="1000" spans="1:9" ht="15.75" customHeight="1">
      <c r="A1000" s="264"/>
      <c r="D1000" s="1"/>
      <c r="H1000" s="330"/>
      <c r="I1000" s="33"/>
    </row>
  </sheetData>
  <mergeCells count="62">
    <mergeCell ref="B53:H54"/>
    <mergeCell ref="E55:F55"/>
    <mergeCell ref="M3:M4"/>
    <mergeCell ref="E48:F48"/>
    <mergeCell ref="E49:F49"/>
    <mergeCell ref="E50:F50"/>
    <mergeCell ref="E51:F51"/>
    <mergeCell ref="E52:F52"/>
    <mergeCell ref="B46:H47"/>
    <mergeCell ref="E37:F37"/>
    <mergeCell ref="E40:F40"/>
    <mergeCell ref="E41:F41"/>
    <mergeCell ref="E42:F42"/>
    <mergeCell ref="E43:F43"/>
    <mergeCell ref="E44:F44"/>
    <mergeCell ref="E45:F45"/>
    <mergeCell ref="E33:F33"/>
    <mergeCell ref="E34:F34"/>
    <mergeCell ref="E35:F35"/>
    <mergeCell ref="E36:F36"/>
    <mergeCell ref="B38:H39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7:F17"/>
    <mergeCell ref="E18:F18"/>
    <mergeCell ref="E19:F19"/>
    <mergeCell ref="E20:F20"/>
    <mergeCell ref="B21:H22"/>
    <mergeCell ref="E12:F12"/>
    <mergeCell ref="E13:F13"/>
    <mergeCell ref="E14:F14"/>
    <mergeCell ref="E15:F15"/>
    <mergeCell ref="E16:F16"/>
    <mergeCell ref="E7:F7"/>
    <mergeCell ref="E8:F8"/>
    <mergeCell ref="E9:F9"/>
    <mergeCell ref="E10:F10"/>
    <mergeCell ref="E11:F11"/>
    <mergeCell ref="B1:H2"/>
    <mergeCell ref="E3:F3"/>
    <mergeCell ref="E4:F4"/>
    <mergeCell ref="E5:F5"/>
    <mergeCell ref="E6:F6"/>
    <mergeCell ref="E62:F62"/>
    <mergeCell ref="E65:F65"/>
    <mergeCell ref="E66:F66"/>
    <mergeCell ref="E67:F67"/>
    <mergeCell ref="E56:F56"/>
    <mergeCell ref="E57:F57"/>
    <mergeCell ref="E58:F58"/>
    <mergeCell ref="E59:F59"/>
    <mergeCell ref="E60:F60"/>
    <mergeCell ref="E61:F61"/>
    <mergeCell ref="B63:H64"/>
  </mergeCells>
  <pageMargins left="0.7" right="0.7" top="0.75" bottom="0.75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180975</xdr:rowOff>
                  </from>
                  <to>
                    <xdr:col>3</xdr:col>
                    <xdr:colOff>76200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171450</xdr:rowOff>
                  </from>
                  <to>
                    <xdr:col>3</xdr:col>
                    <xdr:colOff>76200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180975</xdr:rowOff>
                  </from>
                  <to>
                    <xdr:col>3</xdr:col>
                    <xdr:colOff>76200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171450</xdr:rowOff>
                  </from>
                  <to>
                    <xdr:col>3</xdr:col>
                    <xdr:colOff>76200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180975</xdr:rowOff>
                  </from>
                  <to>
                    <xdr:col>3</xdr:col>
                    <xdr:colOff>76200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3</xdr:col>
                    <xdr:colOff>76200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3</xdr:col>
                    <xdr:colOff>76200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171450</xdr:rowOff>
                  </from>
                  <to>
                    <xdr:col>3</xdr:col>
                    <xdr:colOff>76200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161925</xdr:rowOff>
                  </from>
                  <to>
                    <xdr:col>3</xdr:col>
                    <xdr:colOff>76200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3</xdr:col>
                    <xdr:colOff>76200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3</xdr:col>
                    <xdr:colOff>76200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180975</xdr:rowOff>
                  </from>
                  <to>
                    <xdr:col>3</xdr:col>
                    <xdr:colOff>76200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171450</xdr:rowOff>
                  </from>
                  <to>
                    <xdr:col>3</xdr:col>
                    <xdr:colOff>76200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180975</xdr:rowOff>
                  </from>
                  <to>
                    <xdr:col>3</xdr:col>
                    <xdr:colOff>76200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3</xdr:col>
                    <xdr:colOff>76200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161925</xdr:rowOff>
                  </from>
                  <to>
                    <xdr:col>3</xdr:col>
                    <xdr:colOff>76200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180975</xdr:rowOff>
                  </from>
                  <to>
                    <xdr:col>3</xdr:col>
                    <xdr:colOff>76200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3</xdr:col>
                    <xdr:colOff>76200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3</xdr:col>
                    <xdr:colOff>76200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171450</xdr:rowOff>
                  </from>
                  <to>
                    <xdr:col>3</xdr:col>
                    <xdr:colOff>76200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180975</xdr:rowOff>
                  </from>
                  <to>
                    <xdr:col>3</xdr:col>
                    <xdr:colOff>76200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180975</xdr:rowOff>
                  </from>
                  <to>
                    <xdr:col>3</xdr:col>
                    <xdr:colOff>76200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190500</xdr:rowOff>
                  </from>
                  <to>
                    <xdr:col>3</xdr:col>
                    <xdr:colOff>76200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0</xdr:col>
                    <xdr:colOff>9525</xdr:colOff>
                    <xdr:row>29</xdr:row>
                    <xdr:rowOff>180975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0</xdr:col>
                    <xdr:colOff>9525</xdr:colOff>
                    <xdr:row>30</xdr:row>
                    <xdr:rowOff>190500</xdr:rowOff>
                  </from>
                  <to>
                    <xdr:col>4</xdr:col>
                    <xdr:colOff>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0</xdr:col>
                    <xdr:colOff>9525</xdr:colOff>
                    <xdr:row>31</xdr:row>
                    <xdr:rowOff>190500</xdr:rowOff>
                  </from>
                  <to>
                    <xdr:col>4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33</xdr:row>
                    <xdr:rowOff>0</xdr:rowOff>
                  </from>
                  <to>
                    <xdr:col>3</xdr:col>
                    <xdr:colOff>76200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34</xdr:row>
                    <xdr:rowOff>0</xdr:rowOff>
                  </from>
                  <to>
                    <xdr:col>3</xdr:col>
                    <xdr:colOff>76200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0</xdr:col>
                    <xdr:colOff>0</xdr:colOff>
                    <xdr:row>35</xdr:row>
                    <xdr:rowOff>0</xdr:rowOff>
                  </from>
                  <to>
                    <xdr:col>3</xdr:col>
                    <xdr:colOff>76200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0</xdr:rowOff>
                  </from>
                  <to>
                    <xdr:col>3</xdr:col>
                    <xdr:colOff>76200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0</xdr:col>
                    <xdr:colOff>0</xdr:colOff>
                    <xdr:row>41</xdr:row>
                    <xdr:rowOff>0</xdr:rowOff>
                  </from>
                  <to>
                    <xdr:col>3</xdr:col>
                    <xdr:colOff>76200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0</xdr:col>
                    <xdr:colOff>0</xdr:colOff>
                    <xdr:row>42</xdr:row>
                    <xdr:rowOff>0</xdr:rowOff>
                  </from>
                  <to>
                    <xdr:col>3</xdr:col>
                    <xdr:colOff>76200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0</xdr:rowOff>
                  </from>
                  <to>
                    <xdr:col>3</xdr:col>
                    <xdr:colOff>76200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0</xdr:col>
                    <xdr:colOff>0</xdr:colOff>
                    <xdr:row>48</xdr:row>
                    <xdr:rowOff>0</xdr:rowOff>
                  </from>
                  <to>
                    <xdr:col>3</xdr:col>
                    <xdr:colOff>76200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0</xdr:col>
                    <xdr:colOff>0</xdr:colOff>
                    <xdr:row>49</xdr:row>
                    <xdr:rowOff>0</xdr:rowOff>
                  </from>
                  <to>
                    <xdr:col>3</xdr:col>
                    <xdr:colOff>76200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0</xdr:rowOff>
                  </from>
                  <to>
                    <xdr:col>3</xdr:col>
                    <xdr:colOff>76200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0</xdr:col>
                    <xdr:colOff>0</xdr:colOff>
                    <xdr:row>55</xdr:row>
                    <xdr:rowOff>0</xdr:rowOff>
                  </from>
                  <to>
                    <xdr:col>3</xdr:col>
                    <xdr:colOff>76200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0</xdr:col>
                    <xdr:colOff>0</xdr:colOff>
                    <xdr:row>56</xdr:row>
                    <xdr:rowOff>0</xdr:rowOff>
                  </from>
                  <to>
                    <xdr:col>3</xdr:col>
                    <xdr:colOff>76200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 Box 39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0</xdr:rowOff>
                  </from>
                  <to>
                    <xdr:col>3</xdr:col>
                    <xdr:colOff>76200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 Box 40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0</xdr:rowOff>
                  </from>
                  <to>
                    <xdr:col>3</xdr:col>
                    <xdr:colOff>76200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 Box 41">
              <controlPr defaultSize="0" autoFill="0" autoLine="0" autoPict="0">
                <anchor moveWithCells="1">
                  <from>
                    <xdr:col>0</xdr:col>
                    <xdr:colOff>0</xdr:colOff>
                    <xdr:row>59</xdr:row>
                    <xdr:rowOff>0</xdr:rowOff>
                  </from>
                  <to>
                    <xdr:col>3</xdr:col>
                    <xdr:colOff>76200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 Box 42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0</xdr:rowOff>
                  </from>
                  <to>
                    <xdr:col>3</xdr:col>
                    <xdr:colOff>76200</xdr:colOff>
                    <xdr:row>61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5"/>
  <dimension ref="A1:Z1000"/>
  <sheetViews>
    <sheetView workbookViewId="0">
      <selection sqref="A1:F1"/>
    </sheetView>
  </sheetViews>
  <sheetFormatPr defaultColWidth="12.625" defaultRowHeight="15" customHeight="1"/>
  <cols>
    <col min="1" max="1" width="5.125" customWidth="1"/>
    <col min="2" max="2" width="7.375" customWidth="1"/>
    <col min="3" max="3" width="8.875" customWidth="1"/>
    <col min="4" max="4" width="33" customWidth="1"/>
    <col min="5" max="5" width="11.875" customWidth="1"/>
    <col min="6" max="6" width="12.125" customWidth="1"/>
    <col min="7" max="10" width="8" customWidth="1"/>
    <col min="11" max="26" width="7.625" customWidth="1"/>
  </cols>
  <sheetData>
    <row r="1" spans="1:26" ht="21" customHeight="1">
      <c r="A1" s="1423" t="s">
        <v>296</v>
      </c>
      <c r="B1" s="1023"/>
      <c r="C1" s="1023"/>
      <c r="D1" s="1023"/>
      <c r="E1" s="1023"/>
      <c r="F1" s="1023"/>
      <c r="G1" s="307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</row>
    <row r="2" spans="1:26" ht="17.25" customHeight="1">
      <c r="A2" s="1424" t="s">
        <v>298</v>
      </c>
      <c r="B2" s="1023"/>
      <c r="C2" s="1023"/>
      <c r="D2" s="1023"/>
      <c r="E2" s="1023"/>
      <c r="F2" s="1023"/>
      <c r="G2" s="307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</row>
    <row r="3" spans="1:26" ht="12" customHeight="1">
      <c r="A3" s="309"/>
      <c r="B3" s="1425" t="s">
        <v>300</v>
      </c>
      <c r="C3" s="1023"/>
      <c r="D3" s="310" t="s">
        <v>301</v>
      </c>
      <c r="E3" s="309"/>
      <c r="F3" s="309"/>
      <c r="G3" s="307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</row>
    <row r="4" spans="1:26" ht="12" customHeight="1">
      <c r="A4" s="311"/>
      <c r="B4" s="1426" t="s">
        <v>303</v>
      </c>
      <c r="C4" s="1023"/>
      <c r="D4" s="312" t="s">
        <v>35</v>
      </c>
      <c r="E4" s="311"/>
      <c r="F4" s="311"/>
      <c r="G4" s="307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08"/>
      <c r="U4" s="308"/>
      <c r="V4" s="308"/>
      <c r="W4" s="308"/>
      <c r="X4" s="308"/>
      <c r="Y4" s="308"/>
      <c r="Z4" s="308"/>
    </row>
    <row r="5" spans="1:26" ht="12" customHeight="1">
      <c r="A5" s="313"/>
      <c r="B5" s="1427" t="s">
        <v>305</v>
      </c>
      <c r="C5" s="1401"/>
      <c r="D5" s="314" t="s">
        <v>306</v>
      </c>
      <c r="E5" s="313"/>
      <c r="F5" s="313"/>
      <c r="G5" s="307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08"/>
      <c r="T5" s="308"/>
      <c r="U5" s="308"/>
      <c r="V5" s="308"/>
      <c r="W5" s="308"/>
      <c r="X5" s="308"/>
      <c r="Y5" s="308"/>
      <c r="Z5" s="308"/>
    </row>
    <row r="6" spans="1:26" ht="12" customHeight="1">
      <c r="A6" s="1414" t="s">
        <v>308</v>
      </c>
      <c r="B6" s="1410"/>
      <c r="C6" s="1410"/>
      <c r="D6" s="1411"/>
      <c r="E6" s="1428" t="s">
        <v>310</v>
      </c>
      <c r="F6" s="1411"/>
      <c r="G6" s="307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8"/>
      <c r="Y6" s="308"/>
      <c r="Z6" s="308"/>
    </row>
    <row r="7" spans="1:26" ht="12" customHeight="1">
      <c r="A7" s="315">
        <v>1</v>
      </c>
      <c r="B7" s="1429" t="s">
        <v>313</v>
      </c>
      <c r="C7" s="1410"/>
      <c r="D7" s="1411"/>
      <c r="E7" s="1415">
        <v>79061.009999999995</v>
      </c>
      <c r="F7" s="1411"/>
      <c r="G7" s="307"/>
      <c r="H7" s="308"/>
      <c r="I7" s="316"/>
      <c r="J7" s="316"/>
      <c r="K7" s="308"/>
      <c r="L7" s="308"/>
      <c r="M7" s="308"/>
      <c r="N7" s="308"/>
      <c r="O7" s="308"/>
      <c r="P7" s="308"/>
      <c r="Q7" s="308"/>
      <c r="R7" s="308"/>
      <c r="S7" s="308"/>
      <c r="T7" s="308"/>
      <c r="U7" s="308"/>
      <c r="V7" s="308"/>
      <c r="W7" s="308"/>
      <c r="X7" s="308"/>
      <c r="Y7" s="308"/>
      <c r="Z7" s="308"/>
    </row>
    <row r="8" spans="1:26" ht="12" customHeight="1">
      <c r="A8" s="317" t="s">
        <v>314</v>
      </c>
      <c r="B8" s="1409" t="s">
        <v>315</v>
      </c>
      <c r="C8" s="1410"/>
      <c r="D8" s="1411"/>
      <c r="E8" s="1412" t="s">
        <v>317</v>
      </c>
      <c r="F8" s="1411"/>
      <c r="G8" s="307"/>
      <c r="H8" s="308"/>
      <c r="I8" s="31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</row>
    <row r="9" spans="1:26" ht="34.5" customHeight="1">
      <c r="A9" s="317" t="s">
        <v>318</v>
      </c>
      <c r="B9" s="1409" t="s">
        <v>319</v>
      </c>
      <c r="C9" s="1410"/>
      <c r="D9" s="1411"/>
      <c r="E9" s="1412" t="s">
        <v>317</v>
      </c>
      <c r="F9" s="1411"/>
      <c r="G9" s="307"/>
      <c r="H9" s="308"/>
      <c r="I9" s="318"/>
      <c r="J9" s="308"/>
      <c r="K9" s="308"/>
      <c r="L9" s="308"/>
      <c r="M9" s="308"/>
      <c r="N9" s="308"/>
      <c r="O9" s="308"/>
      <c r="P9" s="308"/>
      <c r="Q9" s="308"/>
      <c r="R9" s="308"/>
      <c r="S9" s="308"/>
      <c r="T9" s="308"/>
      <c r="U9" s="308"/>
      <c r="V9" s="308"/>
      <c r="W9" s="308"/>
      <c r="X9" s="308"/>
      <c r="Y9" s="308"/>
      <c r="Z9" s="308"/>
    </row>
    <row r="10" spans="1:26" ht="34.5" customHeight="1">
      <c r="A10" s="317" t="s">
        <v>320</v>
      </c>
      <c r="B10" s="1409" t="s">
        <v>321</v>
      </c>
      <c r="C10" s="1410"/>
      <c r="D10" s="1411"/>
      <c r="E10" s="1412" t="s">
        <v>317</v>
      </c>
      <c r="F10" s="1411"/>
      <c r="G10" s="307"/>
      <c r="H10" s="308"/>
      <c r="I10" s="318"/>
      <c r="J10" s="308"/>
      <c r="K10" s="308"/>
      <c r="L10" s="308"/>
      <c r="M10" s="308"/>
      <c r="N10" s="308"/>
      <c r="O10" s="308"/>
      <c r="P10" s="308"/>
      <c r="Q10" s="308"/>
      <c r="R10" s="308"/>
      <c r="S10" s="308"/>
      <c r="T10" s="308"/>
      <c r="U10" s="308"/>
      <c r="V10" s="308"/>
      <c r="W10" s="308"/>
      <c r="X10" s="308"/>
      <c r="Y10" s="308"/>
      <c r="Z10" s="308"/>
    </row>
    <row r="11" spans="1:26" ht="12" customHeight="1">
      <c r="A11" s="317" t="s">
        <v>323</v>
      </c>
      <c r="B11" s="1409" t="s">
        <v>324</v>
      </c>
      <c r="C11" s="1410"/>
      <c r="D11" s="1411"/>
      <c r="E11" s="1412" t="s">
        <v>317</v>
      </c>
      <c r="F11" s="1411"/>
      <c r="G11" s="307"/>
      <c r="H11" s="308"/>
      <c r="I11" s="31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8"/>
      <c r="Y11" s="308"/>
      <c r="Z11" s="308"/>
    </row>
    <row r="12" spans="1:26" ht="12" customHeight="1">
      <c r="A12" s="317" t="s">
        <v>325</v>
      </c>
      <c r="B12" s="1409" t="s">
        <v>326</v>
      </c>
      <c r="C12" s="1410"/>
      <c r="D12" s="1411"/>
      <c r="E12" s="1412" t="s">
        <v>317</v>
      </c>
      <c r="F12" s="1411"/>
      <c r="G12" s="307"/>
      <c r="H12" s="308"/>
      <c r="I12" s="318"/>
      <c r="J12" s="308"/>
      <c r="K12" s="308"/>
      <c r="L12" s="308"/>
      <c r="M12" s="308"/>
      <c r="N12" s="308"/>
      <c r="O12" s="308"/>
      <c r="P12" s="308"/>
      <c r="Q12" s="308"/>
      <c r="R12" s="308"/>
      <c r="S12" s="308"/>
      <c r="T12" s="308"/>
      <c r="U12" s="308"/>
      <c r="V12" s="308"/>
      <c r="W12" s="308"/>
      <c r="X12" s="308"/>
      <c r="Y12" s="308"/>
      <c r="Z12" s="308"/>
    </row>
    <row r="13" spans="1:26" ht="12" customHeight="1">
      <c r="A13" s="317" t="s">
        <v>328</v>
      </c>
      <c r="B13" s="1409" t="s">
        <v>329</v>
      </c>
      <c r="C13" s="1410"/>
      <c r="D13" s="1411"/>
      <c r="E13" s="1412" t="s">
        <v>317</v>
      </c>
      <c r="F13" s="1411"/>
      <c r="G13" s="307"/>
      <c r="H13" s="308"/>
      <c r="I13" s="318"/>
      <c r="J13" s="308"/>
      <c r="K13" s="308"/>
      <c r="L13" s="308"/>
      <c r="M13" s="308"/>
      <c r="N13" s="308"/>
      <c r="O13" s="308"/>
      <c r="P13" s="308"/>
      <c r="Q13" s="308"/>
      <c r="R13" s="308"/>
      <c r="S13" s="308"/>
      <c r="T13" s="308"/>
      <c r="U13" s="308"/>
      <c r="V13" s="308"/>
      <c r="W13" s="308"/>
      <c r="X13" s="308"/>
      <c r="Y13" s="308"/>
      <c r="Z13" s="308"/>
    </row>
    <row r="14" spans="1:26" ht="12" customHeight="1">
      <c r="A14" s="317" t="s">
        <v>330</v>
      </c>
      <c r="B14" s="1409" t="s">
        <v>331</v>
      </c>
      <c r="C14" s="1410"/>
      <c r="D14" s="1411"/>
      <c r="E14" s="1412" t="s">
        <v>317</v>
      </c>
      <c r="F14" s="1411"/>
      <c r="G14" s="307"/>
      <c r="H14" s="308"/>
      <c r="I14" s="31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</row>
    <row r="15" spans="1:26" ht="12" customHeight="1">
      <c r="A15" s="317" t="s">
        <v>297</v>
      </c>
      <c r="B15" s="1409" t="s">
        <v>233</v>
      </c>
      <c r="C15" s="1410"/>
      <c r="D15" s="1411"/>
      <c r="E15" s="1412" t="s">
        <v>317</v>
      </c>
      <c r="F15" s="1411"/>
      <c r="G15" s="307"/>
      <c r="H15" s="308"/>
      <c r="I15" s="31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8"/>
      <c r="Y15" s="308"/>
      <c r="Z15" s="308"/>
    </row>
    <row r="16" spans="1:26" ht="12" customHeight="1">
      <c r="A16" s="317" t="s">
        <v>304</v>
      </c>
      <c r="B16" s="1409" t="s">
        <v>236</v>
      </c>
      <c r="C16" s="1410"/>
      <c r="D16" s="1411"/>
      <c r="E16" s="1412" t="s">
        <v>317</v>
      </c>
      <c r="F16" s="1411"/>
      <c r="G16" s="321"/>
      <c r="H16" s="308"/>
      <c r="I16" s="308"/>
      <c r="J16" s="308"/>
      <c r="K16" s="308"/>
      <c r="L16" s="308"/>
      <c r="M16" s="308"/>
      <c r="N16" s="308"/>
      <c r="O16" s="308"/>
      <c r="P16" s="308"/>
      <c r="Q16" s="308"/>
      <c r="R16" s="308"/>
      <c r="S16" s="308"/>
      <c r="T16" s="308"/>
      <c r="U16" s="308"/>
      <c r="V16" s="308"/>
      <c r="W16" s="308"/>
      <c r="X16" s="308"/>
      <c r="Y16" s="308"/>
      <c r="Z16" s="308"/>
    </row>
    <row r="17" spans="1:26" ht="12" customHeight="1">
      <c r="A17" s="317" t="s">
        <v>307</v>
      </c>
      <c r="B17" s="1409" t="s">
        <v>237</v>
      </c>
      <c r="C17" s="1410"/>
      <c r="D17" s="1411"/>
      <c r="E17" s="1412" t="s">
        <v>317</v>
      </c>
      <c r="F17" s="1411"/>
      <c r="G17" s="307"/>
      <c r="H17" s="308"/>
      <c r="I17" s="318"/>
      <c r="J17" s="308"/>
      <c r="K17" s="308"/>
      <c r="L17" s="308"/>
      <c r="M17" s="308"/>
      <c r="N17" s="308"/>
      <c r="O17" s="308"/>
      <c r="P17" s="308"/>
      <c r="Q17" s="308"/>
      <c r="R17" s="308"/>
      <c r="S17" s="308"/>
      <c r="T17" s="308"/>
      <c r="U17" s="308"/>
      <c r="V17" s="308"/>
      <c r="W17" s="308"/>
      <c r="X17" s="308"/>
      <c r="Y17" s="308"/>
      <c r="Z17" s="308"/>
    </row>
    <row r="18" spans="1:26" ht="12" customHeight="1">
      <c r="A18" s="317" t="s">
        <v>309</v>
      </c>
      <c r="B18" s="1409" t="s">
        <v>238</v>
      </c>
      <c r="C18" s="1410"/>
      <c r="D18" s="1411"/>
      <c r="E18" s="1412" t="s">
        <v>317</v>
      </c>
      <c r="F18" s="1411"/>
      <c r="G18" s="307"/>
      <c r="H18" s="308"/>
      <c r="I18" s="318"/>
      <c r="J18" s="308"/>
      <c r="K18" s="308"/>
      <c r="L18" s="308"/>
      <c r="M18" s="308"/>
      <c r="N18" s="308"/>
      <c r="O18" s="308"/>
      <c r="P18" s="308"/>
      <c r="Q18" s="308"/>
      <c r="R18" s="308"/>
      <c r="S18" s="308"/>
      <c r="T18" s="308"/>
      <c r="U18" s="308"/>
      <c r="V18" s="308"/>
      <c r="W18" s="308"/>
      <c r="X18" s="308"/>
      <c r="Y18" s="308"/>
      <c r="Z18" s="308"/>
    </row>
    <row r="19" spans="1:26" ht="12" customHeight="1">
      <c r="A19" s="317" t="s">
        <v>312</v>
      </c>
      <c r="B19" s="1409" t="s">
        <v>240</v>
      </c>
      <c r="C19" s="1410"/>
      <c r="D19" s="1411"/>
      <c r="E19" s="1412" t="s">
        <v>317</v>
      </c>
      <c r="F19" s="1411"/>
      <c r="G19" s="307"/>
      <c r="H19" s="308"/>
      <c r="I19" s="308"/>
      <c r="J19" s="308"/>
      <c r="K19" s="308"/>
      <c r="L19" s="308"/>
      <c r="M19" s="308"/>
      <c r="N19" s="308"/>
      <c r="O19" s="308"/>
      <c r="P19" s="308"/>
      <c r="Q19" s="308"/>
      <c r="R19" s="308"/>
      <c r="S19" s="308"/>
      <c r="T19" s="308"/>
      <c r="U19" s="308"/>
      <c r="V19" s="308"/>
      <c r="W19" s="308"/>
      <c r="X19" s="308"/>
      <c r="Y19" s="308"/>
      <c r="Z19" s="308"/>
    </row>
    <row r="20" spans="1:26" ht="12" customHeight="1">
      <c r="A20" s="317" t="s">
        <v>77</v>
      </c>
      <c r="B20" s="1409" t="s">
        <v>253</v>
      </c>
      <c r="C20" s="1410"/>
      <c r="D20" s="1411"/>
      <c r="E20" s="1412" t="s">
        <v>317</v>
      </c>
      <c r="F20" s="1411"/>
      <c r="G20" s="307"/>
      <c r="H20" s="308"/>
      <c r="I20" s="308"/>
      <c r="J20" s="308"/>
      <c r="K20" s="308"/>
      <c r="L20" s="308"/>
      <c r="M20" s="308"/>
      <c r="N20" s="308"/>
      <c r="O20" s="308"/>
      <c r="P20" s="308"/>
      <c r="Q20" s="308"/>
      <c r="R20" s="308"/>
      <c r="S20" s="308"/>
      <c r="T20" s="308"/>
      <c r="U20" s="308"/>
      <c r="V20" s="308"/>
      <c r="W20" s="308"/>
      <c r="X20" s="308"/>
      <c r="Y20" s="308"/>
      <c r="Z20" s="308"/>
    </row>
    <row r="21" spans="1:26" ht="12" customHeight="1">
      <c r="A21" s="317" t="s">
        <v>80</v>
      </c>
      <c r="B21" s="1409" t="s">
        <v>257</v>
      </c>
      <c r="C21" s="1410"/>
      <c r="D21" s="1411"/>
      <c r="E21" s="1412" t="s">
        <v>317</v>
      </c>
      <c r="F21" s="1411"/>
      <c r="G21" s="307"/>
      <c r="H21" s="308"/>
      <c r="I21" s="318"/>
      <c r="J21" s="308"/>
      <c r="K21" s="308"/>
      <c r="L21" s="308"/>
      <c r="M21" s="308"/>
      <c r="N21" s="308"/>
      <c r="O21" s="308"/>
      <c r="P21" s="308"/>
      <c r="Q21" s="308"/>
      <c r="R21" s="308"/>
      <c r="S21" s="308"/>
      <c r="T21" s="308"/>
      <c r="U21" s="308"/>
      <c r="V21" s="308"/>
      <c r="W21" s="308"/>
      <c r="X21" s="308"/>
      <c r="Y21" s="308"/>
      <c r="Z21" s="308"/>
    </row>
    <row r="22" spans="1:26" ht="12" customHeight="1">
      <c r="A22" s="317" t="s">
        <v>335</v>
      </c>
      <c r="B22" s="1409" t="s">
        <v>336</v>
      </c>
      <c r="C22" s="1410"/>
      <c r="D22" s="1411"/>
      <c r="E22" s="1412" t="s">
        <v>317</v>
      </c>
      <c r="F22" s="1411"/>
      <c r="G22" s="321"/>
      <c r="H22" s="308"/>
      <c r="I22" s="308"/>
      <c r="J22" s="308"/>
      <c r="K22" s="308"/>
      <c r="L22" s="308"/>
      <c r="M22" s="308"/>
      <c r="N22" s="308"/>
      <c r="O22" s="308"/>
      <c r="P22" s="308"/>
      <c r="Q22" s="308"/>
      <c r="R22" s="308"/>
      <c r="S22" s="308"/>
      <c r="T22" s="308"/>
      <c r="U22" s="308"/>
      <c r="V22" s="308"/>
      <c r="W22" s="308"/>
      <c r="X22" s="308"/>
      <c r="Y22" s="308"/>
      <c r="Z22" s="308"/>
    </row>
    <row r="23" spans="1:26" ht="12" customHeight="1">
      <c r="A23" s="317" t="s">
        <v>98</v>
      </c>
      <c r="B23" s="1409" t="s">
        <v>338</v>
      </c>
      <c r="C23" s="1410"/>
      <c r="D23" s="1411"/>
      <c r="E23" s="1412" t="s">
        <v>317</v>
      </c>
      <c r="F23" s="1411"/>
      <c r="G23" s="321"/>
      <c r="H23" s="308"/>
      <c r="I23" s="308"/>
      <c r="J23" s="308"/>
      <c r="K23" s="308"/>
      <c r="L23" s="308"/>
      <c r="M23" s="308"/>
      <c r="N23" s="308"/>
      <c r="O23" s="308"/>
      <c r="P23" s="308"/>
      <c r="Q23" s="308"/>
      <c r="R23" s="308"/>
      <c r="S23" s="308"/>
      <c r="T23" s="308"/>
      <c r="U23" s="308"/>
      <c r="V23" s="308"/>
      <c r="W23" s="308"/>
      <c r="X23" s="308"/>
      <c r="Y23" s="308"/>
      <c r="Z23" s="308"/>
    </row>
    <row r="24" spans="1:26" ht="12" customHeight="1">
      <c r="A24" s="317">
        <v>3</v>
      </c>
      <c r="B24" s="1409" t="s">
        <v>339</v>
      </c>
      <c r="C24" s="1410"/>
      <c r="D24" s="1411"/>
      <c r="E24" s="1415">
        <f>'IT small'!L5</f>
        <v>4142</v>
      </c>
      <c r="F24" s="1411"/>
      <c r="G24" s="321"/>
      <c r="H24" s="308"/>
      <c r="I24" s="308"/>
      <c r="J24" s="308"/>
      <c r="K24" s="308"/>
      <c r="L24" s="308"/>
      <c r="M24" s="308"/>
      <c r="N24" s="308"/>
      <c r="O24" s="308"/>
      <c r="P24" s="308"/>
      <c r="Q24" s="308"/>
      <c r="R24" s="308"/>
      <c r="S24" s="308"/>
      <c r="T24" s="308"/>
      <c r="U24" s="308"/>
      <c r="V24" s="308"/>
      <c r="W24" s="308"/>
      <c r="X24" s="308"/>
      <c r="Y24" s="308"/>
      <c r="Z24" s="308"/>
    </row>
    <row r="25" spans="1:26" ht="12" customHeight="1">
      <c r="A25" s="1414" t="s">
        <v>340</v>
      </c>
      <c r="B25" s="1410"/>
      <c r="C25" s="1410"/>
      <c r="D25" s="1411"/>
      <c r="E25" s="1430"/>
      <c r="F25" s="1411"/>
      <c r="G25" s="307"/>
      <c r="H25" s="308"/>
      <c r="I25" s="308"/>
      <c r="J25" s="308"/>
      <c r="K25" s="308"/>
      <c r="L25" s="308"/>
      <c r="M25" s="308"/>
      <c r="N25" s="308"/>
      <c r="O25" s="308"/>
      <c r="P25" s="308"/>
      <c r="Q25" s="308"/>
      <c r="R25" s="308"/>
      <c r="S25" s="308"/>
      <c r="T25" s="308"/>
      <c r="U25" s="308"/>
      <c r="V25" s="308"/>
      <c r="W25" s="308"/>
      <c r="X25" s="308"/>
      <c r="Y25" s="308"/>
      <c r="Z25" s="308"/>
    </row>
    <row r="26" spans="1:26" ht="12" customHeight="1">
      <c r="A26" s="317" t="s">
        <v>66</v>
      </c>
      <c r="B26" s="1409" t="s">
        <v>341</v>
      </c>
      <c r="C26" s="1410"/>
      <c r="D26" s="1411"/>
      <c r="E26" s="1412" t="s">
        <v>317</v>
      </c>
      <c r="F26" s="1411"/>
      <c r="G26" s="321"/>
      <c r="H26" s="308"/>
      <c r="I26" s="308"/>
      <c r="J26" s="308"/>
      <c r="K26" s="308"/>
      <c r="L26" s="308"/>
      <c r="M26" s="308"/>
      <c r="N26" s="308"/>
      <c r="O26" s="308"/>
      <c r="P26" s="308"/>
      <c r="Q26" s="308"/>
      <c r="R26" s="308"/>
      <c r="S26" s="308"/>
      <c r="T26" s="308"/>
      <c r="U26" s="308"/>
      <c r="V26" s="308"/>
      <c r="W26" s="308"/>
      <c r="X26" s="308"/>
      <c r="Y26" s="308"/>
      <c r="Z26" s="308"/>
    </row>
    <row r="27" spans="1:26" ht="12" customHeight="1">
      <c r="A27" s="317" t="s">
        <v>68</v>
      </c>
      <c r="B27" s="1409" t="s">
        <v>342</v>
      </c>
      <c r="C27" s="1410"/>
      <c r="D27" s="1411"/>
      <c r="E27" s="1412" t="s">
        <v>317</v>
      </c>
      <c r="F27" s="1411"/>
      <c r="G27" s="321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8"/>
      <c r="T27" s="308"/>
      <c r="U27" s="308"/>
      <c r="V27" s="308"/>
      <c r="W27" s="308"/>
      <c r="X27" s="308"/>
      <c r="Y27" s="308"/>
      <c r="Z27" s="308"/>
    </row>
    <row r="28" spans="1:26" ht="12" customHeight="1">
      <c r="A28" s="317" t="s">
        <v>70</v>
      </c>
      <c r="B28" s="1409" t="s">
        <v>343</v>
      </c>
      <c r="C28" s="1410"/>
      <c r="D28" s="1411"/>
      <c r="E28" s="1412" t="s">
        <v>317</v>
      </c>
      <c r="F28" s="1411"/>
      <c r="G28" s="321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8"/>
      <c r="T28" s="308"/>
      <c r="U28" s="308"/>
      <c r="V28" s="308"/>
      <c r="W28" s="308"/>
      <c r="X28" s="308"/>
      <c r="Y28" s="308"/>
      <c r="Z28" s="308"/>
    </row>
    <row r="29" spans="1:26" ht="12" customHeight="1">
      <c r="A29" s="317" t="s">
        <v>72</v>
      </c>
      <c r="B29" s="1409" t="s">
        <v>344</v>
      </c>
      <c r="C29" s="1410"/>
      <c r="D29" s="1411"/>
      <c r="E29" s="1412" t="s">
        <v>317</v>
      </c>
      <c r="F29" s="1411"/>
      <c r="G29" s="321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8"/>
      <c r="T29" s="308"/>
      <c r="U29" s="308"/>
      <c r="V29" s="308"/>
      <c r="W29" s="308"/>
      <c r="X29" s="308"/>
      <c r="Y29" s="308"/>
      <c r="Z29" s="308"/>
    </row>
    <row r="30" spans="1:26" ht="12" customHeight="1">
      <c r="A30" s="317" t="s">
        <v>82</v>
      </c>
      <c r="B30" s="1409" t="s">
        <v>258</v>
      </c>
      <c r="C30" s="1410"/>
      <c r="D30" s="1411"/>
      <c r="E30" s="1412" t="s">
        <v>317</v>
      </c>
      <c r="F30" s="1411"/>
      <c r="G30" s="321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8"/>
      <c r="T30" s="308"/>
      <c r="U30" s="308"/>
      <c r="V30" s="308"/>
      <c r="W30" s="308"/>
      <c r="X30" s="308"/>
      <c r="Y30" s="308"/>
      <c r="Z30" s="308"/>
    </row>
    <row r="31" spans="1:26" ht="12" customHeight="1">
      <c r="A31" s="317" t="s">
        <v>83</v>
      </c>
      <c r="B31" s="1409" t="s">
        <v>261</v>
      </c>
      <c r="C31" s="1410"/>
      <c r="D31" s="1411"/>
      <c r="E31" s="1412" t="s">
        <v>317</v>
      </c>
      <c r="F31" s="1411"/>
      <c r="G31" s="321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8"/>
      <c r="T31" s="308"/>
      <c r="U31" s="308"/>
      <c r="V31" s="308"/>
      <c r="W31" s="308"/>
      <c r="X31" s="308"/>
      <c r="Y31" s="308"/>
      <c r="Z31" s="308"/>
    </row>
    <row r="32" spans="1:26" ht="12" customHeight="1">
      <c r="A32" s="317" t="s">
        <v>347</v>
      </c>
      <c r="B32" s="1409" t="s">
        <v>348</v>
      </c>
      <c r="C32" s="1410"/>
      <c r="D32" s="1411"/>
      <c r="E32" s="1412" t="s">
        <v>317</v>
      </c>
      <c r="F32" s="1411"/>
      <c r="G32" s="321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8"/>
      <c r="T32" s="308"/>
      <c r="U32" s="308"/>
      <c r="V32" s="308"/>
      <c r="W32" s="308"/>
      <c r="X32" s="308"/>
      <c r="Y32" s="308"/>
      <c r="Z32" s="308"/>
    </row>
    <row r="33" spans="1:26" ht="12" customHeight="1">
      <c r="A33" s="317" t="s">
        <v>347</v>
      </c>
      <c r="B33" s="1409" t="s">
        <v>348</v>
      </c>
      <c r="C33" s="1410"/>
      <c r="D33" s="1411"/>
      <c r="E33" s="1412" t="s">
        <v>317</v>
      </c>
      <c r="F33" s="1411"/>
      <c r="G33" s="321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8"/>
      <c r="T33" s="308"/>
      <c r="U33" s="308"/>
      <c r="V33" s="308"/>
      <c r="W33" s="308"/>
      <c r="X33" s="308"/>
      <c r="Y33" s="308"/>
      <c r="Z33" s="308"/>
    </row>
    <row r="34" spans="1:26" ht="12" customHeight="1">
      <c r="A34" s="317" t="s">
        <v>288</v>
      </c>
      <c r="B34" s="1409" t="s">
        <v>289</v>
      </c>
      <c r="C34" s="1410"/>
      <c r="D34" s="1411"/>
      <c r="E34" s="1412" t="s">
        <v>317</v>
      </c>
      <c r="F34" s="1411"/>
      <c r="G34" s="321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  <c r="T34" s="308"/>
      <c r="U34" s="308"/>
      <c r="V34" s="308"/>
      <c r="W34" s="308"/>
      <c r="X34" s="308"/>
      <c r="Y34" s="308"/>
      <c r="Z34" s="308"/>
    </row>
    <row r="35" spans="1:26" ht="12" customHeight="1">
      <c r="A35" s="329" t="s">
        <v>290</v>
      </c>
      <c r="B35" s="1409" t="s">
        <v>291</v>
      </c>
      <c r="C35" s="1410"/>
      <c r="D35" s="1411"/>
      <c r="E35" s="1412" t="s">
        <v>317</v>
      </c>
      <c r="F35" s="1411"/>
      <c r="G35" s="321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8"/>
      <c r="T35" s="308"/>
      <c r="U35" s="308"/>
      <c r="V35" s="308"/>
      <c r="W35" s="308"/>
      <c r="X35" s="308"/>
      <c r="Y35" s="308"/>
      <c r="Z35" s="308"/>
    </row>
    <row r="36" spans="1:26" ht="12" customHeight="1">
      <c r="A36" s="329" t="s">
        <v>292</v>
      </c>
      <c r="B36" s="1409" t="s">
        <v>293</v>
      </c>
      <c r="C36" s="1410"/>
      <c r="D36" s="1410"/>
      <c r="E36" s="1412" t="s">
        <v>317</v>
      </c>
      <c r="F36" s="1411"/>
      <c r="G36" s="321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8"/>
      <c r="T36" s="308"/>
      <c r="U36" s="308"/>
      <c r="V36" s="308"/>
      <c r="W36" s="308"/>
      <c r="X36" s="308"/>
      <c r="Y36" s="308"/>
      <c r="Z36" s="308"/>
    </row>
    <row r="37" spans="1:26" ht="12.75" customHeight="1">
      <c r="A37" s="329" t="s">
        <v>92</v>
      </c>
      <c r="B37" s="1413" t="s">
        <v>276</v>
      </c>
      <c r="C37" s="1410"/>
      <c r="D37" s="1411"/>
      <c r="E37" s="1412" t="s">
        <v>317</v>
      </c>
      <c r="F37" s="1411"/>
      <c r="G37" s="307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</row>
    <row r="38" spans="1:26" ht="12" customHeight="1">
      <c r="A38" s="329" t="s">
        <v>93</v>
      </c>
      <c r="B38" s="1409" t="s">
        <v>277</v>
      </c>
      <c r="C38" s="1410"/>
      <c r="D38" s="1411"/>
      <c r="E38" s="1412" t="s">
        <v>317</v>
      </c>
      <c r="F38" s="1411"/>
      <c r="G38" s="321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8"/>
      <c r="T38" s="308"/>
      <c r="U38" s="308"/>
      <c r="V38" s="308"/>
      <c r="W38" s="308"/>
      <c r="X38" s="308"/>
      <c r="Y38" s="308"/>
      <c r="Z38" s="308"/>
    </row>
    <row r="39" spans="1:26" ht="12" customHeight="1">
      <c r="A39" s="329" t="s">
        <v>94</v>
      </c>
      <c r="B39" s="1409" t="s">
        <v>279</v>
      </c>
      <c r="C39" s="1410"/>
      <c r="D39" s="1411"/>
      <c r="E39" s="1412" t="s">
        <v>317</v>
      </c>
      <c r="F39" s="1411"/>
      <c r="G39" s="321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8"/>
      <c r="T39" s="308"/>
      <c r="U39" s="308"/>
      <c r="V39" s="308"/>
      <c r="W39" s="308"/>
      <c r="X39" s="308"/>
      <c r="Y39" s="308"/>
      <c r="Z39" s="308"/>
    </row>
    <row r="40" spans="1:26" ht="12" customHeight="1">
      <c r="A40" s="329" t="s">
        <v>96</v>
      </c>
      <c r="B40" s="1409" t="s">
        <v>280</v>
      </c>
      <c r="C40" s="1410"/>
      <c r="D40" s="1411"/>
      <c r="E40" s="1412" t="s">
        <v>317</v>
      </c>
      <c r="F40" s="1411"/>
      <c r="G40" s="321"/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8"/>
      <c r="T40" s="308"/>
      <c r="U40" s="308"/>
      <c r="V40" s="308"/>
      <c r="W40" s="308"/>
      <c r="X40" s="308"/>
      <c r="Y40" s="308"/>
      <c r="Z40" s="308"/>
    </row>
    <row r="41" spans="1:26" ht="12" customHeight="1">
      <c r="A41" s="1414" t="s">
        <v>349</v>
      </c>
      <c r="B41" s="1410"/>
      <c r="C41" s="1410"/>
      <c r="D41" s="1410"/>
      <c r="E41" s="1410"/>
      <c r="F41" s="1411"/>
      <c r="G41" s="307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8"/>
      <c r="T41" s="308"/>
      <c r="U41" s="308"/>
      <c r="V41" s="308"/>
      <c r="W41" s="308"/>
      <c r="X41" s="308"/>
      <c r="Y41" s="308"/>
      <c r="Z41" s="308"/>
    </row>
    <row r="42" spans="1:26" ht="12" customHeight="1">
      <c r="A42" s="317" t="s">
        <v>195</v>
      </c>
      <c r="B42" s="1409" t="s">
        <v>350</v>
      </c>
      <c r="C42" s="1410"/>
      <c r="D42" s="1411"/>
      <c r="E42" s="1415">
        <v>0</v>
      </c>
      <c r="F42" s="1411"/>
      <c r="G42" s="307"/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8"/>
      <c r="T42" s="308"/>
      <c r="U42" s="308"/>
      <c r="V42" s="308"/>
      <c r="W42" s="308"/>
      <c r="X42" s="308"/>
      <c r="Y42" s="308"/>
      <c r="Z42" s="308"/>
    </row>
    <row r="43" spans="1:26" ht="12" customHeight="1">
      <c r="A43" s="317" t="s">
        <v>197</v>
      </c>
      <c r="B43" s="1409" t="s">
        <v>351</v>
      </c>
      <c r="C43" s="1410"/>
      <c r="D43" s="1411"/>
      <c r="E43" s="1415">
        <v>0</v>
      </c>
      <c r="F43" s="1411"/>
      <c r="G43" s="307"/>
      <c r="H43" s="308"/>
      <c r="I43" s="308"/>
      <c r="J43" s="308"/>
      <c r="K43" s="308"/>
      <c r="L43" s="308"/>
      <c r="M43" s="308"/>
      <c r="N43" s="308"/>
      <c r="O43" s="308"/>
      <c r="P43" s="308"/>
      <c r="Q43" s="308"/>
      <c r="R43" s="308"/>
      <c r="S43" s="308"/>
      <c r="T43" s="308"/>
      <c r="U43" s="308"/>
      <c r="V43" s="308"/>
      <c r="W43" s="308"/>
      <c r="X43" s="308"/>
      <c r="Y43" s="308"/>
      <c r="Z43" s="308"/>
    </row>
    <row r="44" spans="1:26" ht="12" customHeight="1">
      <c r="A44" s="1414" t="s">
        <v>352</v>
      </c>
      <c r="B44" s="1410"/>
      <c r="C44" s="1410"/>
      <c r="D44" s="1410"/>
      <c r="E44" s="1410"/>
      <c r="F44" s="1411"/>
      <c r="G44" s="307"/>
      <c r="H44" s="308"/>
      <c r="I44" s="308"/>
      <c r="J44" s="308"/>
      <c r="K44" s="308"/>
      <c r="L44" s="308"/>
      <c r="M44" s="308"/>
      <c r="N44" s="308"/>
      <c r="O44" s="308"/>
      <c r="P44" s="308"/>
      <c r="Q44" s="308"/>
      <c r="R44" s="308"/>
      <c r="S44" s="308"/>
      <c r="T44" s="308"/>
      <c r="U44" s="308"/>
      <c r="V44" s="308"/>
      <c r="W44" s="308"/>
      <c r="X44" s="308"/>
      <c r="Y44" s="308"/>
      <c r="Z44" s="308"/>
    </row>
    <row r="45" spans="1:26" ht="12" customHeight="1">
      <c r="A45" s="331"/>
      <c r="B45" s="1409" t="s">
        <v>353</v>
      </c>
      <c r="C45" s="1410"/>
      <c r="D45" s="1411"/>
      <c r="E45" s="1415">
        <v>1500</v>
      </c>
      <c r="F45" s="1411"/>
      <c r="G45" s="307"/>
      <c r="H45" s="308"/>
      <c r="I45" s="308"/>
      <c r="J45" s="308"/>
      <c r="K45" s="308"/>
      <c r="L45" s="308"/>
      <c r="M45" s="308"/>
      <c r="N45" s="308"/>
      <c r="O45" s="308"/>
      <c r="P45" s="308"/>
      <c r="Q45" s="308"/>
      <c r="R45" s="308"/>
      <c r="S45" s="308"/>
      <c r="T45" s="308"/>
      <c r="U45" s="308"/>
      <c r="V45" s="308"/>
      <c r="W45" s="308"/>
      <c r="X45" s="308"/>
      <c r="Y45" s="308"/>
      <c r="Z45" s="308"/>
    </row>
    <row r="46" spans="1:26" ht="12" customHeight="1">
      <c r="A46" s="331"/>
      <c r="B46" s="1409" t="s">
        <v>354</v>
      </c>
      <c r="C46" s="1410"/>
      <c r="D46" s="1411"/>
      <c r="E46" s="1415">
        <v>1000</v>
      </c>
      <c r="F46" s="1411"/>
      <c r="G46" s="307"/>
      <c r="H46" s="308"/>
      <c r="I46" s="308"/>
      <c r="J46" s="308"/>
      <c r="K46" s="308"/>
      <c r="L46" s="308"/>
      <c r="M46" s="308"/>
      <c r="N46" s="308"/>
      <c r="O46" s="308"/>
      <c r="P46" s="308"/>
      <c r="Q46" s="308"/>
      <c r="R46" s="308"/>
      <c r="S46" s="308"/>
      <c r="T46" s="308"/>
      <c r="U46" s="308"/>
      <c r="V46" s="308"/>
      <c r="W46" s="308"/>
      <c r="X46" s="308"/>
      <c r="Y46" s="308"/>
      <c r="Z46" s="308"/>
    </row>
    <row r="47" spans="1:26" ht="60" customHeight="1">
      <c r="A47" s="331"/>
      <c r="B47" s="1409" t="s">
        <v>355</v>
      </c>
      <c r="C47" s="1410"/>
      <c r="D47" s="1411"/>
      <c r="E47" s="1415">
        <v>1000</v>
      </c>
      <c r="F47" s="1411"/>
      <c r="G47" s="307"/>
      <c r="H47" s="308"/>
      <c r="I47" s="308"/>
      <c r="J47" s="308"/>
      <c r="K47" s="308"/>
      <c r="L47" s="308"/>
      <c r="M47" s="308"/>
      <c r="N47" s="308"/>
      <c r="O47" s="308"/>
      <c r="P47" s="308"/>
      <c r="Q47" s="308"/>
      <c r="R47" s="308"/>
      <c r="S47" s="308"/>
      <c r="T47" s="308"/>
      <c r="U47" s="308"/>
      <c r="V47" s="308"/>
      <c r="W47" s="308"/>
      <c r="X47" s="308"/>
      <c r="Y47" s="308"/>
      <c r="Z47" s="308"/>
    </row>
    <row r="48" spans="1:26" ht="21" customHeight="1">
      <c r="A48" s="331"/>
      <c r="B48" s="1409" t="s">
        <v>356</v>
      </c>
      <c r="C48" s="1410"/>
      <c r="D48" s="1411"/>
      <c r="E48" s="1415">
        <v>3000</v>
      </c>
      <c r="F48" s="1411"/>
      <c r="G48" s="307"/>
      <c r="H48" s="308"/>
      <c r="I48" s="308"/>
      <c r="J48" s="308"/>
      <c r="K48" s="308"/>
      <c r="L48" s="308"/>
      <c r="M48" s="308"/>
      <c r="N48" s="308"/>
      <c r="O48" s="308"/>
      <c r="P48" s="308"/>
      <c r="Q48" s="308"/>
      <c r="R48" s="308"/>
      <c r="S48" s="308"/>
      <c r="T48" s="308"/>
      <c r="U48" s="308"/>
      <c r="V48" s="308"/>
      <c r="W48" s="308"/>
      <c r="X48" s="308"/>
      <c r="Y48" s="308"/>
      <c r="Z48" s="308"/>
    </row>
    <row r="49" spans="1:26" ht="21" customHeight="1">
      <c r="A49" s="331"/>
      <c r="B49" s="1417" t="s">
        <v>357</v>
      </c>
      <c r="C49" s="1410"/>
      <c r="D49" s="1411"/>
      <c r="E49" s="1418"/>
      <c r="F49" s="1411"/>
      <c r="G49" s="307"/>
      <c r="H49" s="308"/>
      <c r="I49" s="308"/>
      <c r="J49" s="308"/>
      <c r="K49" s="308"/>
      <c r="L49" s="308"/>
      <c r="M49" s="308"/>
      <c r="N49" s="308"/>
      <c r="O49" s="308"/>
      <c r="P49" s="308"/>
      <c r="Q49" s="308"/>
      <c r="R49" s="308"/>
      <c r="S49" s="308"/>
      <c r="T49" s="308"/>
      <c r="U49" s="308"/>
      <c r="V49" s="308"/>
      <c r="W49" s="308"/>
      <c r="X49" s="308"/>
      <c r="Y49" s="308"/>
      <c r="Z49" s="308"/>
    </row>
    <row r="50" spans="1:26" ht="19.5" customHeight="1">
      <c r="A50" s="332"/>
      <c r="B50" s="1419" t="s">
        <v>358</v>
      </c>
      <c r="C50" s="1410"/>
      <c r="D50" s="1411"/>
      <c r="E50" s="1420">
        <f>E7+E24+E42+E43+E45+E46+E47+E48</f>
        <v>89703.01</v>
      </c>
      <c r="F50" s="1411"/>
      <c r="G50" s="307"/>
      <c r="H50" s="316"/>
      <c r="I50" s="308"/>
      <c r="J50" s="308"/>
      <c r="K50" s="308"/>
      <c r="L50" s="308"/>
      <c r="M50" s="308"/>
      <c r="N50" s="308"/>
      <c r="O50" s="308"/>
      <c r="P50" s="308"/>
      <c r="Q50" s="308"/>
      <c r="R50" s="308"/>
      <c r="S50" s="308"/>
      <c r="T50" s="308"/>
      <c r="U50" s="308"/>
      <c r="V50" s="308"/>
      <c r="W50" s="308"/>
      <c r="X50" s="308"/>
      <c r="Y50" s="308"/>
      <c r="Z50" s="308"/>
    </row>
    <row r="51" spans="1:26" ht="19.5" customHeight="1">
      <c r="A51" s="333"/>
      <c r="B51" s="1421" t="s">
        <v>359</v>
      </c>
      <c r="C51" s="1410"/>
      <c r="D51" s="1411"/>
      <c r="E51" s="1422" t="s">
        <v>35</v>
      </c>
      <c r="F51" s="1411"/>
      <c r="G51" s="307"/>
      <c r="H51" s="316"/>
      <c r="I51" s="308"/>
      <c r="J51" s="308"/>
      <c r="K51" s="308"/>
      <c r="L51" s="308"/>
      <c r="M51" s="308"/>
      <c r="N51" s="308"/>
      <c r="O51" s="308"/>
      <c r="P51" s="308"/>
      <c r="Q51" s="308"/>
      <c r="R51" s="308"/>
      <c r="S51" s="308"/>
      <c r="T51" s="308"/>
      <c r="U51" s="308"/>
      <c r="V51" s="308"/>
      <c r="W51" s="308"/>
      <c r="X51" s="308"/>
      <c r="Y51" s="308"/>
      <c r="Z51" s="308"/>
    </row>
    <row r="52" spans="1:26" ht="14.25" customHeight="1">
      <c r="A52" s="334"/>
      <c r="B52" s="1416"/>
      <c r="C52" s="1082"/>
      <c r="D52" s="334"/>
      <c r="E52" s="335" t="s">
        <v>360</v>
      </c>
      <c r="F52" s="336" t="s">
        <v>361</v>
      </c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</row>
    <row r="53" spans="1:26" ht="12.75" customHeight="1">
      <c r="A53" s="308"/>
      <c r="B53" s="308"/>
      <c r="C53" s="308"/>
      <c r="D53" s="308"/>
      <c r="E53" s="308"/>
      <c r="F53" s="308"/>
      <c r="G53" s="307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</row>
    <row r="54" spans="1:26" ht="12.75" customHeight="1">
      <c r="A54" s="308"/>
      <c r="B54" s="308"/>
      <c r="C54" s="308"/>
      <c r="D54" s="308"/>
      <c r="E54" s="308"/>
      <c r="F54" s="308"/>
      <c r="G54" s="307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</row>
    <row r="55" spans="1:26" ht="12.75" customHeight="1">
      <c r="A55" s="308"/>
      <c r="B55" s="308"/>
      <c r="C55" s="308"/>
      <c r="D55" s="308"/>
      <c r="E55" s="308"/>
      <c r="F55" s="308"/>
      <c r="G55" s="307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</row>
    <row r="56" spans="1:26" ht="12.75" customHeight="1">
      <c r="A56" s="308"/>
      <c r="B56" s="308"/>
      <c r="C56" s="308"/>
      <c r="D56" s="308"/>
      <c r="E56" s="308"/>
      <c r="F56" s="308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</row>
    <row r="57" spans="1:26" ht="12.75" customHeight="1">
      <c r="A57" s="308"/>
      <c r="B57" s="308"/>
      <c r="C57" s="308"/>
      <c r="D57" s="308"/>
      <c r="E57" s="308"/>
      <c r="F57" s="308"/>
      <c r="G57" s="307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</row>
    <row r="58" spans="1:26" ht="12.75" customHeight="1">
      <c r="A58" s="308"/>
      <c r="B58" s="308"/>
      <c r="C58" s="308"/>
      <c r="D58" s="308"/>
      <c r="E58" s="308"/>
      <c r="F58" s="308"/>
      <c r="G58" s="307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</row>
    <row r="59" spans="1:26" ht="12.75" customHeight="1">
      <c r="A59" s="308"/>
      <c r="B59" s="308"/>
      <c r="C59" s="308"/>
      <c r="D59" s="308"/>
      <c r="E59" s="308"/>
      <c r="F59" s="308"/>
      <c r="G59" s="307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</row>
    <row r="60" spans="1:26" ht="12.75" customHeight="1">
      <c r="A60" s="308"/>
      <c r="B60" s="308"/>
      <c r="C60" s="308"/>
      <c r="D60" s="308"/>
      <c r="E60" s="308"/>
      <c r="F60" s="308"/>
      <c r="G60" s="307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</row>
    <row r="61" spans="1:26" ht="12.75" customHeight="1">
      <c r="A61" s="308"/>
      <c r="B61" s="308"/>
      <c r="C61" s="308"/>
      <c r="D61" s="308"/>
      <c r="E61" s="308"/>
      <c r="F61" s="308"/>
      <c r="G61" s="307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</row>
    <row r="62" spans="1:26" ht="12.75" customHeight="1">
      <c r="A62" s="308"/>
      <c r="B62" s="308"/>
      <c r="C62" s="308"/>
      <c r="D62" s="308"/>
      <c r="E62" s="308"/>
      <c r="F62" s="308"/>
      <c r="G62" s="307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</row>
    <row r="63" spans="1:26" ht="12.75" customHeight="1">
      <c r="A63" s="308"/>
      <c r="B63" s="308"/>
      <c r="C63" s="308"/>
      <c r="D63" s="308"/>
      <c r="E63" s="308"/>
      <c r="F63" s="308"/>
      <c r="G63" s="307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</row>
    <row r="64" spans="1:26" ht="12.75" customHeight="1">
      <c r="A64" s="308"/>
      <c r="B64" s="308"/>
      <c r="C64" s="308"/>
      <c r="D64" s="308"/>
      <c r="E64" s="308"/>
      <c r="F64" s="308"/>
      <c r="G64" s="307"/>
      <c r="H64" s="308"/>
      <c r="I64" s="308"/>
      <c r="J64" s="308"/>
      <c r="K64" s="308"/>
      <c r="L64" s="308"/>
      <c r="M64" s="308"/>
      <c r="N64" s="308"/>
      <c r="O64" s="308"/>
      <c r="P64" s="308"/>
      <c r="Q64" s="308"/>
      <c r="R64" s="308"/>
      <c r="S64" s="308"/>
      <c r="T64" s="308"/>
      <c r="U64" s="308"/>
      <c r="V64" s="308"/>
      <c r="W64" s="308"/>
      <c r="X64" s="308"/>
      <c r="Y64" s="308"/>
      <c r="Z64" s="308"/>
    </row>
    <row r="65" spans="1:26" ht="12.75" customHeight="1">
      <c r="A65" s="308"/>
      <c r="B65" s="308"/>
      <c r="C65" s="308"/>
      <c r="D65" s="308"/>
      <c r="E65" s="308"/>
      <c r="F65" s="308"/>
      <c r="G65" s="307"/>
      <c r="H65" s="308"/>
      <c r="I65" s="308"/>
      <c r="J65" s="308"/>
      <c r="K65" s="308"/>
      <c r="L65" s="308"/>
      <c r="M65" s="308"/>
      <c r="N65" s="308"/>
      <c r="O65" s="308"/>
      <c r="P65" s="308"/>
      <c r="Q65" s="308"/>
      <c r="R65" s="308"/>
      <c r="S65" s="308"/>
      <c r="T65" s="308"/>
      <c r="U65" s="308"/>
      <c r="V65" s="308"/>
      <c r="W65" s="308"/>
      <c r="X65" s="308"/>
      <c r="Y65" s="308"/>
      <c r="Z65" s="308"/>
    </row>
    <row r="66" spans="1:26" ht="12.75" customHeight="1">
      <c r="A66" s="308"/>
      <c r="B66" s="308"/>
      <c r="C66" s="308"/>
      <c r="D66" s="308"/>
      <c r="E66" s="308"/>
      <c r="F66" s="308"/>
      <c r="G66" s="307"/>
      <c r="H66" s="308"/>
      <c r="I66" s="308"/>
      <c r="J66" s="308"/>
      <c r="K66" s="308"/>
      <c r="L66" s="308"/>
      <c r="M66" s="308"/>
      <c r="N66" s="308"/>
      <c r="O66" s="308"/>
      <c r="P66" s="308"/>
      <c r="Q66" s="308"/>
      <c r="R66" s="308"/>
      <c r="S66" s="308"/>
      <c r="T66" s="308"/>
      <c r="U66" s="308"/>
      <c r="V66" s="308"/>
      <c r="W66" s="308"/>
      <c r="X66" s="308"/>
      <c r="Y66" s="308"/>
      <c r="Z66" s="308"/>
    </row>
    <row r="67" spans="1:26" ht="12.75" customHeight="1">
      <c r="A67" s="308"/>
      <c r="B67" s="308"/>
      <c r="C67" s="308"/>
      <c r="D67" s="308"/>
      <c r="E67" s="308"/>
      <c r="F67" s="308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8"/>
      <c r="S67" s="308"/>
      <c r="T67" s="308"/>
      <c r="U67" s="308"/>
      <c r="V67" s="308"/>
      <c r="W67" s="308"/>
      <c r="X67" s="308"/>
      <c r="Y67" s="308"/>
      <c r="Z67" s="308"/>
    </row>
    <row r="68" spans="1:26" ht="12.75" customHeight="1">
      <c r="A68" s="308"/>
      <c r="B68" s="308"/>
      <c r="C68" s="308"/>
      <c r="D68" s="308"/>
      <c r="E68" s="308"/>
      <c r="F68" s="308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8"/>
      <c r="S68" s="308"/>
      <c r="T68" s="308"/>
      <c r="U68" s="308"/>
      <c r="V68" s="308"/>
      <c r="W68" s="308"/>
      <c r="X68" s="308"/>
      <c r="Y68" s="308"/>
      <c r="Z68" s="308"/>
    </row>
    <row r="69" spans="1:26" ht="12.75" customHeight="1">
      <c r="A69" s="308"/>
      <c r="B69" s="308"/>
      <c r="C69" s="308"/>
      <c r="D69" s="308"/>
      <c r="E69" s="308"/>
      <c r="F69" s="308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8"/>
      <c r="S69" s="308"/>
      <c r="T69" s="308"/>
      <c r="U69" s="308"/>
      <c r="V69" s="308"/>
      <c r="W69" s="308"/>
      <c r="X69" s="308"/>
      <c r="Y69" s="308"/>
      <c r="Z69" s="308"/>
    </row>
    <row r="70" spans="1:26" ht="12.75" customHeight="1">
      <c r="A70" s="308"/>
      <c r="B70" s="308"/>
      <c r="C70" s="308"/>
      <c r="D70" s="308"/>
      <c r="E70" s="308"/>
      <c r="F70" s="308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8"/>
      <c r="S70" s="308"/>
      <c r="T70" s="308"/>
      <c r="U70" s="308"/>
      <c r="V70" s="308"/>
      <c r="W70" s="308"/>
      <c r="X70" s="308"/>
      <c r="Y70" s="308"/>
      <c r="Z70" s="308"/>
    </row>
    <row r="71" spans="1:26" ht="12.75" customHeight="1">
      <c r="A71" s="308"/>
      <c r="B71" s="308"/>
      <c r="C71" s="308"/>
      <c r="D71" s="308"/>
      <c r="E71" s="308"/>
      <c r="F71" s="308"/>
      <c r="G71" s="307"/>
      <c r="H71" s="308"/>
      <c r="I71" s="308"/>
      <c r="J71" s="308"/>
      <c r="K71" s="308"/>
      <c r="L71" s="308"/>
      <c r="M71" s="308"/>
      <c r="N71" s="308"/>
      <c r="O71" s="308"/>
      <c r="P71" s="308"/>
      <c r="Q71" s="308"/>
      <c r="R71" s="308"/>
      <c r="S71" s="308"/>
      <c r="T71" s="308"/>
      <c r="U71" s="308"/>
      <c r="V71" s="308"/>
      <c r="W71" s="308"/>
      <c r="X71" s="308"/>
      <c r="Y71" s="308"/>
      <c r="Z71" s="308"/>
    </row>
    <row r="72" spans="1:26" ht="12.75" customHeight="1">
      <c r="A72" s="308"/>
      <c r="B72" s="308"/>
      <c r="C72" s="308"/>
      <c r="D72" s="308"/>
      <c r="E72" s="308"/>
      <c r="F72" s="308"/>
      <c r="G72" s="307"/>
      <c r="H72" s="308"/>
      <c r="I72" s="308"/>
      <c r="J72" s="308"/>
      <c r="K72" s="308"/>
      <c r="L72" s="308"/>
      <c r="M72" s="308"/>
      <c r="N72" s="308"/>
      <c r="O72" s="308"/>
      <c r="P72" s="308"/>
      <c r="Q72" s="308"/>
      <c r="R72" s="308"/>
      <c r="S72" s="308"/>
      <c r="T72" s="308"/>
      <c r="U72" s="308"/>
      <c r="V72" s="308"/>
      <c r="W72" s="308"/>
      <c r="X72" s="308"/>
      <c r="Y72" s="308"/>
      <c r="Z72" s="308"/>
    </row>
    <row r="73" spans="1:26" ht="12.75" customHeight="1">
      <c r="A73" s="308"/>
      <c r="B73" s="308"/>
      <c r="C73" s="308"/>
      <c r="D73" s="308"/>
      <c r="E73" s="308"/>
      <c r="F73" s="308"/>
      <c r="G73" s="307"/>
      <c r="H73" s="308"/>
      <c r="I73" s="308"/>
      <c r="J73" s="308"/>
      <c r="K73" s="308"/>
      <c r="L73" s="308"/>
      <c r="M73" s="308"/>
      <c r="N73" s="308"/>
      <c r="O73" s="308"/>
      <c r="P73" s="308"/>
      <c r="Q73" s="308"/>
      <c r="R73" s="308"/>
      <c r="S73" s="308"/>
      <c r="T73" s="308"/>
      <c r="U73" s="308"/>
      <c r="V73" s="308"/>
      <c r="W73" s="308"/>
      <c r="X73" s="308"/>
      <c r="Y73" s="308"/>
      <c r="Z73" s="308"/>
    </row>
    <row r="74" spans="1:26" ht="12.75" customHeight="1">
      <c r="A74" s="308"/>
      <c r="B74" s="308"/>
      <c r="C74" s="308"/>
      <c r="D74" s="308"/>
      <c r="E74" s="308"/>
      <c r="F74" s="308"/>
      <c r="G74" s="307"/>
      <c r="H74" s="308"/>
      <c r="I74" s="308"/>
      <c r="J74" s="308"/>
      <c r="K74" s="308"/>
      <c r="L74" s="308"/>
      <c r="M74" s="308"/>
      <c r="N74" s="308"/>
      <c r="O74" s="308"/>
      <c r="P74" s="308"/>
      <c r="Q74" s="308"/>
      <c r="R74" s="308"/>
      <c r="S74" s="308"/>
      <c r="T74" s="308"/>
      <c r="U74" s="308"/>
      <c r="V74" s="308"/>
      <c r="W74" s="308"/>
      <c r="X74" s="308"/>
      <c r="Y74" s="308"/>
      <c r="Z74" s="308"/>
    </row>
    <row r="75" spans="1:26" ht="12.75" customHeight="1">
      <c r="A75" s="308"/>
      <c r="B75" s="308"/>
      <c r="C75" s="308"/>
      <c r="D75" s="308"/>
      <c r="E75" s="308"/>
      <c r="F75" s="308"/>
      <c r="G75" s="307"/>
      <c r="H75" s="308"/>
      <c r="I75" s="308"/>
      <c r="J75" s="308"/>
      <c r="K75" s="308"/>
      <c r="L75" s="308"/>
      <c r="M75" s="308"/>
      <c r="N75" s="308"/>
      <c r="O75" s="308"/>
      <c r="P75" s="308"/>
      <c r="Q75" s="308"/>
      <c r="R75" s="308"/>
      <c r="S75" s="308"/>
      <c r="T75" s="308"/>
      <c r="U75" s="308"/>
      <c r="V75" s="308"/>
      <c r="W75" s="308"/>
      <c r="X75" s="308"/>
      <c r="Y75" s="308"/>
      <c r="Z75" s="308"/>
    </row>
    <row r="76" spans="1:26" ht="12.75" customHeight="1">
      <c r="A76" s="308"/>
      <c r="B76" s="308"/>
      <c r="C76" s="308"/>
      <c r="D76" s="308"/>
      <c r="E76" s="308"/>
      <c r="F76" s="308"/>
      <c r="G76" s="307"/>
      <c r="H76" s="308"/>
      <c r="I76" s="308"/>
      <c r="J76" s="308"/>
      <c r="K76" s="308"/>
      <c r="L76" s="308"/>
      <c r="M76" s="308"/>
      <c r="N76" s="308"/>
      <c r="O76" s="308"/>
      <c r="P76" s="308"/>
      <c r="Q76" s="308"/>
      <c r="R76" s="308"/>
      <c r="S76" s="308"/>
      <c r="T76" s="308"/>
      <c r="U76" s="308"/>
      <c r="V76" s="308"/>
      <c r="W76" s="308"/>
      <c r="X76" s="308"/>
      <c r="Y76" s="308"/>
      <c r="Z76" s="308"/>
    </row>
    <row r="77" spans="1:26" ht="12.75" customHeight="1">
      <c r="A77" s="308"/>
      <c r="B77" s="308"/>
      <c r="C77" s="308"/>
      <c r="D77" s="308"/>
      <c r="E77" s="308"/>
      <c r="F77" s="308"/>
      <c r="G77" s="307"/>
      <c r="H77" s="308"/>
      <c r="I77" s="308"/>
      <c r="J77" s="308"/>
      <c r="K77" s="308"/>
      <c r="L77" s="308"/>
      <c r="M77" s="308"/>
      <c r="N77" s="308"/>
      <c r="O77" s="308"/>
      <c r="P77" s="308"/>
      <c r="Q77" s="308"/>
      <c r="R77" s="308"/>
      <c r="S77" s="308"/>
      <c r="T77" s="308"/>
      <c r="U77" s="308"/>
      <c r="V77" s="308"/>
      <c r="W77" s="308"/>
      <c r="X77" s="308"/>
      <c r="Y77" s="308"/>
      <c r="Z77" s="308"/>
    </row>
    <row r="78" spans="1:26" ht="12.75" customHeight="1">
      <c r="A78" s="308"/>
      <c r="B78" s="308"/>
      <c r="C78" s="308"/>
      <c r="D78" s="308"/>
      <c r="E78" s="308"/>
      <c r="F78" s="308"/>
      <c r="G78" s="307"/>
      <c r="H78" s="308"/>
      <c r="I78" s="308"/>
      <c r="J78" s="308"/>
      <c r="K78" s="308"/>
      <c r="L78" s="308"/>
      <c r="M78" s="308"/>
      <c r="N78" s="308"/>
      <c r="O78" s="308"/>
      <c r="P78" s="308"/>
      <c r="Q78" s="308"/>
      <c r="R78" s="308"/>
      <c r="S78" s="308"/>
      <c r="T78" s="308"/>
      <c r="U78" s="308"/>
      <c r="V78" s="308"/>
      <c r="W78" s="308"/>
      <c r="X78" s="308"/>
      <c r="Y78" s="308"/>
      <c r="Z78" s="308"/>
    </row>
    <row r="79" spans="1:26" ht="12.75" customHeight="1">
      <c r="A79" s="308"/>
      <c r="B79" s="308"/>
      <c r="C79" s="308"/>
      <c r="D79" s="308"/>
      <c r="E79" s="308"/>
      <c r="F79" s="308"/>
      <c r="G79" s="307"/>
      <c r="H79" s="308"/>
      <c r="I79" s="308"/>
      <c r="J79" s="308"/>
      <c r="K79" s="308"/>
      <c r="L79" s="308"/>
      <c r="M79" s="308"/>
      <c r="N79" s="308"/>
      <c r="O79" s="308"/>
      <c r="P79" s="308"/>
      <c r="Q79" s="308"/>
      <c r="R79" s="308"/>
      <c r="S79" s="308"/>
      <c r="T79" s="308"/>
      <c r="U79" s="308"/>
      <c r="V79" s="308"/>
      <c r="W79" s="308"/>
      <c r="X79" s="308"/>
      <c r="Y79" s="308"/>
      <c r="Z79" s="308"/>
    </row>
    <row r="80" spans="1:26" ht="12.75" customHeight="1">
      <c r="A80" s="308"/>
      <c r="B80" s="308"/>
      <c r="C80" s="308"/>
      <c r="D80" s="308"/>
      <c r="E80" s="308"/>
      <c r="F80" s="308"/>
      <c r="G80" s="307"/>
      <c r="H80" s="308"/>
      <c r="I80" s="308"/>
      <c r="J80" s="308"/>
      <c r="K80" s="308"/>
      <c r="L80" s="308"/>
      <c r="M80" s="308"/>
      <c r="N80" s="308"/>
      <c r="O80" s="308"/>
      <c r="P80" s="308"/>
      <c r="Q80" s="308"/>
      <c r="R80" s="308"/>
      <c r="S80" s="308"/>
      <c r="T80" s="308"/>
      <c r="U80" s="308"/>
      <c r="V80" s="308"/>
      <c r="W80" s="308"/>
      <c r="X80" s="308"/>
      <c r="Y80" s="308"/>
      <c r="Z80" s="308"/>
    </row>
    <row r="81" spans="1:26" ht="12.75" customHeight="1">
      <c r="A81" s="308"/>
      <c r="B81" s="308"/>
      <c r="C81" s="308"/>
      <c r="D81" s="308"/>
      <c r="E81" s="308"/>
      <c r="F81" s="308"/>
      <c r="G81" s="307"/>
      <c r="H81" s="308"/>
      <c r="I81" s="308"/>
      <c r="J81" s="308"/>
      <c r="K81" s="308"/>
      <c r="L81" s="308"/>
      <c r="M81" s="308"/>
      <c r="N81" s="308"/>
      <c r="O81" s="308"/>
      <c r="P81" s="308"/>
      <c r="Q81" s="308"/>
      <c r="R81" s="308"/>
      <c r="S81" s="308"/>
      <c r="T81" s="308"/>
      <c r="U81" s="308"/>
      <c r="V81" s="308"/>
      <c r="W81" s="308"/>
      <c r="X81" s="308"/>
      <c r="Y81" s="308"/>
      <c r="Z81" s="308"/>
    </row>
    <row r="82" spans="1:26" ht="12.75" customHeight="1">
      <c r="A82" s="308"/>
      <c r="B82" s="308"/>
      <c r="C82" s="308"/>
      <c r="D82" s="308"/>
      <c r="E82" s="308"/>
      <c r="F82" s="308"/>
      <c r="G82" s="307"/>
      <c r="H82" s="308"/>
      <c r="I82" s="308"/>
      <c r="J82" s="308"/>
      <c r="K82" s="308"/>
      <c r="L82" s="308"/>
      <c r="M82" s="308"/>
      <c r="N82" s="308"/>
      <c r="O82" s="308"/>
      <c r="P82" s="308"/>
      <c r="Q82" s="308"/>
      <c r="R82" s="308"/>
      <c r="S82" s="308"/>
      <c r="T82" s="308"/>
      <c r="U82" s="308"/>
      <c r="V82" s="308"/>
      <c r="W82" s="308"/>
      <c r="X82" s="308"/>
      <c r="Y82" s="308"/>
      <c r="Z82" s="308"/>
    </row>
    <row r="83" spans="1:26" ht="12.75" customHeight="1">
      <c r="A83" s="308"/>
      <c r="B83" s="308"/>
      <c r="C83" s="308"/>
      <c r="D83" s="308"/>
      <c r="E83" s="308"/>
      <c r="F83" s="308"/>
      <c r="G83" s="307"/>
      <c r="H83" s="308"/>
      <c r="I83" s="308"/>
      <c r="J83" s="308"/>
      <c r="K83" s="308"/>
      <c r="L83" s="308"/>
      <c r="M83" s="308"/>
      <c r="N83" s="308"/>
      <c r="O83" s="308"/>
      <c r="P83" s="308"/>
      <c r="Q83" s="308"/>
      <c r="R83" s="308"/>
      <c r="S83" s="308"/>
      <c r="T83" s="308"/>
      <c r="U83" s="308"/>
      <c r="V83" s="308"/>
      <c r="W83" s="308"/>
      <c r="X83" s="308"/>
      <c r="Y83" s="308"/>
      <c r="Z83" s="308"/>
    </row>
    <row r="84" spans="1:26" ht="12.75" customHeight="1">
      <c r="A84" s="308"/>
      <c r="B84" s="308"/>
      <c r="C84" s="308"/>
      <c r="D84" s="308"/>
      <c r="E84" s="308"/>
      <c r="F84" s="308"/>
      <c r="G84" s="307"/>
      <c r="H84" s="308"/>
      <c r="I84" s="308"/>
      <c r="J84" s="308"/>
      <c r="K84" s="308"/>
      <c r="L84" s="308"/>
      <c r="M84" s="308"/>
      <c r="N84" s="308"/>
      <c r="O84" s="308"/>
      <c r="P84" s="308"/>
      <c r="Q84" s="308"/>
      <c r="R84" s="308"/>
      <c r="S84" s="308"/>
      <c r="T84" s="308"/>
      <c r="U84" s="308"/>
      <c r="V84" s="308"/>
      <c r="W84" s="308"/>
      <c r="X84" s="308"/>
      <c r="Y84" s="308"/>
      <c r="Z84" s="308"/>
    </row>
    <row r="85" spans="1:26" ht="12.75" customHeight="1">
      <c r="A85" s="308"/>
      <c r="B85" s="308"/>
      <c r="C85" s="308"/>
      <c r="D85" s="308"/>
      <c r="E85" s="308"/>
      <c r="F85" s="308"/>
      <c r="G85" s="307"/>
      <c r="H85" s="308"/>
      <c r="I85" s="308"/>
      <c r="J85" s="308"/>
      <c r="K85" s="308"/>
      <c r="L85" s="308"/>
      <c r="M85" s="308"/>
      <c r="N85" s="308"/>
      <c r="O85" s="308"/>
      <c r="P85" s="308"/>
      <c r="Q85" s="308"/>
      <c r="R85" s="308"/>
      <c r="S85" s="308"/>
      <c r="T85" s="308"/>
      <c r="U85" s="308"/>
      <c r="V85" s="308"/>
      <c r="W85" s="308"/>
      <c r="X85" s="308"/>
      <c r="Y85" s="308"/>
      <c r="Z85" s="308"/>
    </row>
    <row r="86" spans="1:26" ht="12.75" customHeight="1">
      <c r="A86" s="308"/>
      <c r="B86" s="308"/>
      <c r="C86" s="308"/>
      <c r="D86" s="308"/>
      <c r="E86" s="308"/>
      <c r="F86" s="308"/>
      <c r="G86" s="307"/>
      <c r="H86" s="308"/>
      <c r="I86" s="308"/>
      <c r="J86" s="308"/>
      <c r="K86" s="308"/>
      <c r="L86" s="308"/>
      <c r="M86" s="308"/>
      <c r="N86" s="308"/>
      <c r="O86" s="308"/>
      <c r="P86" s="308"/>
      <c r="Q86" s="308"/>
      <c r="R86" s="308"/>
      <c r="S86" s="308"/>
      <c r="T86" s="308"/>
      <c r="U86" s="308"/>
      <c r="V86" s="308"/>
      <c r="W86" s="308"/>
      <c r="X86" s="308"/>
      <c r="Y86" s="308"/>
      <c r="Z86" s="308"/>
    </row>
    <row r="87" spans="1:26" ht="12.75" customHeight="1">
      <c r="A87" s="308"/>
      <c r="B87" s="308"/>
      <c r="C87" s="308"/>
      <c r="D87" s="308"/>
      <c r="E87" s="308"/>
      <c r="F87" s="308"/>
      <c r="G87" s="307"/>
      <c r="H87" s="308"/>
      <c r="I87" s="308"/>
      <c r="J87" s="308"/>
      <c r="K87" s="308"/>
      <c r="L87" s="308"/>
      <c r="M87" s="308"/>
      <c r="N87" s="308"/>
      <c r="O87" s="308"/>
      <c r="P87" s="308"/>
      <c r="Q87" s="308"/>
      <c r="R87" s="308"/>
      <c r="S87" s="308"/>
      <c r="T87" s="308"/>
      <c r="U87" s="308"/>
      <c r="V87" s="308"/>
      <c r="W87" s="308"/>
      <c r="X87" s="308"/>
      <c r="Y87" s="308"/>
      <c r="Z87" s="308"/>
    </row>
    <row r="88" spans="1:26" ht="12.75" customHeight="1">
      <c r="A88" s="308"/>
      <c r="B88" s="308"/>
      <c r="C88" s="308"/>
      <c r="D88" s="308"/>
      <c r="E88" s="308"/>
      <c r="F88" s="308"/>
      <c r="G88" s="307"/>
      <c r="H88" s="308"/>
      <c r="I88" s="308"/>
      <c r="J88" s="308"/>
      <c r="K88" s="308"/>
      <c r="L88" s="308"/>
      <c r="M88" s="308"/>
      <c r="N88" s="308"/>
      <c r="O88" s="308"/>
      <c r="P88" s="308"/>
      <c r="Q88" s="308"/>
      <c r="R88" s="308"/>
      <c r="S88" s="308"/>
      <c r="T88" s="308"/>
      <c r="U88" s="308"/>
      <c r="V88" s="308"/>
      <c r="W88" s="308"/>
      <c r="X88" s="308"/>
      <c r="Y88" s="308"/>
      <c r="Z88" s="308"/>
    </row>
    <row r="89" spans="1:26" ht="12.75" customHeight="1">
      <c r="A89" s="308"/>
      <c r="B89" s="308"/>
      <c r="C89" s="308"/>
      <c r="D89" s="308"/>
      <c r="E89" s="308"/>
      <c r="F89" s="308"/>
      <c r="G89" s="307"/>
      <c r="H89" s="308"/>
      <c r="I89" s="308"/>
      <c r="J89" s="308"/>
      <c r="K89" s="308"/>
      <c r="L89" s="308"/>
      <c r="M89" s="308"/>
      <c r="N89" s="308"/>
      <c r="O89" s="308"/>
      <c r="P89" s="308"/>
      <c r="Q89" s="308"/>
      <c r="R89" s="308"/>
      <c r="S89" s="308"/>
      <c r="T89" s="308"/>
      <c r="U89" s="308"/>
      <c r="V89" s="308"/>
      <c r="W89" s="308"/>
      <c r="X89" s="308"/>
      <c r="Y89" s="308"/>
      <c r="Z89" s="308"/>
    </row>
    <row r="90" spans="1:26" ht="12.75" customHeight="1">
      <c r="A90" s="308"/>
      <c r="B90" s="308"/>
      <c r="C90" s="308"/>
      <c r="D90" s="308"/>
      <c r="E90" s="308"/>
      <c r="F90" s="308"/>
      <c r="G90" s="307"/>
      <c r="H90" s="308"/>
      <c r="I90" s="308"/>
      <c r="J90" s="308"/>
      <c r="K90" s="308"/>
      <c r="L90" s="308"/>
      <c r="M90" s="308"/>
      <c r="N90" s="308"/>
      <c r="O90" s="308"/>
      <c r="P90" s="308"/>
      <c r="Q90" s="308"/>
      <c r="R90" s="308"/>
      <c r="S90" s="308"/>
      <c r="T90" s="308"/>
      <c r="U90" s="308"/>
      <c r="V90" s="308"/>
      <c r="W90" s="308"/>
      <c r="X90" s="308"/>
      <c r="Y90" s="308"/>
      <c r="Z90" s="308"/>
    </row>
    <row r="91" spans="1:26" ht="12.75" customHeight="1">
      <c r="A91" s="308"/>
      <c r="B91" s="308"/>
      <c r="C91" s="308"/>
      <c r="D91" s="308"/>
      <c r="E91" s="308"/>
      <c r="F91" s="308"/>
      <c r="G91" s="307"/>
      <c r="H91" s="308"/>
      <c r="I91" s="308"/>
      <c r="J91" s="308"/>
      <c r="K91" s="308"/>
      <c r="L91" s="308"/>
      <c r="M91" s="308"/>
      <c r="N91" s="308"/>
      <c r="O91" s="308"/>
      <c r="P91" s="308"/>
      <c r="Q91" s="308"/>
      <c r="R91" s="308"/>
      <c r="S91" s="308"/>
      <c r="T91" s="308"/>
      <c r="U91" s="308"/>
      <c r="V91" s="308"/>
      <c r="W91" s="308"/>
      <c r="X91" s="308"/>
      <c r="Y91" s="308"/>
      <c r="Z91" s="308"/>
    </row>
    <row r="92" spans="1:26" ht="12.75" customHeight="1">
      <c r="A92" s="308"/>
      <c r="B92" s="308"/>
      <c r="C92" s="308"/>
      <c r="D92" s="308"/>
      <c r="E92" s="308"/>
      <c r="F92" s="308"/>
      <c r="G92" s="307"/>
      <c r="H92" s="308"/>
      <c r="I92" s="308"/>
      <c r="J92" s="308"/>
      <c r="K92" s="308"/>
      <c r="L92" s="308"/>
      <c r="M92" s="308"/>
      <c r="N92" s="308"/>
      <c r="O92" s="308"/>
      <c r="P92" s="308"/>
      <c r="Q92" s="308"/>
      <c r="R92" s="308"/>
      <c r="S92" s="308"/>
      <c r="T92" s="308"/>
      <c r="U92" s="308"/>
      <c r="V92" s="308"/>
      <c r="W92" s="308"/>
      <c r="X92" s="308"/>
      <c r="Y92" s="308"/>
      <c r="Z92" s="308"/>
    </row>
    <row r="93" spans="1:26" ht="12.75" customHeight="1">
      <c r="A93" s="308"/>
      <c r="B93" s="308"/>
      <c r="C93" s="308"/>
      <c r="D93" s="308"/>
      <c r="E93" s="308"/>
      <c r="F93" s="308"/>
      <c r="G93" s="307"/>
      <c r="H93" s="308"/>
      <c r="I93" s="308"/>
      <c r="J93" s="308"/>
      <c r="K93" s="308"/>
      <c r="L93" s="308"/>
      <c r="M93" s="308"/>
      <c r="N93" s="308"/>
      <c r="O93" s="308"/>
      <c r="P93" s="308"/>
      <c r="Q93" s="308"/>
      <c r="R93" s="308"/>
      <c r="S93" s="308"/>
      <c r="T93" s="308"/>
      <c r="U93" s="308"/>
      <c r="V93" s="308"/>
      <c r="W93" s="308"/>
      <c r="X93" s="308"/>
      <c r="Y93" s="308"/>
      <c r="Z93" s="308"/>
    </row>
    <row r="94" spans="1:26" ht="12.75" customHeight="1">
      <c r="A94" s="308"/>
      <c r="B94" s="308"/>
      <c r="C94" s="308"/>
      <c r="D94" s="308"/>
      <c r="E94" s="308"/>
      <c r="F94" s="308"/>
      <c r="G94" s="307"/>
      <c r="H94" s="308"/>
      <c r="I94" s="308"/>
      <c r="J94" s="308"/>
      <c r="K94" s="308"/>
      <c r="L94" s="308"/>
      <c r="M94" s="308"/>
      <c r="N94" s="308"/>
      <c r="O94" s="308"/>
      <c r="P94" s="308"/>
      <c r="Q94" s="308"/>
      <c r="R94" s="308"/>
      <c r="S94" s="308"/>
      <c r="T94" s="308"/>
      <c r="U94" s="308"/>
      <c r="V94" s="308"/>
      <c r="W94" s="308"/>
      <c r="X94" s="308"/>
      <c r="Y94" s="308"/>
      <c r="Z94" s="308"/>
    </row>
    <row r="95" spans="1:26" ht="12.75" customHeight="1">
      <c r="A95" s="308"/>
      <c r="B95" s="308"/>
      <c r="C95" s="308"/>
      <c r="D95" s="308"/>
      <c r="E95" s="308"/>
      <c r="F95" s="308"/>
      <c r="G95" s="307"/>
      <c r="H95" s="308"/>
      <c r="I95" s="308"/>
      <c r="J95" s="308"/>
      <c r="K95" s="308"/>
      <c r="L95" s="308"/>
      <c r="M95" s="308"/>
      <c r="N95" s="308"/>
      <c r="O95" s="308"/>
      <c r="P95" s="308"/>
      <c r="Q95" s="308"/>
      <c r="R95" s="308"/>
      <c r="S95" s="308"/>
      <c r="T95" s="308"/>
      <c r="U95" s="308"/>
      <c r="V95" s="308"/>
      <c r="W95" s="308"/>
      <c r="X95" s="308"/>
      <c r="Y95" s="308"/>
      <c r="Z95" s="308"/>
    </row>
    <row r="96" spans="1:26" ht="12.75" customHeight="1">
      <c r="A96" s="308"/>
      <c r="B96" s="308"/>
      <c r="C96" s="308"/>
      <c r="D96" s="308"/>
      <c r="E96" s="308"/>
      <c r="F96" s="308"/>
      <c r="G96" s="307"/>
      <c r="H96" s="308"/>
      <c r="I96" s="308"/>
      <c r="J96" s="308"/>
      <c r="K96" s="308"/>
      <c r="L96" s="308"/>
      <c r="M96" s="308"/>
      <c r="N96" s="308"/>
      <c r="O96" s="308"/>
      <c r="P96" s="308"/>
      <c r="Q96" s="308"/>
      <c r="R96" s="308"/>
      <c r="S96" s="308"/>
      <c r="T96" s="308"/>
      <c r="U96" s="308"/>
      <c r="V96" s="308"/>
      <c r="W96" s="308"/>
      <c r="X96" s="308"/>
      <c r="Y96" s="308"/>
      <c r="Z96" s="308"/>
    </row>
    <row r="97" spans="1:26" ht="12.75" customHeight="1">
      <c r="A97" s="308"/>
      <c r="B97" s="308"/>
      <c r="C97" s="308"/>
      <c r="D97" s="308"/>
      <c r="E97" s="308"/>
      <c r="F97" s="308"/>
      <c r="G97" s="307"/>
      <c r="H97" s="308"/>
      <c r="I97" s="308"/>
      <c r="J97" s="308"/>
      <c r="K97" s="308"/>
      <c r="L97" s="308"/>
      <c r="M97" s="308"/>
      <c r="N97" s="308"/>
      <c r="O97" s="308"/>
      <c r="P97" s="308"/>
      <c r="Q97" s="308"/>
      <c r="R97" s="308"/>
      <c r="S97" s="308"/>
      <c r="T97" s="308"/>
      <c r="U97" s="308"/>
      <c r="V97" s="308"/>
      <c r="W97" s="308"/>
      <c r="X97" s="308"/>
      <c r="Y97" s="308"/>
      <c r="Z97" s="308"/>
    </row>
    <row r="98" spans="1:26" ht="12.75" customHeight="1">
      <c r="A98" s="308"/>
      <c r="B98" s="308"/>
      <c r="C98" s="308"/>
      <c r="D98" s="308"/>
      <c r="E98" s="308"/>
      <c r="F98" s="308"/>
      <c r="G98" s="307"/>
      <c r="H98" s="308"/>
      <c r="I98" s="308"/>
      <c r="J98" s="308"/>
      <c r="K98" s="308"/>
      <c r="L98" s="308"/>
      <c r="M98" s="308"/>
      <c r="N98" s="308"/>
      <c r="O98" s="308"/>
      <c r="P98" s="308"/>
      <c r="Q98" s="308"/>
      <c r="R98" s="308"/>
      <c r="S98" s="308"/>
      <c r="T98" s="308"/>
      <c r="U98" s="308"/>
      <c r="V98" s="308"/>
      <c r="W98" s="308"/>
      <c r="X98" s="308"/>
      <c r="Y98" s="308"/>
      <c r="Z98" s="308"/>
    </row>
    <row r="99" spans="1:26" ht="12.75" customHeight="1">
      <c r="A99" s="308"/>
      <c r="B99" s="308"/>
      <c r="C99" s="308"/>
      <c r="D99" s="308"/>
      <c r="E99" s="308"/>
      <c r="F99" s="308"/>
      <c r="G99" s="307"/>
      <c r="H99" s="308"/>
      <c r="I99" s="308"/>
      <c r="J99" s="308"/>
      <c r="K99" s="308"/>
      <c r="L99" s="308"/>
      <c r="M99" s="308"/>
      <c r="N99" s="308"/>
      <c r="O99" s="308"/>
      <c r="P99" s="308"/>
      <c r="Q99" s="308"/>
      <c r="R99" s="308"/>
      <c r="S99" s="308"/>
      <c r="T99" s="308"/>
      <c r="U99" s="308"/>
      <c r="V99" s="308"/>
      <c r="W99" s="308"/>
      <c r="X99" s="308"/>
      <c r="Y99" s="308"/>
      <c r="Z99" s="308"/>
    </row>
    <row r="100" spans="1:26" ht="12.75" customHeight="1">
      <c r="A100" s="308"/>
      <c r="B100" s="308"/>
      <c r="C100" s="308"/>
      <c r="D100" s="308"/>
      <c r="E100" s="308"/>
      <c r="F100" s="308"/>
      <c r="G100" s="307"/>
      <c r="H100" s="308"/>
      <c r="I100" s="308"/>
      <c r="J100" s="308"/>
      <c r="K100" s="308"/>
      <c r="L100" s="308"/>
      <c r="M100" s="308"/>
      <c r="N100" s="308"/>
      <c r="O100" s="308"/>
      <c r="P100" s="308"/>
      <c r="Q100" s="308"/>
      <c r="R100" s="308"/>
      <c r="S100" s="308"/>
      <c r="T100" s="308"/>
      <c r="U100" s="308"/>
      <c r="V100" s="308"/>
      <c r="W100" s="308"/>
      <c r="X100" s="308"/>
      <c r="Y100" s="308"/>
      <c r="Z100" s="308"/>
    </row>
    <row r="101" spans="1:26" ht="12.75" customHeight="1">
      <c r="A101" s="308"/>
      <c r="B101" s="308"/>
      <c r="C101" s="308"/>
      <c r="D101" s="308"/>
      <c r="E101" s="308"/>
      <c r="F101" s="308"/>
      <c r="G101" s="307"/>
      <c r="H101" s="308"/>
      <c r="I101" s="308"/>
      <c r="J101" s="308"/>
      <c r="K101" s="308"/>
      <c r="L101" s="308"/>
      <c r="M101" s="308"/>
      <c r="N101" s="308"/>
      <c r="O101" s="308"/>
      <c r="P101" s="308"/>
      <c r="Q101" s="308"/>
      <c r="R101" s="308"/>
      <c r="S101" s="308"/>
      <c r="T101" s="308"/>
      <c r="U101" s="308"/>
      <c r="V101" s="308"/>
      <c r="W101" s="308"/>
      <c r="X101" s="308"/>
      <c r="Y101" s="308"/>
      <c r="Z101" s="308"/>
    </row>
    <row r="102" spans="1:26" ht="12.75" customHeight="1">
      <c r="A102" s="308"/>
      <c r="B102" s="308"/>
      <c r="C102" s="308"/>
      <c r="D102" s="308"/>
      <c r="E102" s="308"/>
      <c r="F102" s="308"/>
      <c r="G102" s="307"/>
      <c r="H102" s="308"/>
      <c r="I102" s="308"/>
      <c r="J102" s="308"/>
      <c r="K102" s="308"/>
      <c r="L102" s="308"/>
      <c r="M102" s="308"/>
      <c r="N102" s="308"/>
      <c r="O102" s="308"/>
      <c r="P102" s="308"/>
      <c r="Q102" s="308"/>
      <c r="R102" s="308"/>
      <c r="S102" s="308"/>
      <c r="T102" s="308"/>
      <c r="U102" s="308"/>
      <c r="V102" s="308"/>
      <c r="W102" s="308"/>
      <c r="X102" s="308"/>
      <c r="Y102" s="308"/>
      <c r="Z102" s="308"/>
    </row>
    <row r="103" spans="1:26" ht="12.75" customHeight="1">
      <c r="A103" s="308"/>
      <c r="B103" s="308"/>
      <c r="C103" s="308"/>
      <c r="D103" s="308"/>
      <c r="E103" s="308"/>
      <c r="F103" s="308"/>
      <c r="G103" s="307"/>
      <c r="H103" s="308"/>
      <c r="I103" s="308"/>
      <c r="J103" s="308"/>
      <c r="K103" s="308"/>
      <c r="L103" s="308"/>
      <c r="M103" s="308"/>
      <c r="N103" s="308"/>
      <c r="O103" s="308"/>
      <c r="P103" s="308"/>
      <c r="Q103" s="308"/>
      <c r="R103" s="308"/>
      <c r="S103" s="308"/>
      <c r="T103" s="308"/>
      <c r="U103" s="308"/>
      <c r="V103" s="308"/>
      <c r="W103" s="308"/>
      <c r="X103" s="308"/>
      <c r="Y103" s="308"/>
      <c r="Z103" s="308"/>
    </row>
    <row r="104" spans="1:26" ht="12.75" customHeight="1">
      <c r="A104" s="308"/>
      <c r="B104" s="308"/>
      <c r="C104" s="308"/>
      <c r="D104" s="308"/>
      <c r="E104" s="308"/>
      <c r="F104" s="308"/>
      <c r="G104" s="307"/>
      <c r="H104" s="308"/>
      <c r="I104" s="308"/>
      <c r="J104" s="308"/>
      <c r="K104" s="308"/>
      <c r="L104" s="308"/>
      <c r="M104" s="308"/>
      <c r="N104" s="308"/>
      <c r="O104" s="308"/>
      <c r="P104" s="308"/>
      <c r="Q104" s="308"/>
      <c r="R104" s="308"/>
      <c r="S104" s="308"/>
      <c r="T104" s="308"/>
      <c r="U104" s="308"/>
      <c r="V104" s="308"/>
      <c r="W104" s="308"/>
      <c r="X104" s="308"/>
      <c r="Y104" s="308"/>
      <c r="Z104" s="308"/>
    </row>
    <row r="105" spans="1:26" ht="12.75" customHeight="1">
      <c r="A105" s="308"/>
      <c r="B105" s="308"/>
      <c r="C105" s="308"/>
      <c r="D105" s="308"/>
      <c r="E105" s="308"/>
      <c r="F105" s="308"/>
      <c r="G105" s="307"/>
      <c r="H105" s="308"/>
      <c r="I105" s="308"/>
      <c r="J105" s="308"/>
      <c r="K105" s="308"/>
      <c r="L105" s="308"/>
      <c r="M105" s="308"/>
      <c r="N105" s="308"/>
      <c r="O105" s="308"/>
      <c r="P105" s="308"/>
      <c r="Q105" s="308"/>
      <c r="R105" s="308"/>
      <c r="S105" s="308"/>
      <c r="T105" s="308"/>
      <c r="U105" s="308"/>
      <c r="V105" s="308"/>
      <c r="W105" s="308"/>
      <c r="X105" s="308"/>
      <c r="Y105" s="308"/>
      <c r="Z105" s="308"/>
    </row>
    <row r="106" spans="1:26" ht="12.75" customHeight="1">
      <c r="A106" s="308"/>
      <c r="B106" s="308"/>
      <c r="C106" s="308"/>
      <c r="D106" s="308"/>
      <c r="E106" s="308"/>
      <c r="F106" s="308"/>
      <c r="G106" s="307"/>
      <c r="H106" s="308"/>
      <c r="I106" s="308"/>
      <c r="J106" s="308"/>
      <c r="K106" s="308"/>
      <c r="L106" s="308"/>
      <c r="M106" s="308"/>
      <c r="N106" s="308"/>
      <c r="O106" s="308"/>
      <c r="P106" s="308"/>
      <c r="Q106" s="308"/>
      <c r="R106" s="308"/>
      <c r="S106" s="308"/>
      <c r="T106" s="308"/>
      <c r="U106" s="308"/>
      <c r="V106" s="308"/>
      <c r="W106" s="308"/>
      <c r="X106" s="308"/>
      <c r="Y106" s="308"/>
      <c r="Z106" s="308"/>
    </row>
    <row r="107" spans="1:26" ht="12.75" customHeight="1">
      <c r="A107" s="308"/>
      <c r="B107" s="308"/>
      <c r="C107" s="308"/>
      <c r="D107" s="308"/>
      <c r="E107" s="308"/>
      <c r="F107" s="308"/>
      <c r="G107" s="307"/>
      <c r="H107" s="308"/>
      <c r="I107" s="308"/>
      <c r="J107" s="308"/>
      <c r="K107" s="308"/>
      <c r="L107" s="308"/>
      <c r="M107" s="308"/>
      <c r="N107" s="308"/>
      <c r="O107" s="308"/>
      <c r="P107" s="308"/>
      <c r="Q107" s="308"/>
      <c r="R107" s="308"/>
      <c r="S107" s="308"/>
      <c r="T107" s="308"/>
      <c r="U107" s="308"/>
      <c r="V107" s="308"/>
      <c r="W107" s="308"/>
      <c r="X107" s="308"/>
      <c r="Y107" s="308"/>
      <c r="Z107" s="308"/>
    </row>
    <row r="108" spans="1:26" ht="12.75" customHeight="1">
      <c r="A108" s="308"/>
      <c r="B108" s="308"/>
      <c r="C108" s="308"/>
      <c r="D108" s="308"/>
      <c r="E108" s="308"/>
      <c r="F108" s="308"/>
      <c r="G108" s="307"/>
      <c r="H108" s="308"/>
      <c r="I108" s="308"/>
      <c r="J108" s="308"/>
      <c r="K108" s="308"/>
      <c r="L108" s="308"/>
      <c r="M108" s="308"/>
      <c r="N108" s="308"/>
      <c r="O108" s="308"/>
      <c r="P108" s="308"/>
      <c r="Q108" s="308"/>
      <c r="R108" s="308"/>
      <c r="S108" s="308"/>
      <c r="T108" s="308"/>
      <c r="U108" s="308"/>
      <c r="V108" s="308"/>
      <c r="W108" s="308"/>
      <c r="X108" s="308"/>
      <c r="Y108" s="308"/>
      <c r="Z108" s="308"/>
    </row>
    <row r="109" spans="1:26" ht="12.75" customHeight="1">
      <c r="A109" s="308"/>
      <c r="B109" s="308"/>
      <c r="C109" s="308"/>
      <c r="D109" s="308"/>
      <c r="E109" s="308"/>
      <c r="F109" s="308"/>
      <c r="G109" s="307"/>
      <c r="H109" s="308"/>
      <c r="I109" s="308"/>
      <c r="J109" s="308"/>
      <c r="K109" s="308"/>
      <c r="L109" s="308"/>
      <c r="M109" s="308"/>
      <c r="N109" s="308"/>
      <c r="O109" s="308"/>
      <c r="P109" s="308"/>
      <c r="Q109" s="308"/>
      <c r="R109" s="308"/>
      <c r="S109" s="308"/>
      <c r="T109" s="308"/>
      <c r="U109" s="308"/>
      <c r="V109" s="308"/>
      <c r="W109" s="308"/>
      <c r="X109" s="308"/>
      <c r="Y109" s="308"/>
      <c r="Z109" s="308"/>
    </row>
    <row r="110" spans="1:26" ht="12.75" customHeight="1">
      <c r="A110" s="308"/>
      <c r="B110" s="308"/>
      <c r="C110" s="308"/>
      <c r="D110" s="308"/>
      <c r="E110" s="308"/>
      <c r="F110" s="308"/>
      <c r="G110" s="307"/>
      <c r="H110" s="308"/>
      <c r="I110" s="308"/>
      <c r="J110" s="308"/>
      <c r="K110" s="308"/>
      <c r="L110" s="308"/>
      <c r="M110" s="308"/>
      <c r="N110" s="308"/>
      <c r="O110" s="308"/>
      <c r="P110" s="308"/>
      <c r="Q110" s="308"/>
      <c r="R110" s="308"/>
      <c r="S110" s="308"/>
      <c r="T110" s="308"/>
      <c r="U110" s="308"/>
      <c r="V110" s="308"/>
      <c r="W110" s="308"/>
      <c r="X110" s="308"/>
      <c r="Y110" s="308"/>
      <c r="Z110" s="308"/>
    </row>
    <row r="111" spans="1:26" ht="12.75" customHeight="1">
      <c r="A111" s="308"/>
      <c r="B111" s="308"/>
      <c r="C111" s="308"/>
      <c r="D111" s="308"/>
      <c r="E111" s="308"/>
      <c r="F111" s="308"/>
      <c r="G111" s="307"/>
      <c r="H111" s="308"/>
      <c r="I111" s="308"/>
      <c r="J111" s="308"/>
      <c r="K111" s="308"/>
      <c r="L111" s="308"/>
      <c r="M111" s="308"/>
      <c r="N111" s="308"/>
      <c r="O111" s="308"/>
      <c r="P111" s="308"/>
      <c r="Q111" s="308"/>
      <c r="R111" s="308"/>
      <c r="S111" s="308"/>
      <c r="T111" s="308"/>
      <c r="U111" s="308"/>
      <c r="V111" s="308"/>
      <c r="W111" s="308"/>
      <c r="X111" s="308"/>
      <c r="Y111" s="308"/>
      <c r="Z111" s="308"/>
    </row>
    <row r="112" spans="1:26" ht="12.75" customHeight="1">
      <c r="A112" s="308"/>
      <c r="B112" s="308"/>
      <c r="C112" s="308"/>
      <c r="D112" s="308"/>
      <c r="E112" s="308"/>
      <c r="F112" s="308"/>
      <c r="G112" s="307"/>
      <c r="H112" s="308"/>
      <c r="I112" s="308"/>
      <c r="J112" s="308"/>
      <c r="K112" s="308"/>
      <c r="L112" s="308"/>
      <c r="M112" s="308"/>
      <c r="N112" s="308"/>
      <c r="O112" s="308"/>
      <c r="P112" s="308"/>
      <c r="Q112" s="308"/>
      <c r="R112" s="308"/>
      <c r="S112" s="308"/>
      <c r="T112" s="308"/>
      <c r="U112" s="308"/>
      <c r="V112" s="308"/>
      <c r="W112" s="308"/>
      <c r="X112" s="308"/>
      <c r="Y112" s="308"/>
      <c r="Z112" s="308"/>
    </row>
    <row r="113" spans="1:26" ht="12.75" customHeight="1">
      <c r="A113" s="308"/>
      <c r="B113" s="308"/>
      <c r="C113" s="308"/>
      <c r="D113" s="308"/>
      <c r="E113" s="308"/>
      <c r="F113" s="308"/>
      <c r="G113" s="307"/>
      <c r="H113" s="308"/>
      <c r="I113" s="308"/>
      <c r="J113" s="308"/>
      <c r="K113" s="308"/>
      <c r="L113" s="308"/>
      <c r="M113" s="308"/>
      <c r="N113" s="308"/>
      <c r="O113" s="308"/>
      <c r="P113" s="308"/>
      <c r="Q113" s="308"/>
      <c r="R113" s="308"/>
      <c r="S113" s="308"/>
      <c r="T113" s="308"/>
      <c r="U113" s="308"/>
      <c r="V113" s="308"/>
      <c r="W113" s="308"/>
      <c r="X113" s="308"/>
      <c r="Y113" s="308"/>
      <c r="Z113" s="308"/>
    </row>
    <row r="114" spans="1:26" ht="12.75" customHeight="1">
      <c r="A114" s="308"/>
      <c r="B114" s="308"/>
      <c r="C114" s="308"/>
      <c r="D114" s="308"/>
      <c r="E114" s="308"/>
      <c r="F114" s="308"/>
      <c r="G114" s="307"/>
      <c r="H114" s="308"/>
      <c r="I114" s="308"/>
      <c r="J114" s="308"/>
      <c r="K114" s="308"/>
      <c r="L114" s="308"/>
      <c r="M114" s="308"/>
      <c r="N114" s="308"/>
      <c r="O114" s="308"/>
      <c r="P114" s="308"/>
      <c r="Q114" s="308"/>
      <c r="R114" s="308"/>
      <c r="S114" s="308"/>
      <c r="T114" s="308"/>
      <c r="U114" s="308"/>
      <c r="V114" s="308"/>
      <c r="W114" s="308"/>
      <c r="X114" s="308"/>
      <c r="Y114" s="308"/>
      <c r="Z114" s="308"/>
    </row>
    <row r="115" spans="1:26" ht="12.75" customHeight="1">
      <c r="A115" s="308"/>
      <c r="B115" s="308"/>
      <c r="C115" s="308"/>
      <c r="D115" s="308"/>
      <c r="E115" s="308"/>
      <c r="F115" s="308"/>
      <c r="G115" s="307"/>
      <c r="H115" s="308"/>
      <c r="I115" s="308"/>
      <c r="J115" s="308"/>
      <c r="K115" s="308"/>
      <c r="L115" s="308"/>
      <c r="M115" s="308"/>
      <c r="N115" s="308"/>
      <c r="O115" s="308"/>
      <c r="P115" s="308"/>
      <c r="Q115" s="308"/>
      <c r="R115" s="308"/>
      <c r="S115" s="308"/>
      <c r="T115" s="308"/>
      <c r="U115" s="308"/>
      <c r="V115" s="308"/>
      <c r="W115" s="308"/>
      <c r="X115" s="308"/>
      <c r="Y115" s="308"/>
      <c r="Z115" s="308"/>
    </row>
    <row r="116" spans="1:26" ht="12.75" customHeight="1">
      <c r="A116" s="308"/>
      <c r="B116" s="308"/>
      <c r="C116" s="308"/>
      <c r="D116" s="308"/>
      <c r="E116" s="308"/>
      <c r="F116" s="308"/>
      <c r="G116" s="307"/>
      <c r="H116" s="308"/>
      <c r="I116" s="308"/>
      <c r="J116" s="308"/>
      <c r="K116" s="308"/>
      <c r="L116" s="308"/>
      <c r="M116" s="308"/>
      <c r="N116" s="308"/>
      <c r="O116" s="308"/>
      <c r="P116" s="308"/>
      <c r="Q116" s="308"/>
      <c r="R116" s="308"/>
      <c r="S116" s="308"/>
      <c r="T116" s="308"/>
      <c r="U116" s="308"/>
      <c r="V116" s="308"/>
      <c r="W116" s="308"/>
      <c r="X116" s="308"/>
      <c r="Y116" s="308"/>
      <c r="Z116" s="308"/>
    </row>
    <row r="117" spans="1:26" ht="12.75" customHeight="1">
      <c r="A117" s="308"/>
      <c r="B117" s="308"/>
      <c r="C117" s="308"/>
      <c r="D117" s="308"/>
      <c r="E117" s="308"/>
      <c r="F117" s="308"/>
      <c r="G117" s="307"/>
      <c r="H117" s="308"/>
      <c r="I117" s="308"/>
      <c r="J117" s="308"/>
      <c r="K117" s="308"/>
      <c r="L117" s="308"/>
      <c r="M117" s="308"/>
      <c r="N117" s="308"/>
      <c r="O117" s="308"/>
      <c r="P117" s="308"/>
      <c r="Q117" s="308"/>
      <c r="R117" s="308"/>
      <c r="S117" s="308"/>
      <c r="T117" s="308"/>
      <c r="U117" s="308"/>
      <c r="V117" s="308"/>
      <c r="W117" s="308"/>
      <c r="X117" s="308"/>
      <c r="Y117" s="308"/>
      <c r="Z117" s="308"/>
    </row>
    <row r="118" spans="1:26" ht="12.75" customHeight="1">
      <c r="A118" s="308"/>
      <c r="B118" s="308"/>
      <c r="C118" s="308"/>
      <c r="D118" s="308"/>
      <c r="E118" s="308"/>
      <c r="F118" s="308"/>
      <c r="G118" s="307"/>
      <c r="H118" s="308"/>
      <c r="I118" s="308"/>
      <c r="J118" s="308"/>
      <c r="K118" s="308"/>
      <c r="L118" s="308"/>
      <c r="M118" s="308"/>
      <c r="N118" s="308"/>
      <c r="O118" s="308"/>
      <c r="P118" s="308"/>
      <c r="Q118" s="308"/>
      <c r="R118" s="308"/>
      <c r="S118" s="308"/>
      <c r="T118" s="308"/>
      <c r="U118" s="308"/>
      <c r="V118" s="308"/>
      <c r="W118" s="308"/>
      <c r="X118" s="308"/>
      <c r="Y118" s="308"/>
      <c r="Z118" s="308"/>
    </row>
    <row r="119" spans="1:26" ht="12.75" customHeight="1">
      <c r="A119" s="308"/>
      <c r="B119" s="308"/>
      <c r="C119" s="308"/>
      <c r="D119" s="308"/>
      <c r="E119" s="308"/>
      <c r="F119" s="308"/>
      <c r="G119" s="307"/>
      <c r="H119" s="308"/>
      <c r="I119" s="308"/>
      <c r="J119" s="308"/>
      <c r="K119" s="308"/>
      <c r="L119" s="308"/>
      <c r="M119" s="308"/>
      <c r="N119" s="308"/>
      <c r="O119" s="308"/>
      <c r="P119" s="308"/>
      <c r="Q119" s="308"/>
      <c r="R119" s="308"/>
      <c r="S119" s="308"/>
      <c r="T119" s="308"/>
      <c r="U119" s="308"/>
      <c r="V119" s="308"/>
      <c r="W119" s="308"/>
      <c r="X119" s="308"/>
      <c r="Y119" s="308"/>
      <c r="Z119" s="308"/>
    </row>
    <row r="120" spans="1:26" ht="12.75" customHeight="1">
      <c r="A120" s="308"/>
      <c r="B120" s="308"/>
      <c r="C120" s="308"/>
      <c r="D120" s="308"/>
      <c r="E120" s="308"/>
      <c r="F120" s="308"/>
      <c r="G120" s="307"/>
      <c r="H120" s="308"/>
      <c r="I120" s="308"/>
      <c r="J120" s="308"/>
      <c r="K120" s="308"/>
      <c r="L120" s="308"/>
      <c r="M120" s="308"/>
      <c r="N120" s="308"/>
      <c r="O120" s="308"/>
      <c r="P120" s="308"/>
      <c r="Q120" s="308"/>
      <c r="R120" s="308"/>
      <c r="S120" s="308"/>
      <c r="T120" s="308"/>
      <c r="U120" s="308"/>
      <c r="V120" s="308"/>
      <c r="W120" s="308"/>
      <c r="X120" s="308"/>
      <c r="Y120" s="308"/>
      <c r="Z120" s="308"/>
    </row>
    <row r="121" spans="1:26" ht="12.75" customHeight="1">
      <c r="A121" s="308"/>
      <c r="B121" s="308"/>
      <c r="C121" s="308"/>
      <c r="D121" s="308"/>
      <c r="E121" s="308"/>
      <c r="F121" s="308"/>
      <c r="G121" s="307"/>
      <c r="H121" s="308"/>
      <c r="I121" s="308"/>
      <c r="J121" s="308"/>
      <c r="K121" s="308"/>
      <c r="L121" s="308"/>
      <c r="M121" s="308"/>
      <c r="N121" s="308"/>
      <c r="O121" s="308"/>
      <c r="P121" s="308"/>
      <c r="Q121" s="308"/>
      <c r="R121" s="308"/>
      <c r="S121" s="308"/>
      <c r="T121" s="308"/>
      <c r="U121" s="308"/>
      <c r="V121" s="308"/>
      <c r="W121" s="308"/>
      <c r="X121" s="308"/>
      <c r="Y121" s="308"/>
      <c r="Z121" s="308"/>
    </row>
    <row r="122" spans="1:26" ht="12.75" customHeight="1">
      <c r="A122" s="308"/>
      <c r="B122" s="308"/>
      <c r="C122" s="308"/>
      <c r="D122" s="308"/>
      <c r="E122" s="308"/>
      <c r="F122" s="308"/>
      <c r="G122" s="307"/>
      <c r="H122" s="308"/>
      <c r="I122" s="308"/>
      <c r="J122" s="308"/>
      <c r="K122" s="308"/>
      <c r="L122" s="308"/>
      <c r="M122" s="308"/>
      <c r="N122" s="308"/>
      <c r="O122" s="308"/>
      <c r="P122" s="308"/>
      <c r="Q122" s="308"/>
      <c r="R122" s="308"/>
      <c r="S122" s="308"/>
      <c r="T122" s="308"/>
      <c r="U122" s="308"/>
      <c r="V122" s="308"/>
      <c r="W122" s="308"/>
      <c r="X122" s="308"/>
      <c r="Y122" s="308"/>
      <c r="Z122" s="308"/>
    </row>
    <row r="123" spans="1:26" ht="12.75" customHeight="1">
      <c r="A123" s="308"/>
      <c r="B123" s="308"/>
      <c r="C123" s="308"/>
      <c r="D123" s="308"/>
      <c r="E123" s="308"/>
      <c r="F123" s="308"/>
      <c r="G123" s="307"/>
      <c r="H123" s="308"/>
      <c r="I123" s="308"/>
      <c r="J123" s="308"/>
      <c r="K123" s="308"/>
      <c r="L123" s="308"/>
      <c r="M123" s="308"/>
      <c r="N123" s="308"/>
      <c r="O123" s="308"/>
      <c r="P123" s="308"/>
      <c r="Q123" s="308"/>
      <c r="R123" s="308"/>
      <c r="S123" s="308"/>
      <c r="T123" s="308"/>
      <c r="U123" s="308"/>
      <c r="V123" s="308"/>
      <c r="W123" s="308"/>
      <c r="X123" s="308"/>
      <c r="Y123" s="308"/>
      <c r="Z123" s="308"/>
    </row>
    <row r="124" spans="1:26" ht="12.75" customHeight="1">
      <c r="A124" s="308"/>
      <c r="B124" s="308"/>
      <c r="C124" s="308"/>
      <c r="D124" s="308"/>
      <c r="E124" s="308"/>
      <c r="F124" s="308"/>
      <c r="G124" s="307"/>
      <c r="H124" s="308"/>
      <c r="I124" s="308"/>
      <c r="J124" s="308"/>
      <c r="K124" s="308"/>
      <c r="L124" s="308"/>
      <c r="M124" s="308"/>
      <c r="N124" s="308"/>
      <c r="O124" s="308"/>
      <c r="P124" s="308"/>
      <c r="Q124" s="308"/>
      <c r="R124" s="308"/>
      <c r="S124" s="308"/>
      <c r="T124" s="308"/>
      <c r="U124" s="308"/>
      <c r="V124" s="308"/>
      <c r="W124" s="308"/>
      <c r="X124" s="308"/>
      <c r="Y124" s="308"/>
      <c r="Z124" s="308"/>
    </row>
    <row r="125" spans="1:26" ht="12.75" customHeight="1">
      <c r="A125" s="308"/>
      <c r="B125" s="308"/>
      <c r="C125" s="308"/>
      <c r="D125" s="308"/>
      <c r="E125" s="308"/>
      <c r="F125" s="308"/>
      <c r="G125" s="307"/>
      <c r="H125" s="308"/>
      <c r="I125" s="308"/>
      <c r="J125" s="308"/>
      <c r="K125" s="308"/>
      <c r="L125" s="308"/>
      <c r="M125" s="308"/>
      <c r="N125" s="308"/>
      <c r="O125" s="308"/>
      <c r="P125" s="308"/>
      <c r="Q125" s="308"/>
      <c r="R125" s="308"/>
      <c r="S125" s="308"/>
      <c r="T125" s="308"/>
      <c r="U125" s="308"/>
      <c r="V125" s="308"/>
      <c r="W125" s="308"/>
      <c r="X125" s="308"/>
      <c r="Y125" s="308"/>
      <c r="Z125" s="308"/>
    </row>
    <row r="126" spans="1:26" ht="12.75" customHeight="1">
      <c r="A126" s="308"/>
      <c r="B126" s="308"/>
      <c r="C126" s="308"/>
      <c r="D126" s="308"/>
      <c r="E126" s="308"/>
      <c r="F126" s="308"/>
      <c r="G126" s="307"/>
      <c r="H126" s="308"/>
      <c r="I126" s="308"/>
      <c r="J126" s="308"/>
      <c r="K126" s="308"/>
      <c r="L126" s="308"/>
      <c r="M126" s="308"/>
      <c r="N126" s="308"/>
      <c r="O126" s="308"/>
      <c r="P126" s="308"/>
      <c r="Q126" s="308"/>
      <c r="R126" s="308"/>
      <c r="S126" s="308"/>
      <c r="T126" s="308"/>
      <c r="U126" s="308"/>
      <c r="V126" s="308"/>
      <c r="W126" s="308"/>
      <c r="X126" s="308"/>
      <c r="Y126" s="308"/>
      <c r="Z126" s="308"/>
    </row>
    <row r="127" spans="1:26" ht="12.75" customHeight="1">
      <c r="A127" s="308"/>
      <c r="B127" s="308"/>
      <c r="C127" s="308"/>
      <c r="D127" s="308"/>
      <c r="E127" s="308"/>
      <c r="F127" s="308"/>
      <c r="G127" s="307"/>
      <c r="H127" s="308"/>
      <c r="I127" s="308"/>
      <c r="J127" s="308"/>
      <c r="K127" s="308"/>
      <c r="L127" s="308"/>
      <c r="M127" s="308"/>
      <c r="N127" s="308"/>
      <c r="O127" s="308"/>
      <c r="P127" s="308"/>
      <c r="Q127" s="308"/>
      <c r="R127" s="308"/>
      <c r="S127" s="308"/>
      <c r="T127" s="308"/>
      <c r="U127" s="308"/>
      <c r="V127" s="308"/>
      <c r="W127" s="308"/>
      <c r="X127" s="308"/>
      <c r="Y127" s="308"/>
      <c r="Z127" s="308"/>
    </row>
    <row r="128" spans="1:26" ht="12.75" customHeight="1">
      <c r="A128" s="308"/>
      <c r="B128" s="308"/>
      <c r="C128" s="308"/>
      <c r="D128" s="308"/>
      <c r="E128" s="308"/>
      <c r="F128" s="308"/>
      <c r="G128" s="307"/>
      <c r="H128" s="308"/>
      <c r="I128" s="308"/>
      <c r="J128" s="308"/>
      <c r="K128" s="308"/>
      <c r="L128" s="308"/>
      <c r="M128" s="308"/>
      <c r="N128" s="308"/>
      <c r="O128" s="308"/>
      <c r="P128" s="308"/>
      <c r="Q128" s="308"/>
      <c r="R128" s="308"/>
      <c r="S128" s="308"/>
      <c r="T128" s="308"/>
      <c r="U128" s="308"/>
      <c r="V128" s="308"/>
      <c r="W128" s="308"/>
      <c r="X128" s="308"/>
      <c r="Y128" s="308"/>
      <c r="Z128" s="308"/>
    </row>
    <row r="129" spans="1:26" ht="12.75" customHeight="1">
      <c r="A129" s="308"/>
      <c r="B129" s="308"/>
      <c r="C129" s="308"/>
      <c r="D129" s="308"/>
      <c r="E129" s="308"/>
      <c r="F129" s="308"/>
      <c r="G129" s="307"/>
      <c r="H129" s="308"/>
      <c r="I129" s="308"/>
      <c r="J129" s="308"/>
      <c r="K129" s="308"/>
      <c r="L129" s="308"/>
      <c r="M129" s="308"/>
      <c r="N129" s="308"/>
      <c r="O129" s="308"/>
      <c r="P129" s="308"/>
      <c r="Q129" s="308"/>
      <c r="R129" s="308"/>
      <c r="S129" s="308"/>
      <c r="T129" s="308"/>
      <c r="U129" s="308"/>
      <c r="V129" s="308"/>
      <c r="W129" s="308"/>
      <c r="X129" s="308"/>
      <c r="Y129" s="308"/>
      <c r="Z129" s="308"/>
    </row>
    <row r="130" spans="1:26" ht="12.75" customHeight="1">
      <c r="A130" s="308"/>
      <c r="B130" s="308"/>
      <c r="C130" s="308"/>
      <c r="D130" s="308"/>
      <c r="E130" s="308"/>
      <c r="F130" s="308"/>
      <c r="G130" s="307"/>
      <c r="H130" s="308"/>
      <c r="I130" s="308"/>
      <c r="J130" s="308"/>
      <c r="K130" s="308"/>
      <c r="L130" s="308"/>
      <c r="M130" s="308"/>
      <c r="N130" s="308"/>
      <c r="O130" s="308"/>
      <c r="P130" s="308"/>
      <c r="Q130" s="308"/>
      <c r="R130" s="308"/>
      <c r="S130" s="308"/>
      <c r="T130" s="308"/>
      <c r="U130" s="308"/>
      <c r="V130" s="308"/>
      <c r="W130" s="308"/>
      <c r="X130" s="308"/>
      <c r="Y130" s="308"/>
      <c r="Z130" s="308"/>
    </row>
    <row r="131" spans="1:26" ht="12.75" customHeight="1">
      <c r="A131" s="308"/>
      <c r="B131" s="308"/>
      <c r="C131" s="308"/>
      <c r="D131" s="308"/>
      <c r="E131" s="308"/>
      <c r="F131" s="308"/>
      <c r="G131" s="307"/>
      <c r="H131" s="308"/>
      <c r="I131" s="308"/>
      <c r="J131" s="308"/>
      <c r="K131" s="308"/>
      <c r="L131" s="308"/>
      <c r="M131" s="308"/>
      <c r="N131" s="308"/>
      <c r="O131" s="308"/>
      <c r="P131" s="308"/>
      <c r="Q131" s="308"/>
      <c r="R131" s="308"/>
      <c r="S131" s="308"/>
      <c r="T131" s="308"/>
      <c r="U131" s="308"/>
      <c r="V131" s="308"/>
      <c r="W131" s="308"/>
      <c r="X131" s="308"/>
      <c r="Y131" s="308"/>
      <c r="Z131" s="308"/>
    </row>
    <row r="132" spans="1:26" ht="12.75" customHeight="1">
      <c r="A132" s="308"/>
      <c r="B132" s="308"/>
      <c r="C132" s="308"/>
      <c r="D132" s="308"/>
      <c r="E132" s="308"/>
      <c r="F132" s="308"/>
      <c r="G132" s="307"/>
      <c r="H132" s="308"/>
      <c r="I132" s="308"/>
      <c r="J132" s="308"/>
      <c r="K132" s="308"/>
      <c r="L132" s="308"/>
      <c r="M132" s="308"/>
      <c r="N132" s="308"/>
      <c r="O132" s="308"/>
      <c r="P132" s="308"/>
      <c r="Q132" s="308"/>
      <c r="R132" s="308"/>
      <c r="S132" s="308"/>
      <c r="T132" s="308"/>
      <c r="U132" s="308"/>
      <c r="V132" s="308"/>
      <c r="W132" s="308"/>
      <c r="X132" s="308"/>
      <c r="Y132" s="308"/>
      <c r="Z132" s="308"/>
    </row>
    <row r="133" spans="1:26" ht="12.75" customHeight="1">
      <c r="A133" s="308"/>
      <c r="B133" s="308"/>
      <c r="C133" s="308"/>
      <c r="D133" s="308"/>
      <c r="E133" s="308"/>
      <c r="F133" s="308"/>
      <c r="G133" s="307"/>
      <c r="H133" s="308"/>
      <c r="I133" s="308"/>
      <c r="J133" s="308"/>
      <c r="K133" s="308"/>
      <c r="L133" s="308"/>
      <c r="M133" s="308"/>
      <c r="N133" s="308"/>
      <c r="O133" s="308"/>
      <c r="P133" s="308"/>
      <c r="Q133" s="308"/>
      <c r="R133" s="308"/>
      <c r="S133" s="308"/>
      <c r="T133" s="308"/>
      <c r="U133" s="308"/>
      <c r="V133" s="308"/>
      <c r="W133" s="308"/>
      <c r="X133" s="308"/>
      <c r="Y133" s="308"/>
      <c r="Z133" s="308"/>
    </row>
    <row r="134" spans="1:26" ht="12.75" customHeight="1">
      <c r="A134" s="308"/>
      <c r="B134" s="308"/>
      <c r="C134" s="308"/>
      <c r="D134" s="308"/>
      <c r="E134" s="308"/>
      <c r="F134" s="308"/>
      <c r="G134" s="307"/>
      <c r="H134" s="308"/>
      <c r="I134" s="308"/>
      <c r="J134" s="308"/>
      <c r="K134" s="308"/>
      <c r="L134" s="308"/>
      <c r="M134" s="308"/>
      <c r="N134" s="308"/>
      <c r="O134" s="308"/>
      <c r="P134" s="308"/>
      <c r="Q134" s="308"/>
      <c r="R134" s="308"/>
      <c r="S134" s="308"/>
      <c r="T134" s="308"/>
      <c r="U134" s="308"/>
      <c r="V134" s="308"/>
      <c r="W134" s="308"/>
      <c r="X134" s="308"/>
      <c r="Y134" s="308"/>
      <c r="Z134" s="308"/>
    </row>
    <row r="135" spans="1:26" ht="12.75" customHeight="1">
      <c r="A135" s="308"/>
      <c r="B135" s="308"/>
      <c r="C135" s="308"/>
      <c r="D135" s="308"/>
      <c r="E135" s="308"/>
      <c r="F135" s="308"/>
      <c r="G135" s="307"/>
      <c r="H135" s="308"/>
      <c r="I135" s="308"/>
      <c r="J135" s="308"/>
      <c r="K135" s="308"/>
      <c r="L135" s="308"/>
      <c r="M135" s="308"/>
      <c r="N135" s="308"/>
      <c r="O135" s="308"/>
      <c r="P135" s="308"/>
      <c r="Q135" s="308"/>
      <c r="R135" s="308"/>
      <c r="S135" s="308"/>
      <c r="T135" s="308"/>
      <c r="U135" s="308"/>
      <c r="V135" s="308"/>
      <c r="W135" s="308"/>
      <c r="X135" s="308"/>
      <c r="Y135" s="308"/>
      <c r="Z135" s="308"/>
    </row>
    <row r="136" spans="1:26" ht="12.75" customHeight="1">
      <c r="A136" s="308"/>
      <c r="B136" s="308"/>
      <c r="C136" s="308"/>
      <c r="D136" s="308"/>
      <c r="E136" s="308"/>
      <c r="F136" s="308"/>
      <c r="G136" s="307"/>
      <c r="H136" s="308"/>
      <c r="I136" s="308"/>
      <c r="J136" s="308"/>
      <c r="K136" s="308"/>
      <c r="L136" s="308"/>
      <c r="M136" s="308"/>
      <c r="N136" s="308"/>
      <c r="O136" s="308"/>
      <c r="P136" s="308"/>
      <c r="Q136" s="308"/>
      <c r="R136" s="308"/>
      <c r="S136" s="308"/>
      <c r="T136" s="308"/>
      <c r="U136" s="308"/>
      <c r="V136" s="308"/>
      <c r="W136" s="308"/>
      <c r="X136" s="308"/>
      <c r="Y136" s="308"/>
      <c r="Z136" s="308"/>
    </row>
    <row r="137" spans="1:26" ht="12.75" customHeight="1">
      <c r="A137" s="308"/>
      <c r="B137" s="308"/>
      <c r="C137" s="308"/>
      <c r="D137" s="308"/>
      <c r="E137" s="308"/>
      <c r="F137" s="308"/>
      <c r="G137" s="307"/>
      <c r="H137" s="308"/>
      <c r="I137" s="308"/>
      <c r="J137" s="308"/>
      <c r="K137" s="308"/>
      <c r="L137" s="308"/>
      <c r="M137" s="308"/>
      <c r="N137" s="308"/>
      <c r="O137" s="308"/>
      <c r="P137" s="308"/>
      <c r="Q137" s="308"/>
      <c r="R137" s="308"/>
      <c r="S137" s="308"/>
      <c r="T137" s="308"/>
      <c r="U137" s="308"/>
      <c r="V137" s="308"/>
      <c r="W137" s="308"/>
      <c r="X137" s="308"/>
      <c r="Y137" s="308"/>
      <c r="Z137" s="308"/>
    </row>
    <row r="138" spans="1:26" ht="12.75" customHeight="1">
      <c r="A138" s="308"/>
      <c r="B138" s="308"/>
      <c r="C138" s="308"/>
      <c r="D138" s="308"/>
      <c r="E138" s="308"/>
      <c r="F138" s="308"/>
      <c r="G138" s="307"/>
      <c r="H138" s="308"/>
      <c r="I138" s="308"/>
      <c r="J138" s="308"/>
      <c r="K138" s="308"/>
      <c r="L138" s="308"/>
      <c r="M138" s="308"/>
      <c r="N138" s="308"/>
      <c r="O138" s="308"/>
      <c r="P138" s="308"/>
      <c r="Q138" s="308"/>
      <c r="R138" s="308"/>
      <c r="S138" s="308"/>
      <c r="T138" s="308"/>
      <c r="U138" s="308"/>
      <c r="V138" s="308"/>
      <c r="W138" s="308"/>
      <c r="X138" s="308"/>
      <c r="Y138" s="308"/>
      <c r="Z138" s="308"/>
    </row>
    <row r="139" spans="1:26" ht="12.75" customHeight="1">
      <c r="A139" s="308"/>
      <c r="B139" s="308"/>
      <c r="C139" s="308"/>
      <c r="D139" s="308"/>
      <c r="E139" s="308"/>
      <c r="F139" s="308"/>
      <c r="G139" s="307"/>
      <c r="H139" s="308"/>
      <c r="I139" s="308"/>
      <c r="J139" s="308"/>
      <c r="K139" s="308"/>
      <c r="L139" s="308"/>
      <c r="M139" s="308"/>
      <c r="N139" s="308"/>
      <c r="O139" s="308"/>
      <c r="P139" s="308"/>
      <c r="Q139" s="308"/>
      <c r="R139" s="308"/>
      <c r="S139" s="308"/>
      <c r="T139" s="308"/>
      <c r="U139" s="308"/>
      <c r="V139" s="308"/>
      <c r="W139" s="308"/>
      <c r="X139" s="308"/>
      <c r="Y139" s="308"/>
      <c r="Z139" s="308"/>
    </row>
    <row r="140" spans="1:26" ht="12.75" customHeight="1">
      <c r="A140" s="308"/>
      <c r="B140" s="308"/>
      <c r="C140" s="308"/>
      <c r="D140" s="308"/>
      <c r="E140" s="308"/>
      <c r="F140" s="308"/>
      <c r="G140" s="307"/>
      <c r="H140" s="308"/>
      <c r="I140" s="308"/>
      <c r="J140" s="308"/>
      <c r="K140" s="308"/>
      <c r="L140" s="308"/>
      <c r="M140" s="308"/>
      <c r="N140" s="308"/>
      <c r="O140" s="308"/>
      <c r="P140" s="308"/>
      <c r="Q140" s="308"/>
      <c r="R140" s="308"/>
      <c r="S140" s="308"/>
      <c r="T140" s="308"/>
      <c r="U140" s="308"/>
      <c r="V140" s="308"/>
      <c r="W140" s="308"/>
      <c r="X140" s="308"/>
      <c r="Y140" s="308"/>
      <c r="Z140" s="308"/>
    </row>
    <row r="141" spans="1:26" ht="12.75" customHeight="1">
      <c r="A141" s="308"/>
      <c r="B141" s="308"/>
      <c r="C141" s="308"/>
      <c r="D141" s="308"/>
      <c r="E141" s="308"/>
      <c r="F141" s="308"/>
      <c r="G141" s="307"/>
      <c r="H141" s="308"/>
      <c r="I141" s="308"/>
      <c r="J141" s="308"/>
      <c r="K141" s="308"/>
      <c r="L141" s="308"/>
      <c r="M141" s="308"/>
      <c r="N141" s="308"/>
      <c r="O141" s="308"/>
      <c r="P141" s="308"/>
      <c r="Q141" s="308"/>
      <c r="R141" s="308"/>
      <c r="S141" s="308"/>
      <c r="T141" s="308"/>
      <c r="U141" s="308"/>
      <c r="V141" s="308"/>
      <c r="W141" s="308"/>
      <c r="X141" s="308"/>
      <c r="Y141" s="308"/>
      <c r="Z141" s="308"/>
    </row>
    <row r="142" spans="1:26" ht="12.75" customHeight="1">
      <c r="A142" s="308"/>
      <c r="B142" s="308"/>
      <c r="C142" s="308"/>
      <c r="D142" s="308"/>
      <c r="E142" s="308"/>
      <c r="F142" s="308"/>
      <c r="G142" s="307"/>
      <c r="H142" s="308"/>
      <c r="I142" s="308"/>
      <c r="J142" s="308"/>
      <c r="K142" s="308"/>
      <c r="L142" s="308"/>
      <c r="M142" s="308"/>
      <c r="N142" s="308"/>
      <c r="O142" s="308"/>
      <c r="P142" s="308"/>
      <c r="Q142" s="308"/>
      <c r="R142" s="308"/>
      <c r="S142" s="308"/>
      <c r="T142" s="308"/>
      <c r="U142" s="308"/>
      <c r="V142" s="308"/>
      <c r="W142" s="308"/>
      <c r="X142" s="308"/>
      <c r="Y142" s="308"/>
      <c r="Z142" s="308"/>
    </row>
    <row r="143" spans="1:26" ht="12.75" customHeight="1">
      <c r="A143" s="308"/>
      <c r="B143" s="308"/>
      <c r="C143" s="308"/>
      <c r="D143" s="308"/>
      <c r="E143" s="308"/>
      <c r="F143" s="308"/>
      <c r="G143" s="307"/>
      <c r="H143" s="308"/>
      <c r="I143" s="308"/>
      <c r="J143" s="308"/>
      <c r="K143" s="308"/>
      <c r="L143" s="308"/>
      <c r="M143" s="308"/>
      <c r="N143" s="308"/>
      <c r="O143" s="308"/>
      <c r="P143" s="308"/>
      <c r="Q143" s="308"/>
      <c r="R143" s="308"/>
      <c r="S143" s="308"/>
      <c r="T143" s="308"/>
      <c r="U143" s="308"/>
      <c r="V143" s="308"/>
      <c r="W143" s="308"/>
      <c r="X143" s="308"/>
      <c r="Y143" s="308"/>
      <c r="Z143" s="308"/>
    </row>
    <row r="144" spans="1:26" ht="12.75" customHeight="1">
      <c r="A144" s="308"/>
      <c r="B144" s="308"/>
      <c r="C144" s="308"/>
      <c r="D144" s="308"/>
      <c r="E144" s="308"/>
      <c r="F144" s="308"/>
      <c r="G144" s="307"/>
      <c r="H144" s="308"/>
      <c r="I144" s="308"/>
      <c r="J144" s="308"/>
      <c r="K144" s="308"/>
      <c r="L144" s="308"/>
      <c r="M144" s="308"/>
      <c r="N144" s="308"/>
      <c r="O144" s="308"/>
      <c r="P144" s="308"/>
      <c r="Q144" s="308"/>
      <c r="R144" s="308"/>
      <c r="S144" s="308"/>
      <c r="T144" s="308"/>
      <c r="U144" s="308"/>
      <c r="V144" s="308"/>
      <c r="W144" s="308"/>
      <c r="X144" s="308"/>
      <c r="Y144" s="308"/>
      <c r="Z144" s="308"/>
    </row>
    <row r="145" spans="1:26" ht="12.75" customHeight="1">
      <c r="A145" s="308"/>
      <c r="B145" s="308"/>
      <c r="C145" s="308"/>
      <c r="D145" s="308"/>
      <c r="E145" s="308"/>
      <c r="F145" s="308"/>
      <c r="G145" s="307"/>
      <c r="H145" s="308"/>
      <c r="I145" s="308"/>
      <c r="J145" s="308"/>
      <c r="K145" s="308"/>
      <c r="L145" s="308"/>
      <c r="M145" s="308"/>
      <c r="N145" s="308"/>
      <c r="O145" s="308"/>
      <c r="P145" s="308"/>
      <c r="Q145" s="308"/>
      <c r="R145" s="308"/>
      <c r="S145" s="308"/>
      <c r="T145" s="308"/>
      <c r="U145" s="308"/>
      <c r="V145" s="308"/>
      <c r="W145" s="308"/>
      <c r="X145" s="308"/>
      <c r="Y145" s="308"/>
      <c r="Z145" s="308"/>
    </row>
    <row r="146" spans="1:26" ht="12.75" customHeight="1">
      <c r="A146" s="308"/>
      <c r="B146" s="308"/>
      <c r="C146" s="308"/>
      <c r="D146" s="308"/>
      <c r="E146" s="308"/>
      <c r="F146" s="308"/>
      <c r="G146" s="307"/>
      <c r="H146" s="308"/>
      <c r="I146" s="308"/>
      <c r="J146" s="308"/>
      <c r="K146" s="308"/>
      <c r="L146" s="308"/>
      <c r="M146" s="308"/>
      <c r="N146" s="308"/>
      <c r="O146" s="308"/>
      <c r="P146" s="308"/>
      <c r="Q146" s="308"/>
      <c r="R146" s="308"/>
      <c r="S146" s="308"/>
      <c r="T146" s="308"/>
      <c r="U146" s="308"/>
      <c r="V146" s="308"/>
      <c r="W146" s="308"/>
      <c r="X146" s="308"/>
      <c r="Y146" s="308"/>
      <c r="Z146" s="308"/>
    </row>
    <row r="147" spans="1:26" ht="12.75" customHeight="1">
      <c r="A147" s="308"/>
      <c r="B147" s="308"/>
      <c r="C147" s="308"/>
      <c r="D147" s="308"/>
      <c r="E147" s="308"/>
      <c r="F147" s="308"/>
      <c r="G147" s="307"/>
      <c r="H147" s="308"/>
      <c r="I147" s="308"/>
      <c r="J147" s="308"/>
      <c r="K147" s="308"/>
      <c r="L147" s="308"/>
      <c r="M147" s="308"/>
      <c r="N147" s="308"/>
      <c r="O147" s="308"/>
      <c r="P147" s="308"/>
      <c r="Q147" s="308"/>
      <c r="R147" s="308"/>
      <c r="S147" s="308"/>
      <c r="T147" s="308"/>
      <c r="U147" s="308"/>
      <c r="V147" s="308"/>
      <c r="W147" s="308"/>
      <c r="X147" s="308"/>
      <c r="Y147" s="308"/>
      <c r="Z147" s="308"/>
    </row>
    <row r="148" spans="1:26" ht="12.75" customHeight="1">
      <c r="A148" s="308"/>
      <c r="B148" s="308"/>
      <c r="C148" s="308"/>
      <c r="D148" s="308"/>
      <c r="E148" s="308"/>
      <c r="F148" s="308"/>
      <c r="G148" s="307"/>
      <c r="H148" s="308"/>
      <c r="I148" s="308"/>
      <c r="J148" s="308"/>
      <c r="K148" s="308"/>
      <c r="L148" s="308"/>
      <c r="M148" s="308"/>
      <c r="N148" s="308"/>
      <c r="O148" s="308"/>
      <c r="P148" s="308"/>
      <c r="Q148" s="308"/>
      <c r="R148" s="308"/>
      <c r="S148" s="308"/>
      <c r="T148" s="308"/>
      <c r="U148" s="308"/>
      <c r="V148" s="308"/>
      <c r="W148" s="308"/>
      <c r="X148" s="308"/>
      <c r="Y148" s="308"/>
      <c r="Z148" s="308"/>
    </row>
    <row r="149" spans="1:26" ht="12.75" customHeight="1">
      <c r="A149" s="308"/>
      <c r="B149" s="308"/>
      <c r="C149" s="308"/>
      <c r="D149" s="308"/>
      <c r="E149" s="308"/>
      <c r="F149" s="308"/>
      <c r="G149" s="307"/>
      <c r="H149" s="308"/>
      <c r="I149" s="308"/>
      <c r="J149" s="308"/>
      <c r="K149" s="308"/>
      <c r="L149" s="308"/>
      <c r="M149" s="308"/>
      <c r="N149" s="308"/>
      <c r="O149" s="308"/>
      <c r="P149" s="308"/>
      <c r="Q149" s="308"/>
      <c r="R149" s="308"/>
      <c r="S149" s="308"/>
      <c r="T149" s="308"/>
      <c r="U149" s="308"/>
      <c r="V149" s="308"/>
      <c r="W149" s="308"/>
      <c r="X149" s="308"/>
      <c r="Y149" s="308"/>
      <c r="Z149" s="308"/>
    </row>
    <row r="150" spans="1:26" ht="12.75" customHeight="1">
      <c r="A150" s="308"/>
      <c r="B150" s="308"/>
      <c r="C150" s="308"/>
      <c r="D150" s="308"/>
      <c r="E150" s="308"/>
      <c r="F150" s="308"/>
      <c r="G150" s="307"/>
      <c r="H150" s="308"/>
      <c r="I150" s="308"/>
      <c r="J150" s="308"/>
      <c r="K150" s="308"/>
      <c r="L150" s="308"/>
      <c r="M150" s="308"/>
      <c r="N150" s="308"/>
      <c r="O150" s="308"/>
      <c r="P150" s="308"/>
      <c r="Q150" s="308"/>
      <c r="R150" s="308"/>
      <c r="S150" s="308"/>
      <c r="T150" s="308"/>
      <c r="U150" s="308"/>
      <c r="V150" s="308"/>
      <c r="W150" s="308"/>
      <c r="X150" s="308"/>
      <c r="Y150" s="308"/>
      <c r="Z150" s="308"/>
    </row>
    <row r="151" spans="1:26" ht="12.75" customHeight="1">
      <c r="A151" s="308"/>
      <c r="B151" s="308"/>
      <c r="C151" s="308"/>
      <c r="D151" s="308"/>
      <c r="E151" s="308"/>
      <c r="F151" s="308"/>
      <c r="G151" s="307"/>
      <c r="H151" s="308"/>
      <c r="I151" s="308"/>
      <c r="J151" s="308"/>
      <c r="K151" s="308"/>
      <c r="L151" s="308"/>
      <c r="M151" s="308"/>
      <c r="N151" s="308"/>
      <c r="O151" s="308"/>
      <c r="P151" s="308"/>
      <c r="Q151" s="308"/>
      <c r="R151" s="308"/>
      <c r="S151" s="308"/>
      <c r="T151" s="308"/>
      <c r="U151" s="308"/>
      <c r="V151" s="308"/>
      <c r="W151" s="308"/>
      <c r="X151" s="308"/>
      <c r="Y151" s="308"/>
      <c r="Z151" s="308"/>
    </row>
    <row r="152" spans="1:26" ht="12.75" customHeight="1">
      <c r="A152" s="308"/>
      <c r="B152" s="308"/>
      <c r="C152" s="308"/>
      <c r="D152" s="308"/>
      <c r="E152" s="308"/>
      <c r="F152" s="308"/>
      <c r="G152" s="307"/>
      <c r="H152" s="308"/>
      <c r="I152" s="308"/>
      <c r="J152" s="308"/>
      <c r="K152" s="308"/>
      <c r="L152" s="308"/>
      <c r="M152" s="308"/>
      <c r="N152" s="308"/>
      <c r="O152" s="308"/>
      <c r="P152" s="308"/>
      <c r="Q152" s="308"/>
      <c r="R152" s="308"/>
      <c r="S152" s="308"/>
      <c r="T152" s="308"/>
      <c r="U152" s="308"/>
      <c r="V152" s="308"/>
      <c r="W152" s="308"/>
      <c r="X152" s="308"/>
      <c r="Y152" s="308"/>
      <c r="Z152" s="308"/>
    </row>
    <row r="153" spans="1:26" ht="12.75" customHeight="1">
      <c r="A153" s="308"/>
      <c r="B153" s="308"/>
      <c r="C153" s="308"/>
      <c r="D153" s="308"/>
      <c r="E153" s="308"/>
      <c r="F153" s="308"/>
      <c r="G153" s="307"/>
      <c r="H153" s="308"/>
      <c r="I153" s="308"/>
      <c r="J153" s="308"/>
      <c r="K153" s="308"/>
      <c r="L153" s="308"/>
      <c r="M153" s="308"/>
      <c r="N153" s="308"/>
      <c r="O153" s="308"/>
      <c r="P153" s="308"/>
      <c r="Q153" s="308"/>
      <c r="R153" s="308"/>
      <c r="S153" s="308"/>
      <c r="T153" s="308"/>
      <c r="U153" s="308"/>
      <c r="V153" s="308"/>
      <c r="W153" s="308"/>
      <c r="X153" s="308"/>
      <c r="Y153" s="308"/>
      <c r="Z153" s="308"/>
    </row>
    <row r="154" spans="1:26" ht="12.75" customHeight="1">
      <c r="A154" s="308"/>
      <c r="B154" s="308"/>
      <c r="C154" s="308"/>
      <c r="D154" s="308"/>
      <c r="E154" s="308"/>
      <c r="F154" s="308"/>
      <c r="G154" s="307"/>
      <c r="H154" s="308"/>
      <c r="I154" s="308"/>
      <c r="J154" s="308"/>
      <c r="K154" s="308"/>
      <c r="L154" s="308"/>
      <c r="M154" s="308"/>
      <c r="N154" s="308"/>
      <c r="O154" s="308"/>
      <c r="P154" s="308"/>
      <c r="Q154" s="308"/>
      <c r="R154" s="308"/>
      <c r="S154" s="308"/>
      <c r="T154" s="308"/>
      <c r="U154" s="308"/>
      <c r="V154" s="308"/>
      <c r="W154" s="308"/>
      <c r="X154" s="308"/>
      <c r="Y154" s="308"/>
      <c r="Z154" s="308"/>
    </row>
    <row r="155" spans="1:26" ht="12.75" customHeight="1">
      <c r="A155" s="308"/>
      <c r="B155" s="308"/>
      <c r="C155" s="308"/>
      <c r="D155" s="308"/>
      <c r="E155" s="308"/>
      <c r="F155" s="308"/>
      <c r="G155" s="307"/>
      <c r="H155" s="308"/>
      <c r="I155" s="308"/>
      <c r="J155" s="308"/>
      <c r="K155" s="308"/>
      <c r="L155" s="308"/>
      <c r="M155" s="308"/>
      <c r="N155" s="308"/>
      <c r="O155" s="308"/>
      <c r="P155" s="308"/>
      <c r="Q155" s="308"/>
      <c r="R155" s="308"/>
      <c r="S155" s="308"/>
      <c r="T155" s="308"/>
      <c r="U155" s="308"/>
      <c r="V155" s="308"/>
      <c r="W155" s="308"/>
      <c r="X155" s="308"/>
      <c r="Y155" s="308"/>
      <c r="Z155" s="308"/>
    </row>
    <row r="156" spans="1:26" ht="12.75" customHeight="1">
      <c r="A156" s="308"/>
      <c r="B156" s="308"/>
      <c r="C156" s="308"/>
      <c r="D156" s="308"/>
      <c r="E156" s="308"/>
      <c r="F156" s="308"/>
      <c r="G156" s="307"/>
      <c r="H156" s="308"/>
      <c r="I156" s="308"/>
      <c r="J156" s="308"/>
      <c r="K156" s="308"/>
      <c r="L156" s="308"/>
      <c r="M156" s="308"/>
      <c r="N156" s="308"/>
      <c r="O156" s="308"/>
      <c r="P156" s="308"/>
      <c r="Q156" s="308"/>
      <c r="R156" s="308"/>
      <c r="S156" s="308"/>
      <c r="T156" s="308"/>
      <c r="U156" s="308"/>
      <c r="V156" s="308"/>
      <c r="W156" s="308"/>
      <c r="X156" s="308"/>
      <c r="Y156" s="308"/>
      <c r="Z156" s="308"/>
    </row>
    <row r="157" spans="1:26" ht="12.75" customHeight="1">
      <c r="A157" s="308"/>
      <c r="B157" s="308"/>
      <c r="C157" s="308"/>
      <c r="D157" s="308"/>
      <c r="E157" s="308"/>
      <c r="F157" s="308"/>
      <c r="G157" s="307"/>
      <c r="H157" s="308"/>
      <c r="I157" s="308"/>
      <c r="J157" s="308"/>
      <c r="K157" s="308"/>
      <c r="L157" s="308"/>
      <c r="M157" s="308"/>
      <c r="N157" s="308"/>
      <c r="O157" s="308"/>
      <c r="P157" s="308"/>
      <c r="Q157" s="308"/>
      <c r="R157" s="308"/>
      <c r="S157" s="308"/>
      <c r="T157" s="308"/>
      <c r="U157" s="308"/>
      <c r="V157" s="308"/>
      <c r="W157" s="308"/>
      <c r="X157" s="308"/>
      <c r="Y157" s="308"/>
      <c r="Z157" s="308"/>
    </row>
    <row r="158" spans="1:26" ht="12.75" customHeight="1">
      <c r="A158" s="308"/>
      <c r="B158" s="308"/>
      <c r="C158" s="308"/>
      <c r="D158" s="308"/>
      <c r="E158" s="308"/>
      <c r="F158" s="308"/>
      <c r="G158" s="307"/>
      <c r="H158" s="308"/>
      <c r="I158" s="308"/>
      <c r="J158" s="308"/>
      <c r="K158" s="308"/>
      <c r="L158" s="308"/>
      <c r="M158" s="308"/>
      <c r="N158" s="308"/>
      <c r="O158" s="308"/>
      <c r="P158" s="308"/>
      <c r="Q158" s="308"/>
      <c r="R158" s="308"/>
      <c r="S158" s="308"/>
      <c r="T158" s="308"/>
      <c r="U158" s="308"/>
      <c r="V158" s="308"/>
      <c r="W158" s="308"/>
      <c r="X158" s="308"/>
      <c r="Y158" s="308"/>
      <c r="Z158" s="308"/>
    </row>
    <row r="159" spans="1:26" ht="12.75" customHeight="1">
      <c r="A159" s="308"/>
      <c r="B159" s="308"/>
      <c r="C159" s="308"/>
      <c r="D159" s="308"/>
      <c r="E159" s="308"/>
      <c r="F159" s="308"/>
      <c r="G159" s="307"/>
      <c r="H159" s="308"/>
      <c r="I159" s="308"/>
      <c r="J159" s="308"/>
      <c r="K159" s="308"/>
      <c r="L159" s="308"/>
      <c r="M159" s="308"/>
      <c r="N159" s="308"/>
      <c r="O159" s="308"/>
      <c r="P159" s="308"/>
      <c r="Q159" s="308"/>
      <c r="R159" s="308"/>
      <c r="S159" s="308"/>
      <c r="T159" s="308"/>
      <c r="U159" s="308"/>
      <c r="V159" s="308"/>
      <c r="W159" s="308"/>
      <c r="X159" s="308"/>
      <c r="Y159" s="308"/>
      <c r="Z159" s="308"/>
    </row>
    <row r="160" spans="1:26" ht="12.75" customHeight="1">
      <c r="A160" s="308"/>
      <c r="B160" s="308"/>
      <c r="C160" s="308"/>
      <c r="D160" s="308"/>
      <c r="E160" s="308"/>
      <c r="F160" s="308"/>
      <c r="G160" s="307"/>
      <c r="H160" s="308"/>
      <c r="I160" s="308"/>
      <c r="J160" s="308"/>
      <c r="K160" s="308"/>
      <c r="L160" s="308"/>
      <c r="M160" s="308"/>
      <c r="N160" s="308"/>
      <c r="O160" s="308"/>
      <c r="P160" s="308"/>
      <c r="Q160" s="308"/>
      <c r="R160" s="308"/>
      <c r="S160" s="308"/>
      <c r="T160" s="308"/>
      <c r="U160" s="308"/>
      <c r="V160" s="308"/>
      <c r="W160" s="308"/>
      <c r="X160" s="308"/>
      <c r="Y160" s="308"/>
      <c r="Z160" s="308"/>
    </row>
    <row r="161" spans="1:26" ht="12.75" customHeight="1">
      <c r="A161" s="308"/>
      <c r="B161" s="308"/>
      <c r="C161" s="308"/>
      <c r="D161" s="308"/>
      <c r="E161" s="308"/>
      <c r="F161" s="308"/>
      <c r="G161" s="307"/>
      <c r="H161" s="308"/>
      <c r="I161" s="308"/>
      <c r="J161" s="308"/>
      <c r="K161" s="308"/>
      <c r="L161" s="308"/>
      <c r="M161" s="308"/>
      <c r="N161" s="308"/>
      <c r="O161" s="308"/>
      <c r="P161" s="308"/>
      <c r="Q161" s="308"/>
      <c r="R161" s="308"/>
      <c r="S161" s="308"/>
      <c r="T161" s="308"/>
      <c r="U161" s="308"/>
      <c r="V161" s="308"/>
      <c r="W161" s="308"/>
      <c r="X161" s="308"/>
      <c r="Y161" s="308"/>
      <c r="Z161" s="308"/>
    </row>
    <row r="162" spans="1:26" ht="12.75" customHeight="1">
      <c r="A162" s="308"/>
      <c r="B162" s="308"/>
      <c r="C162" s="308"/>
      <c r="D162" s="308"/>
      <c r="E162" s="308"/>
      <c r="F162" s="308"/>
      <c r="G162" s="307"/>
      <c r="H162" s="308"/>
      <c r="I162" s="308"/>
      <c r="J162" s="308"/>
      <c r="K162" s="308"/>
      <c r="L162" s="308"/>
      <c r="M162" s="308"/>
      <c r="N162" s="308"/>
      <c r="O162" s="308"/>
      <c r="P162" s="308"/>
      <c r="Q162" s="308"/>
      <c r="R162" s="308"/>
      <c r="S162" s="308"/>
      <c r="T162" s="308"/>
      <c r="U162" s="308"/>
      <c r="V162" s="308"/>
      <c r="W162" s="308"/>
      <c r="X162" s="308"/>
      <c r="Y162" s="308"/>
      <c r="Z162" s="308"/>
    </row>
    <row r="163" spans="1:26" ht="12.75" customHeight="1">
      <c r="A163" s="308"/>
      <c r="B163" s="308"/>
      <c r="C163" s="308"/>
      <c r="D163" s="308"/>
      <c r="E163" s="308"/>
      <c r="F163" s="308"/>
      <c r="G163" s="307"/>
      <c r="H163" s="308"/>
      <c r="I163" s="308"/>
      <c r="J163" s="308"/>
      <c r="K163" s="308"/>
      <c r="L163" s="308"/>
      <c r="M163" s="308"/>
      <c r="N163" s="308"/>
      <c r="O163" s="308"/>
      <c r="P163" s="308"/>
      <c r="Q163" s="308"/>
      <c r="R163" s="308"/>
      <c r="S163" s="308"/>
      <c r="T163" s="308"/>
      <c r="U163" s="308"/>
      <c r="V163" s="308"/>
      <c r="W163" s="308"/>
      <c r="X163" s="308"/>
      <c r="Y163" s="308"/>
      <c r="Z163" s="308"/>
    </row>
    <row r="164" spans="1:26" ht="12.75" customHeight="1">
      <c r="A164" s="308"/>
      <c r="B164" s="308"/>
      <c r="C164" s="308"/>
      <c r="D164" s="308"/>
      <c r="E164" s="308"/>
      <c r="F164" s="308"/>
      <c r="G164" s="307"/>
      <c r="H164" s="308"/>
      <c r="I164" s="308"/>
      <c r="J164" s="308"/>
      <c r="K164" s="308"/>
      <c r="L164" s="308"/>
      <c r="M164" s="308"/>
      <c r="N164" s="308"/>
      <c r="O164" s="308"/>
      <c r="P164" s="308"/>
      <c r="Q164" s="308"/>
      <c r="R164" s="308"/>
      <c r="S164" s="308"/>
      <c r="T164" s="308"/>
      <c r="U164" s="308"/>
      <c r="V164" s="308"/>
      <c r="W164" s="308"/>
      <c r="X164" s="308"/>
      <c r="Y164" s="308"/>
      <c r="Z164" s="308"/>
    </row>
    <row r="165" spans="1:26" ht="12.75" customHeight="1">
      <c r="A165" s="308"/>
      <c r="B165" s="308"/>
      <c r="C165" s="308"/>
      <c r="D165" s="308"/>
      <c r="E165" s="308"/>
      <c r="F165" s="308"/>
      <c r="G165" s="307"/>
      <c r="H165" s="308"/>
      <c r="I165" s="308"/>
      <c r="J165" s="308"/>
      <c r="K165" s="308"/>
      <c r="L165" s="308"/>
      <c r="M165" s="308"/>
      <c r="N165" s="308"/>
      <c r="O165" s="308"/>
      <c r="P165" s="308"/>
      <c r="Q165" s="308"/>
      <c r="R165" s="308"/>
      <c r="S165" s="308"/>
      <c r="T165" s="308"/>
      <c r="U165" s="308"/>
      <c r="V165" s="308"/>
      <c r="W165" s="308"/>
      <c r="X165" s="308"/>
      <c r="Y165" s="308"/>
      <c r="Z165" s="308"/>
    </row>
    <row r="166" spans="1:26" ht="12.75" customHeight="1">
      <c r="A166" s="308"/>
      <c r="B166" s="308"/>
      <c r="C166" s="308"/>
      <c r="D166" s="308"/>
      <c r="E166" s="308"/>
      <c r="F166" s="308"/>
      <c r="G166" s="307"/>
      <c r="H166" s="308"/>
      <c r="I166" s="308"/>
      <c r="J166" s="308"/>
      <c r="K166" s="308"/>
      <c r="L166" s="308"/>
      <c r="M166" s="308"/>
      <c r="N166" s="308"/>
      <c r="O166" s="308"/>
      <c r="P166" s="308"/>
      <c r="Q166" s="308"/>
      <c r="R166" s="308"/>
      <c r="S166" s="308"/>
      <c r="T166" s="308"/>
      <c r="U166" s="308"/>
      <c r="V166" s="308"/>
      <c r="W166" s="308"/>
      <c r="X166" s="308"/>
      <c r="Y166" s="308"/>
      <c r="Z166" s="308"/>
    </row>
    <row r="167" spans="1:26" ht="12.75" customHeight="1">
      <c r="A167" s="308"/>
      <c r="B167" s="308"/>
      <c r="C167" s="308"/>
      <c r="D167" s="308"/>
      <c r="E167" s="308"/>
      <c r="F167" s="308"/>
      <c r="G167" s="307"/>
      <c r="H167" s="308"/>
      <c r="I167" s="308"/>
      <c r="J167" s="308"/>
      <c r="K167" s="308"/>
      <c r="L167" s="308"/>
      <c r="M167" s="308"/>
      <c r="N167" s="308"/>
      <c r="O167" s="308"/>
      <c r="P167" s="308"/>
      <c r="Q167" s="308"/>
      <c r="R167" s="308"/>
      <c r="S167" s="308"/>
      <c r="T167" s="308"/>
      <c r="U167" s="308"/>
      <c r="V167" s="308"/>
      <c r="W167" s="308"/>
      <c r="X167" s="308"/>
      <c r="Y167" s="308"/>
      <c r="Z167" s="308"/>
    </row>
    <row r="168" spans="1:26" ht="12.75" customHeight="1">
      <c r="A168" s="308"/>
      <c r="B168" s="308"/>
      <c r="C168" s="308"/>
      <c r="D168" s="308"/>
      <c r="E168" s="308"/>
      <c r="F168" s="308"/>
      <c r="G168" s="307"/>
      <c r="H168" s="308"/>
      <c r="I168" s="308"/>
      <c r="J168" s="308"/>
      <c r="K168" s="308"/>
      <c r="L168" s="308"/>
      <c r="M168" s="308"/>
      <c r="N168" s="308"/>
      <c r="O168" s="308"/>
      <c r="P168" s="308"/>
      <c r="Q168" s="308"/>
      <c r="R168" s="308"/>
      <c r="S168" s="308"/>
      <c r="T168" s="308"/>
      <c r="U168" s="308"/>
      <c r="V168" s="308"/>
      <c r="W168" s="308"/>
      <c r="X168" s="308"/>
      <c r="Y168" s="308"/>
      <c r="Z168" s="308"/>
    </row>
    <row r="169" spans="1:26" ht="12.75" customHeight="1">
      <c r="A169" s="308"/>
      <c r="B169" s="308"/>
      <c r="C169" s="308"/>
      <c r="D169" s="308"/>
      <c r="E169" s="308"/>
      <c r="F169" s="308"/>
      <c r="G169" s="307"/>
      <c r="H169" s="308"/>
      <c r="I169" s="308"/>
      <c r="J169" s="308"/>
      <c r="K169" s="308"/>
      <c r="L169" s="308"/>
      <c r="M169" s="308"/>
      <c r="N169" s="308"/>
      <c r="O169" s="308"/>
      <c r="P169" s="308"/>
      <c r="Q169" s="308"/>
      <c r="R169" s="308"/>
      <c r="S169" s="308"/>
      <c r="T169" s="308"/>
      <c r="U169" s="308"/>
      <c r="V169" s="308"/>
      <c r="W169" s="308"/>
      <c r="X169" s="308"/>
      <c r="Y169" s="308"/>
      <c r="Z169" s="308"/>
    </row>
    <row r="170" spans="1:26" ht="12.75" customHeight="1">
      <c r="A170" s="308"/>
      <c r="B170" s="308"/>
      <c r="C170" s="308"/>
      <c r="D170" s="308"/>
      <c r="E170" s="308"/>
      <c r="F170" s="308"/>
      <c r="G170" s="307"/>
      <c r="H170" s="308"/>
      <c r="I170" s="308"/>
      <c r="J170" s="308"/>
      <c r="K170" s="308"/>
      <c r="L170" s="308"/>
      <c r="M170" s="308"/>
      <c r="N170" s="308"/>
      <c r="O170" s="308"/>
      <c r="P170" s="308"/>
      <c r="Q170" s="308"/>
      <c r="R170" s="308"/>
      <c r="S170" s="308"/>
      <c r="T170" s="308"/>
      <c r="U170" s="308"/>
      <c r="V170" s="308"/>
      <c r="W170" s="308"/>
      <c r="X170" s="308"/>
      <c r="Y170" s="308"/>
      <c r="Z170" s="308"/>
    </row>
    <row r="171" spans="1:26" ht="12.75" customHeight="1">
      <c r="A171" s="308"/>
      <c r="B171" s="308"/>
      <c r="C171" s="308"/>
      <c r="D171" s="308"/>
      <c r="E171" s="308"/>
      <c r="F171" s="308"/>
      <c r="G171" s="307"/>
      <c r="H171" s="308"/>
      <c r="I171" s="308"/>
      <c r="J171" s="308"/>
      <c r="K171" s="308"/>
      <c r="L171" s="308"/>
      <c r="M171" s="308"/>
      <c r="N171" s="308"/>
      <c r="O171" s="308"/>
      <c r="P171" s="308"/>
      <c r="Q171" s="308"/>
      <c r="R171" s="308"/>
      <c r="S171" s="308"/>
      <c r="T171" s="308"/>
      <c r="U171" s="308"/>
      <c r="V171" s="308"/>
      <c r="W171" s="308"/>
      <c r="X171" s="308"/>
      <c r="Y171" s="308"/>
      <c r="Z171" s="308"/>
    </row>
    <row r="172" spans="1:26" ht="12.75" customHeight="1">
      <c r="A172" s="308"/>
      <c r="B172" s="308"/>
      <c r="C172" s="308"/>
      <c r="D172" s="308"/>
      <c r="E172" s="308"/>
      <c r="F172" s="308"/>
      <c r="G172" s="307"/>
      <c r="H172" s="308"/>
      <c r="I172" s="308"/>
      <c r="J172" s="308"/>
      <c r="K172" s="308"/>
      <c r="L172" s="308"/>
      <c r="M172" s="308"/>
      <c r="N172" s="308"/>
      <c r="O172" s="308"/>
      <c r="P172" s="308"/>
      <c r="Q172" s="308"/>
      <c r="R172" s="308"/>
      <c r="S172" s="308"/>
      <c r="T172" s="308"/>
      <c r="U172" s="308"/>
      <c r="V172" s="308"/>
      <c r="W172" s="308"/>
      <c r="X172" s="308"/>
      <c r="Y172" s="308"/>
      <c r="Z172" s="308"/>
    </row>
    <row r="173" spans="1:26" ht="12.75" customHeight="1">
      <c r="A173" s="308"/>
      <c r="B173" s="308"/>
      <c r="C173" s="308"/>
      <c r="D173" s="308"/>
      <c r="E173" s="308"/>
      <c r="F173" s="308"/>
      <c r="G173" s="307"/>
      <c r="H173" s="308"/>
      <c r="I173" s="308"/>
      <c r="J173" s="308"/>
      <c r="K173" s="308"/>
      <c r="L173" s="308"/>
      <c r="M173" s="308"/>
      <c r="N173" s="308"/>
      <c r="O173" s="308"/>
      <c r="P173" s="308"/>
      <c r="Q173" s="308"/>
      <c r="R173" s="308"/>
      <c r="S173" s="308"/>
      <c r="T173" s="308"/>
      <c r="U173" s="308"/>
      <c r="V173" s="308"/>
      <c r="W173" s="308"/>
      <c r="X173" s="308"/>
      <c r="Y173" s="308"/>
      <c r="Z173" s="308"/>
    </row>
    <row r="174" spans="1:26" ht="12.75" customHeight="1">
      <c r="A174" s="308"/>
      <c r="B174" s="308"/>
      <c r="C174" s="308"/>
      <c r="D174" s="308"/>
      <c r="E174" s="308"/>
      <c r="F174" s="308"/>
      <c r="G174" s="307"/>
      <c r="H174" s="308"/>
      <c r="I174" s="308"/>
      <c r="J174" s="308"/>
      <c r="K174" s="308"/>
      <c r="L174" s="308"/>
      <c r="M174" s="308"/>
      <c r="N174" s="308"/>
      <c r="O174" s="308"/>
      <c r="P174" s="308"/>
      <c r="Q174" s="308"/>
      <c r="R174" s="308"/>
      <c r="S174" s="308"/>
      <c r="T174" s="308"/>
      <c r="U174" s="308"/>
      <c r="V174" s="308"/>
      <c r="W174" s="308"/>
      <c r="X174" s="308"/>
      <c r="Y174" s="308"/>
      <c r="Z174" s="308"/>
    </row>
    <row r="175" spans="1:26" ht="12.75" customHeight="1">
      <c r="A175" s="308"/>
      <c r="B175" s="308"/>
      <c r="C175" s="308"/>
      <c r="D175" s="308"/>
      <c r="E175" s="308"/>
      <c r="F175" s="308"/>
      <c r="G175" s="307"/>
      <c r="H175" s="308"/>
      <c r="I175" s="308"/>
      <c r="J175" s="308"/>
      <c r="K175" s="308"/>
      <c r="L175" s="308"/>
      <c r="M175" s="308"/>
      <c r="N175" s="308"/>
      <c r="O175" s="308"/>
      <c r="P175" s="308"/>
      <c r="Q175" s="308"/>
      <c r="R175" s="308"/>
      <c r="S175" s="308"/>
      <c r="T175" s="308"/>
      <c r="U175" s="308"/>
      <c r="V175" s="308"/>
      <c r="W175" s="308"/>
      <c r="X175" s="308"/>
      <c r="Y175" s="308"/>
      <c r="Z175" s="308"/>
    </row>
    <row r="176" spans="1:26" ht="12.75" customHeight="1">
      <c r="A176" s="308"/>
      <c r="B176" s="308"/>
      <c r="C176" s="308"/>
      <c r="D176" s="308"/>
      <c r="E176" s="308"/>
      <c r="F176" s="308"/>
      <c r="G176" s="307"/>
      <c r="H176" s="308"/>
      <c r="I176" s="308"/>
      <c r="J176" s="308"/>
      <c r="K176" s="308"/>
      <c r="L176" s="308"/>
      <c r="M176" s="308"/>
      <c r="N176" s="308"/>
      <c r="O176" s="308"/>
      <c r="P176" s="308"/>
      <c r="Q176" s="308"/>
      <c r="R176" s="308"/>
      <c r="S176" s="308"/>
      <c r="T176" s="308"/>
      <c r="U176" s="308"/>
      <c r="V176" s="308"/>
      <c r="W176" s="308"/>
      <c r="X176" s="308"/>
      <c r="Y176" s="308"/>
      <c r="Z176" s="308"/>
    </row>
    <row r="177" spans="1:26" ht="12.75" customHeight="1">
      <c r="A177" s="308"/>
      <c r="B177" s="308"/>
      <c r="C177" s="308"/>
      <c r="D177" s="308"/>
      <c r="E177" s="308"/>
      <c r="F177" s="308"/>
      <c r="G177" s="307"/>
      <c r="H177" s="308"/>
      <c r="I177" s="308"/>
      <c r="J177" s="308"/>
      <c r="K177" s="308"/>
      <c r="L177" s="308"/>
      <c r="M177" s="308"/>
      <c r="N177" s="308"/>
      <c r="O177" s="308"/>
      <c r="P177" s="308"/>
      <c r="Q177" s="308"/>
      <c r="R177" s="308"/>
      <c r="S177" s="308"/>
      <c r="T177" s="308"/>
      <c r="U177" s="308"/>
      <c r="V177" s="308"/>
      <c r="W177" s="308"/>
      <c r="X177" s="308"/>
      <c r="Y177" s="308"/>
      <c r="Z177" s="308"/>
    </row>
    <row r="178" spans="1:26" ht="12.75" customHeight="1">
      <c r="A178" s="308"/>
      <c r="B178" s="308"/>
      <c r="C178" s="308"/>
      <c r="D178" s="308"/>
      <c r="E178" s="308"/>
      <c r="F178" s="308"/>
      <c r="G178" s="307"/>
      <c r="H178" s="308"/>
      <c r="I178" s="308"/>
      <c r="J178" s="308"/>
      <c r="K178" s="308"/>
      <c r="L178" s="308"/>
      <c r="M178" s="308"/>
      <c r="N178" s="308"/>
      <c r="O178" s="308"/>
      <c r="P178" s="308"/>
      <c r="Q178" s="308"/>
      <c r="R178" s="308"/>
      <c r="S178" s="308"/>
      <c r="T178" s="308"/>
      <c r="U178" s="308"/>
      <c r="V178" s="308"/>
      <c r="W178" s="308"/>
      <c r="X178" s="308"/>
      <c r="Y178" s="308"/>
      <c r="Z178" s="308"/>
    </row>
    <row r="179" spans="1:26" ht="12.75" customHeight="1">
      <c r="A179" s="308"/>
      <c r="B179" s="308"/>
      <c r="C179" s="308"/>
      <c r="D179" s="308"/>
      <c r="E179" s="308"/>
      <c r="F179" s="308"/>
      <c r="G179" s="307"/>
      <c r="H179" s="308"/>
      <c r="I179" s="308"/>
      <c r="J179" s="308"/>
      <c r="K179" s="308"/>
      <c r="L179" s="308"/>
      <c r="M179" s="308"/>
      <c r="N179" s="308"/>
      <c r="O179" s="308"/>
      <c r="P179" s="308"/>
      <c r="Q179" s="308"/>
      <c r="R179" s="308"/>
      <c r="S179" s="308"/>
      <c r="T179" s="308"/>
      <c r="U179" s="308"/>
      <c r="V179" s="308"/>
      <c r="W179" s="308"/>
      <c r="X179" s="308"/>
      <c r="Y179" s="308"/>
      <c r="Z179" s="308"/>
    </row>
    <row r="180" spans="1:26" ht="12.75" customHeight="1">
      <c r="A180" s="308"/>
      <c r="B180" s="308"/>
      <c r="C180" s="308"/>
      <c r="D180" s="308"/>
      <c r="E180" s="308"/>
      <c r="F180" s="308"/>
      <c r="G180" s="307"/>
      <c r="H180" s="308"/>
      <c r="I180" s="308"/>
      <c r="J180" s="308"/>
      <c r="K180" s="308"/>
      <c r="L180" s="308"/>
      <c r="M180" s="308"/>
      <c r="N180" s="308"/>
      <c r="O180" s="308"/>
      <c r="P180" s="308"/>
      <c r="Q180" s="308"/>
      <c r="R180" s="308"/>
      <c r="S180" s="308"/>
      <c r="T180" s="308"/>
      <c r="U180" s="308"/>
      <c r="V180" s="308"/>
      <c r="W180" s="308"/>
      <c r="X180" s="308"/>
      <c r="Y180" s="308"/>
      <c r="Z180" s="308"/>
    </row>
    <row r="181" spans="1:26" ht="12.75" customHeight="1">
      <c r="A181" s="308"/>
      <c r="B181" s="308"/>
      <c r="C181" s="308"/>
      <c r="D181" s="308"/>
      <c r="E181" s="308"/>
      <c r="F181" s="308"/>
      <c r="G181" s="307"/>
      <c r="H181" s="308"/>
      <c r="I181" s="308"/>
      <c r="J181" s="308"/>
      <c r="K181" s="308"/>
      <c r="L181" s="308"/>
      <c r="M181" s="308"/>
      <c r="N181" s="308"/>
      <c r="O181" s="308"/>
      <c r="P181" s="308"/>
      <c r="Q181" s="308"/>
      <c r="R181" s="308"/>
      <c r="S181" s="308"/>
      <c r="T181" s="308"/>
      <c r="U181" s="308"/>
      <c r="V181" s="308"/>
      <c r="W181" s="308"/>
      <c r="X181" s="308"/>
      <c r="Y181" s="308"/>
      <c r="Z181" s="308"/>
    </row>
    <row r="182" spans="1:26" ht="12.75" customHeight="1">
      <c r="A182" s="308"/>
      <c r="B182" s="308"/>
      <c r="C182" s="308"/>
      <c r="D182" s="308"/>
      <c r="E182" s="308"/>
      <c r="F182" s="308"/>
      <c r="G182" s="307"/>
      <c r="H182" s="308"/>
      <c r="I182" s="308"/>
      <c r="J182" s="308"/>
      <c r="K182" s="308"/>
      <c r="L182" s="308"/>
      <c r="M182" s="308"/>
      <c r="N182" s="308"/>
      <c r="O182" s="308"/>
      <c r="P182" s="308"/>
      <c r="Q182" s="308"/>
      <c r="R182" s="308"/>
      <c r="S182" s="308"/>
      <c r="T182" s="308"/>
      <c r="U182" s="308"/>
      <c r="V182" s="308"/>
      <c r="W182" s="308"/>
      <c r="X182" s="308"/>
      <c r="Y182" s="308"/>
      <c r="Z182" s="308"/>
    </row>
    <row r="183" spans="1:26" ht="12.75" customHeight="1">
      <c r="A183" s="308"/>
      <c r="B183" s="308"/>
      <c r="C183" s="308"/>
      <c r="D183" s="308"/>
      <c r="E183" s="308"/>
      <c r="F183" s="308"/>
      <c r="G183" s="307"/>
      <c r="H183" s="308"/>
      <c r="I183" s="308"/>
      <c r="J183" s="308"/>
      <c r="K183" s="308"/>
      <c r="L183" s="308"/>
      <c r="M183" s="308"/>
      <c r="N183" s="308"/>
      <c r="O183" s="308"/>
      <c r="P183" s="308"/>
      <c r="Q183" s="308"/>
      <c r="R183" s="308"/>
      <c r="S183" s="308"/>
      <c r="T183" s="308"/>
      <c r="U183" s="308"/>
      <c r="V183" s="308"/>
      <c r="W183" s="308"/>
      <c r="X183" s="308"/>
      <c r="Y183" s="308"/>
      <c r="Z183" s="308"/>
    </row>
    <row r="184" spans="1:26" ht="12.75" customHeight="1">
      <c r="A184" s="308"/>
      <c r="B184" s="308"/>
      <c r="C184" s="308"/>
      <c r="D184" s="308"/>
      <c r="E184" s="308"/>
      <c r="F184" s="308"/>
      <c r="G184" s="307"/>
      <c r="H184" s="308"/>
      <c r="I184" s="308"/>
      <c r="J184" s="308"/>
      <c r="K184" s="308"/>
      <c r="L184" s="308"/>
      <c r="M184" s="308"/>
      <c r="N184" s="308"/>
      <c r="O184" s="308"/>
      <c r="P184" s="308"/>
      <c r="Q184" s="308"/>
      <c r="R184" s="308"/>
      <c r="S184" s="308"/>
      <c r="T184" s="308"/>
      <c r="U184" s="308"/>
      <c r="V184" s="308"/>
      <c r="W184" s="308"/>
      <c r="X184" s="308"/>
      <c r="Y184" s="308"/>
      <c r="Z184" s="308"/>
    </row>
    <row r="185" spans="1:26" ht="12.75" customHeight="1">
      <c r="A185" s="308"/>
      <c r="B185" s="308"/>
      <c r="C185" s="308"/>
      <c r="D185" s="308"/>
      <c r="E185" s="308"/>
      <c r="F185" s="308"/>
      <c r="G185" s="307"/>
      <c r="H185" s="308"/>
      <c r="I185" s="308"/>
      <c r="J185" s="308"/>
      <c r="K185" s="308"/>
      <c r="L185" s="308"/>
      <c r="M185" s="308"/>
      <c r="N185" s="308"/>
      <c r="O185" s="308"/>
      <c r="P185" s="308"/>
      <c r="Q185" s="308"/>
      <c r="R185" s="308"/>
      <c r="S185" s="308"/>
      <c r="T185" s="308"/>
      <c r="U185" s="308"/>
      <c r="V185" s="308"/>
      <c r="W185" s="308"/>
      <c r="X185" s="308"/>
      <c r="Y185" s="308"/>
      <c r="Z185" s="308"/>
    </row>
    <row r="186" spans="1:26" ht="12.75" customHeight="1">
      <c r="A186" s="308"/>
      <c r="B186" s="308"/>
      <c r="C186" s="308"/>
      <c r="D186" s="308"/>
      <c r="E186" s="308"/>
      <c r="F186" s="308"/>
      <c r="G186" s="307"/>
      <c r="H186" s="308"/>
      <c r="I186" s="308"/>
      <c r="J186" s="308"/>
      <c r="K186" s="308"/>
      <c r="L186" s="308"/>
      <c r="M186" s="308"/>
      <c r="N186" s="308"/>
      <c r="O186" s="308"/>
      <c r="P186" s="308"/>
      <c r="Q186" s="308"/>
      <c r="R186" s="308"/>
      <c r="S186" s="308"/>
      <c r="T186" s="308"/>
      <c r="U186" s="308"/>
      <c r="V186" s="308"/>
      <c r="W186" s="308"/>
      <c r="X186" s="308"/>
      <c r="Y186" s="308"/>
      <c r="Z186" s="308"/>
    </row>
    <row r="187" spans="1:26" ht="12.75" customHeight="1">
      <c r="A187" s="308"/>
      <c r="B187" s="308"/>
      <c r="C187" s="308"/>
      <c r="D187" s="308"/>
      <c r="E187" s="308"/>
      <c r="F187" s="308"/>
      <c r="G187" s="307"/>
      <c r="H187" s="308"/>
      <c r="I187" s="308"/>
      <c r="J187" s="308"/>
      <c r="K187" s="308"/>
      <c r="L187" s="308"/>
      <c r="M187" s="308"/>
      <c r="N187" s="308"/>
      <c r="O187" s="308"/>
      <c r="P187" s="308"/>
      <c r="Q187" s="308"/>
      <c r="R187" s="308"/>
      <c r="S187" s="308"/>
      <c r="T187" s="308"/>
      <c r="U187" s="308"/>
      <c r="V187" s="308"/>
      <c r="W187" s="308"/>
      <c r="X187" s="308"/>
      <c r="Y187" s="308"/>
      <c r="Z187" s="308"/>
    </row>
    <row r="188" spans="1:26" ht="12.75" customHeight="1">
      <c r="A188" s="308"/>
      <c r="B188" s="308"/>
      <c r="C188" s="308"/>
      <c r="D188" s="308"/>
      <c r="E188" s="308"/>
      <c r="F188" s="308"/>
      <c r="G188" s="307"/>
      <c r="H188" s="308"/>
      <c r="I188" s="308"/>
      <c r="J188" s="308"/>
      <c r="K188" s="308"/>
      <c r="L188" s="308"/>
      <c r="M188" s="308"/>
      <c r="N188" s="308"/>
      <c r="O188" s="308"/>
      <c r="P188" s="308"/>
      <c r="Q188" s="308"/>
      <c r="R188" s="308"/>
      <c r="S188" s="308"/>
      <c r="T188" s="308"/>
      <c r="U188" s="308"/>
      <c r="V188" s="308"/>
      <c r="W188" s="308"/>
      <c r="X188" s="308"/>
      <c r="Y188" s="308"/>
      <c r="Z188" s="308"/>
    </row>
    <row r="189" spans="1:26" ht="12.75" customHeight="1">
      <c r="A189" s="308"/>
      <c r="B189" s="308"/>
      <c r="C189" s="308"/>
      <c r="D189" s="308"/>
      <c r="E189" s="308"/>
      <c r="F189" s="308"/>
      <c r="G189" s="307"/>
      <c r="H189" s="308"/>
      <c r="I189" s="308"/>
      <c r="J189" s="308"/>
      <c r="K189" s="308"/>
      <c r="L189" s="308"/>
      <c r="M189" s="308"/>
      <c r="N189" s="308"/>
      <c r="O189" s="308"/>
      <c r="P189" s="308"/>
      <c r="Q189" s="308"/>
      <c r="R189" s="308"/>
      <c r="S189" s="308"/>
      <c r="T189" s="308"/>
      <c r="U189" s="308"/>
      <c r="V189" s="308"/>
      <c r="W189" s="308"/>
      <c r="X189" s="308"/>
      <c r="Y189" s="308"/>
      <c r="Z189" s="308"/>
    </row>
    <row r="190" spans="1:26" ht="12.75" customHeight="1">
      <c r="A190" s="308"/>
      <c r="B190" s="308"/>
      <c r="C190" s="308"/>
      <c r="D190" s="308"/>
      <c r="E190" s="308"/>
      <c r="F190" s="308"/>
      <c r="G190" s="307"/>
      <c r="H190" s="308"/>
      <c r="I190" s="308"/>
      <c r="J190" s="308"/>
      <c r="K190" s="308"/>
      <c r="L190" s="308"/>
      <c r="M190" s="308"/>
      <c r="N190" s="308"/>
      <c r="O190" s="308"/>
      <c r="P190" s="308"/>
      <c r="Q190" s="308"/>
      <c r="R190" s="308"/>
      <c r="S190" s="308"/>
      <c r="T190" s="308"/>
      <c r="U190" s="308"/>
      <c r="V190" s="308"/>
      <c r="W190" s="308"/>
      <c r="X190" s="308"/>
      <c r="Y190" s="308"/>
      <c r="Z190" s="308"/>
    </row>
    <row r="191" spans="1:26" ht="12.75" customHeight="1">
      <c r="A191" s="308"/>
      <c r="B191" s="308"/>
      <c r="C191" s="308"/>
      <c r="D191" s="308"/>
      <c r="E191" s="308"/>
      <c r="F191" s="308"/>
      <c r="G191" s="307"/>
      <c r="H191" s="308"/>
      <c r="I191" s="308"/>
      <c r="J191" s="308"/>
      <c r="K191" s="308"/>
      <c r="L191" s="308"/>
      <c r="M191" s="308"/>
      <c r="N191" s="308"/>
      <c r="O191" s="308"/>
      <c r="P191" s="308"/>
      <c r="Q191" s="308"/>
      <c r="R191" s="308"/>
      <c r="S191" s="308"/>
      <c r="T191" s="308"/>
      <c r="U191" s="308"/>
      <c r="V191" s="308"/>
      <c r="W191" s="308"/>
      <c r="X191" s="308"/>
      <c r="Y191" s="308"/>
      <c r="Z191" s="308"/>
    </row>
    <row r="192" spans="1:26" ht="12.75" customHeight="1">
      <c r="A192" s="308"/>
      <c r="B192" s="308"/>
      <c r="C192" s="308"/>
      <c r="D192" s="308"/>
      <c r="E192" s="308"/>
      <c r="F192" s="308"/>
      <c r="G192" s="307"/>
      <c r="H192" s="308"/>
      <c r="I192" s="308"/>
      <c r="J192" s="308"/>
      <c r="K192" s="308"/>
      <c r="L192" s="308"/>
      <c r="M192" s="308"/>
      <c r="N192" s="308"/>
      <c r="O192" s="308"/>
      <c r="P192" s="308"/>
      <c r="Q192" s="308"/>
      <c r="R192" s="308"/>
      <c r="S192" s="308"/>
      <c r="T192" s="308"/>
      <c r="U192" s="308"/>
      <c r="V192" s="308"/>
      <c r="W192" s="308"/>
      <c r="X192" s="308"/>
      <c r="Y192" s="308"/>
      <c r="Z192" s="308"/>
    </row>
    <row r="193" spans="1:26" ht="12.75" customHeight="1">
      <c r="A193" s="308"/>
      <c r="B193" s="308"/>
      <c r="C193" s="308"/>
      <c r="D193" s="308"/>
      <c r="E193" s="308"/>
      <c r="F193" s="308"/>
      <c r="G193" s="307"/>
      <c r="H193" s="308"/>
      <c r="I193" s="308"/>
      <c r="J193" s="308"/>
      <c r="K193" s="308"/>
      <c r="L193" s="308"/>
      <c r="M193" s="308"/>
      <c r="N193" s="308"/>
      <c r="O193" s="308"/>
      <c r="P193" s="308"/>
      <c r="Q193" s="308"/>
      <c r="R193" s="308"/>
      <c r="S193" s="308"/>
      <c r="T193" s="308"/>
      <c r="U193" s="308"/>
      <c r="V193" s="308"/>
      <c r="W193" s="308"/>
      <c r="X193" s="308"/>
      <c r="Y193" s="308"/>
      <c r="Z193" s="308"/>
    </row>
    <row r="194" spans="1:26" ht="12.75" customHeight="1">
      <c r="A194" s="308"/>
      <c r="B194" s="308"/>
      <c r="C194" s="308"/>
      <c r="D194" s="308"/>
      <c r="E194" s="308"/>
      <c r="F194" s="308"/>
      <c r="G194" s="307"/>
      <c r="H194" s="308"/>
      <c r="I194" s="308"/>
      <c r="J194" s="308"/>
      <c r="K194" s="308"/>
      <c r="L194" s="308"/>
      <c r="M194" s="308"/>
      <c r="N194" s="308"/>
      <c r="O194" s="308"/>
      <c r="P194" s="308"/>
      <c r="Q194" s="308"/>
      <c r="R194" s="308"/>
      <c r="S194" s="308"/>
      <c r="T194" s="308"/>
      <c r="U194" s="308"/>
      <c r="V194" s="308"/>
      <c r="W194" s="308"/>
      <c r="X194" s="308"/>
      <c r="Y194" s="308"/>
      <c r="Z194" s="308"/>
    </row>
    <row r="195" spans="1:26" ht="12.75" customHeight="1">
      <c r="A195" s="308"/>
      <c r="B195" s="308"/>
      <c r="C195" s="308"/>
      <c r="D195" s="308"/>
      <c r="E195" s="308"/>
      <c r="F195" s="308"/>
      <c r="G195" s="307"/>
      <c r="H195" s="308"/>
      <c r="I195" s="308"/>
      <c r="J195" s="308"/>
      <c r="K195" s="308"/>
      <c r="L195" s="308"/>
      <c r="M195" s="308"/>
      <c r="N195" s="308"/>
      <c r="O195" s="308"/>
      <c r="P195" s="308"/>
      <c r="Q195" s="308"/>
      <c r="R195" s="308"/>
      <c r="S195" s="308"/>
      <c r="T195" s="308"/>
      <c r="U195" s="308"/>
      <c r="V195" s="308"/>
      <c r="W195" s="308"/>
      <c r="X195" s="308"/>
      <c r="Y195" s="308"/>
      <c r="Z195" s="308"/>
    </row>
    <row r="196" spans="1:26" ht="12.75" customHeight="1">
      <c r="A196" s="308"/>
      <c r="B196" s="308"/>
      <c r="C196" s="308"/>
      <c r="D196" s="308"/>
      <c r="E196" s="308"/>
      <c r="F196" s="308"/>
      <c r="G196" s="307"/>
      <c r="H196" s="308"/>
      <c r="I196" s="308"/>
      <c r="J196" s="308"/>
      <c r="K196" s="308"/>
      <c r="L196" s="308"/>
      <c r="M196" s="308"/>
      <c r="N196" s="308"/>
      <c r="O196" s="308"/>
      <c r="P196" s="308"/>
      <c r="Q196" s="308"/>
      <c r="R196" s="308"/>
      <c r="S196" s="308"/>
      <c r="T196" s="308"/>
      <c r="U196" s="308"/>
      <c r="V196" s="308"/>
      <c r="W196" s="308"/>
      <c r="X196" s="308"/>
      <c r="Y196" s="308"/>
      <c r="Z196" s="308"/>
    </row>
    <row r="197" spans="1:26" ht="12.75" customHeight="1">
      <c r="A197" s="308"/>
      <c r="B197" s="308"/>
      <c r="C197" s="308"/>
      <c r="D197" s="308"/>
      <c r="E197" s="308"/>
      <c r="F197" s="308"/>
      <c r="G197" s="307"/>
      <c r="H197" s="308"/>
      <c r="I197" s="308"/>
      <c r="J197" s="308"/>
      <c r="K197" s="308"/>
      <c r="L197" s="308"/>
      <c r="M197" s="308"/>
      <c r="N197" s="308"/>
      <c r="O197" s="308"/>
      <c r="P197" s="308"/>
      <c r="Q197" s="308"/>
      <c r="R197" s="308"/>
      <c r="S197" s="308"/>
      <c r="T197" s="308"/>
      <c r="U197" s="308"/>
      <c r="V197" s="308"/>
      <c r="W197" s="308"/>
      <c r="X197" s="308"/>
      <c r="Y197" s="308"/>
      <c r="Z197" s="308"/>
    </row>
    <row r="198" spans="1:26" ht="12.75" customHeight="1">
      <c r="A198" s="308"/>
      <c r="B198" s="308"/>
      <c r="C198" s="308"/>
      <c r="D198" s="308"/>
      <c r="E198" s="308"/>
      <c r="F198" s="308"/>
      <c r="G198" s="307"/>
      <c r="H198" s="308"/>
      <c r="I198" s="308"/>
      <c r="J198" s="308"/>
      <c r="K198" s="308"/>
      <c r="L198" s="308"/>
      <c r="M198" s="308"/>
      <c r="N198" s="308"/>
      <c r="O198" s="308"/>
      <c r="P198" s="308"/>
      <c r="Q198" s="308"/>
      <c r="R198" s="308"/>
      <c r="S198" s="308"/>
      <c r="T198" s="308"/>
      <c r="U198" s="308"/>
      <c r="V198" s="308"/>
      <c r="W198" s="308"/>
      <c r="X198" s="308"/>
      <c r="Y198" s="308"/>
      <c r="Z198" s="308"/>
    </row>
    <row r="199" spans="1:26" ht="12.75" customHeight="1">
      <c r="A199" s="308"/>
      <c r="B199" s="308"/>
      <c r="C199" s="308"/>
      <c r="D199" s="308"/>
      <c r="E199" s="308"/>
      <c r="F199" s="308"/>
      <c r="G199" s="307"/>
      <c r="H199" s="308"/>
      <c r="I199" s="308"/>
      <c r="J199" s="308"/>
      <c r="K199" s="308"/>
      <c r="L199" s="308"/>
      <c r="M199" s="308"/>
      <c r="N199" s="308"/>
      <c r="O199" s="308"/>
      <c r="P199" s="308"/>
      <c r="Q199" s="308"/>
      <c r="R199" s="308"/>
      <c r="S199" s="308"/>
      <c r="T199" s="308"/>
      <c r="U199" s="308"/>
      <c r="V199" s="308"/>
      <c r="W199" s="308"/>
      <c r="X199" s="308"/>
      <c r="Y199" s="308"/>
      <c r="Z199" s="308"/>
    </row>
    <row r="200" spans="1:26" ht="12.75" customHeight="1">
      <c r="A200" s="308"/>
      <c r="B200" s="308"/>
      <c r="C200" s="308"/>
      <c r="D200" s="308"/>
      <c r="E200" s="308"/>
      <c r="F200" s="308"/>
      <c r="G200" s="307"/>
      <c r="H200" s="308"/>
      <c r="I200" s="308"/>
      <c r="J200" s="308"/>
      <c r="K200" s="308"/>
      <c r="L200" s="308"/>
      <c r="M200" s="308"/>
      <c r="N200" s="308"/>
      <c r="O200" s="308"/>
      <c r="P200" s="308"/>
      <c r="Q200" s="308"/>
      <c r="R200" s="308"/>
      <c r="S200" s="308"/>
      <c r="T200" s="308"/>
      <c r="U200" s="308"/>
      <c r="V200" s="308"/>
      <c r="W200" s="308"/>
      <c r="X200" s="308"/>
      <c r="Y200" s="308"/>
      <c r="Z200" s="308"/>
    </row>
    <row r="201" spans="1:26" ht="12.75" customHeight="1">
      <c r="A201" s="308"/>
      <c r="B201" s="308"/>
      <c r="C201" s="308"/>
      <c r="D201" s="308"/>
      <c r="E201" s="308"/>
      <c r="F201" s="308"/>
      <c r="G201" s="307"/>
      <c r="H201" s="308"/>
      <c r="I201" s="308"/>
      <c r="J201" s="308"/>
      <c r="K201" s="308"/>
      <c r="L201" s="308"/>
      <c r="M201" s="308"/>
      <c r="N201" s="308"/>
      <c r="O201" s="308"/>
      <c r="P201" s="308"/>
      <c r="Q201" s="308"/>
      <c r="R201" s="308"/>
      <c r="S201" s="308"/>
      <c r="T201" s="308"/>
      <c r="U201" s="308"/>
      <c r="V201" s="308"/>
      <c r="W201" s="308"/>
      <c r="X201" s="308"/>
      <c r="Y201" s="308"/>
      <c r="Z201" s="308"/>
    </row>
    <row r="202" spans="1:26" ht="12.75" customHeight="1">
      <c r="A202" s="308"/>
      <c r="B202" s="308"/>
      <c r="C202" s="308"/>
      <c r="D202" s="308"/>
      <c r="E202" s="308"/>
      <c r="F202" s="308"/>
      <c r="G202" s="307"/>
      <c r="H202" s="308"/>
      <c r="I202" s="308"/>
      <c r="J202" s="308"/>
      <c r="K202" s="308"/>
      <c r="L202" s="308"/>
      <c r="M202" s="308"/>
      <c r="N202" s="308"/>
      <c r="O202" s="308"/>
      <c r="P202" s="308"/>
      <c r="Q202" s="308"/>
      <c r="R202" s="308"/>
      <c r="S202" s="308"/>
      <c r="T202" s="308"/>
      <c r="U202" s="308"/>
      <c r="V202" s="308"/>
      <c r="W202" s="308"/>
      <c r="X202" s="308"/>
      <c r="Y202" s="308"/>
      <c r="Z202" s="308"/>
    </row>
    <row r="203" spans="1:26" ht="12.75" customHeight="1">
      <c r="A203" s="308"/>
      <c r="B203" s="308"/>
      <c r="C203" s="308"/>
      <c r="D203" s="308"/>
      <c r="E203" s="308"/>
      <c r="F203" s="308"/>
      <c r="G203" s="307"/>
      <c r="H203" s="308"/>
      <c r="I203" s="308"/>
      <c r="J203" s="308"/>
      <c r="K203" s="308"/>
      <c r="L203" s="308"/>
      <c r="M203" s="308"/>
      <c r="N203" s="308"/>
      <c r="O203" s="308"/>
      <c r="P203" s="308"/>
      <c r="Q203" s="308"/>
      <c r="R203" s="308"/>
      <c r="S203" s="308"/>
      <c r="T203" s="308"/>
      <c r="U203" s="308"/>
      <c r="V203" s="308"/>
      <c r="W203" s="308"/>
      <c r="X203" s="308"/>
      <c r="Y203" s="308"/>
      <c r="Z203" s="308"/>
    </row>
    <row r="204" spans="1:26" ht="12.75" customHeight="1">
      <c r="A204" s="308"/>
      <c r="B204" s="308"/>
      <c r="C204" s="308"/>
      <c r="D204" s="308"/>
      <c r="E204" s="308"/>
      <c r="F204" s="308"/>
      <c r="G204" s="307"/>
      <c r="H204" s="308"/>
      <c r="I204" s="308"/>
      <c r="J204" s="308"/>
      <c r="K204" s="308"/>
      <c r="L204" s="308"/>
      <c r="M204" s="308"/>
      <c r="N204" s="308"/>
      <c r="O204" s="308"/>
      <c r="P204" s="308"/>
      <c r="Q204" s="308"/>
      <c r="R204" s="308"/>
      <c r="S204" s="308"/>
      <c r="T204" s="308"/>
      <c r="U204" s="308"/>
      <c r="V204" s="308"/>
      <c r="W204" s="308"/>
      <c r="X204" s="308"/>
      <c r="Y204" s="308"/>
      <c r="Z204" s="308"/>
    </row>
    <row r="205" spans="1:26" ht="12.75" customHeight="1">
      <c r="A205" s="308"/>
      <c r="B205" s="308"/>
      <c r="C205" s="308"/>
      <c r="D205" s="308"/>
      <c r="E205" s="308"/>
      <c r="F205" s="308"/>
      <c r="G205" s="307"/>
      <c r="H205" s="308"/>
      <c r="I205" s="308"/>
      <c r="J205" s="308"/>
      <c r="K205" s="308"/>
      <c r="L205" s="308"/>
      <c r="M205" s="308"/>
      <c r="N205" s="308"/>
      <c r="O205" s="308"/>
      <c r="P205" s="308"/>
      <c r="Q205" s="308"/>
      <c r="R205" s="308"/>
      <c r="S205" s="308"/>
      <c r="T205" s="308"/>
      <c r="U205" s="308"/>
      <c r="V205" s="308"/>
      <c r="W205" s="308"/>
      <c r="X205" s="308"/>
      <c r="Y205" s="308"/>
      <c r="Z205" s="308"/>
    </row>
    <row r="206" spans="1:26" ht="12.75" customHeight="1">
      <c r="A206" s="308"/>
      <c r="B206" s="308"/>
      <c r="C206" s="308"/>
      <c r="D206" s="308"/>
      <c r="E206" s="308"/>
      <c r="F206" s="308"/>
      <c r="G206" s="307"/>
      <c r="H206" s="308"/>
      <c r="I206" s="308"/>
      <c r="J206" s="308"/>
      <c r="K206" s="308"/>
      <c r="L206" s="308"/>
      <c r="M206" s="308"/>
      <c r="N206" s="308"/>
      <c r="O206" s="308"/>
      <c r="P206" s="308"/>
      <c r="Q206" s="308"/>
      <c r="R206" s="308"/>
      <c r="S206" s="308"/>
      <c r="T206" s="308"/>
      <c r="U206" s="308"/>
      <c r="V206" s="308"/>
      <c r="W206" s="308"/>
      <c r="X206" s="308"/>
      <c r="Y206" s="308"/>
      <c r="Z206" s="308"/>
    </row>
    <row r="207" spans="1:26" ht="12.75" customHeight="1">
      <c r="A207" s="308"/>
      <c r="B207" s="308"/>
      <c r="C207" s="308"/>
      <c r="D207" s="308"/>
      <c r="E207" s="308"/>
      <c r="F207" s="308"/>
      <c r="G207" s="307"/>
      <c r="H207" s="308"/>
      <c r="I207" s="308"/>
      <c r="J207" s="308"/>
      <c r="K207" s="308"/>
      <c r="L207" s="308"/>
      <c r="M207" s="308"/>
      <c r="N207" s="308"/>
      <c r="O207" s="308"/>
      <c r="P207" s="308"/>
      <c r="Q207" s="308"/>
      <c r="R207" s="308"/>
      <c r="S207" s="308"/>
      <c r="T207" s="308"/>
      <c r="U207" s="308"/>
      <c r="V207" s="308"/>
      <c r="W207" s="308"/>
      <c r="X207" s="308"/>
      <c r="Y207" s="308"/>
      <c r="Z207" s="308"/>
    </row>
    <row r="208" spans="1:26" ht="12.75" customHeight="1">
      <c r="A208" s="308"/>
      <c r="B208" s="308"/>
      <c r="C208" s="308"/>
      <c r="D208" s="308"/>
      <c r="E208" s="308"/>
      <c r="F208" s="308"/>
      <c r="G208" s="307"/>
      <c r="H208" s="308"/>
      <c r="I208" s="308"/>
      <c r="J208" s="308"/>
      <c r="K208" s="308"/>
      <c r="L208" s="308"/>
      <c r="M208" s="308"/>
      <c r="N208" s="308"/>
      <c r="O208" s="308"/>
      <c r="P208" s="308"/>
      <c r="Q208" s="308"/>
      <c r="R208" s="308"/>
      <c r="S208" s="308"/>
      <c r="T208" s="308"/>
      <c r="U208" s="308"/>
      <c r="V208" s="308"/>
      <c r="W208" s="308"/>
      <c r="X208" s="308"/>
      <c r="Y208" s="308"/>
      <c r="Z208" s="308"/>
    </row>
    <row r="209" spans="1:26" ht="12.75" customHeight="1">
      <c r="A209" s="308"/>
      <c r="B209" s="308"/>
      <c r="C209" s="308"/>
      <c r="D209" s="308"/>
      <c r="E209" s="308"/>
      <c r="F209" s="308"/>
      <c r="G209" s="307"/>
      <c r="H209" s="308"/>
      <c r="I209" s="308"/>
      <c r="J209" s="308"/>
      <c r="K209" s="308"/>
      <c r="L209" s="308"/>
      <c r="M209" s="308"/>
      <c r="N209" s="308"/>
      <c r="O209" s="308"/>
      <c r="P209" s="308"/>
      <c r="Q209" s="308"/>
      <c r="R209" s="308"/>
      <c r="S209" s="308"/>
      <c r="T209" s="308"/>
      <c r="U209" s="308"/>
      <c r="V209" s="308"/>
      <c r="W209" s="308"/>
      <c r="X209" s="308"/>
      <c r="Y209" s="308"/>
      <c r="Z209" s="308"/>
    </row>
    <row r="210" spans="1:26" ht="12.75" customHeight="1">
      <c r="A210" s="308"/>
      <c r="B210" s="308"/>
      <c r="C210" s="308"/>
      <c r="D210" s="308"/>
      <c r="E210" s="308"/>
      <c r="F210" s="308"/>
      <c r="G210" s="307"/>
      <c r="H210" s="308"/>
      <c r="I210" s="308"/>
      <c r="J210" s="308"/>
      <c r="K210" s="308"/>
      <c r="L210" s="308"/>
      <c r="M210" s="308"/>
      <c r="N210" s="308"/>
      <c r="O210" s="308"/>
      <c r="P210" s="308"/>
      <c r="Q210" s="308"/>
      <c r="R210" s="308"/>
      <c r="S210" s="308"/>
      <c r="T210" s="308"/>
      <c r="U210" s="308"/>
      <c r="V210" s="308"/>
      <c r="W210" s="308"/>
      <c r="X210" s="308"/>
      <c r="Y210" s="308"/>
      <c r="Z210" s="308"/>
    </row>
    <row r="211" spans="1:26" ht="12.75" customHeight="1">
      <c r="A211" s="308"/>
      <c r="B211" s="308"/>
      <c r="C211" s="308"/>
      <c r="D211" s="308"/>
      <c r="E211" s="308"/>
      <c r="F211" s="308"/>
      <c r="G211" s="307"/>
      <c r="H211" s="308"/>
      <c r="I211" s="308"/>
      <c r="J211" s="308"/>
      <c r="K211" s="308"/>
      <c r="L211" s="308"/>
      <c r="M211" s="308"/>
      <c r="N211" s="308"/>
      <c r="O211" s="308"/>
      <c r="P211" s="308"/>
      <c r="Q211" s="308"/>
      <c r="R211" s="308"/>
      <c r="S211" s="308"/>
      <c r="T211" s="308"/>
      <c r="U211" s="308"/>
      <c r="V211" s="308"/>
      <c r="W211" s="308"/>
      <c r="X211" s="308"/>
      <c r="Y211" s="308"/>
      <c r="Z211" s="308"/>
    </row>
    <row r="212" spans="1:26" ht="12.75" customHeight="1">
      <c r="A212" s="308"/>
      <c r="B212" s="308"/>
      <c r="C212" s="308"/>
      <c r="D212" s="308"/>
      <c r="E212" s="308"/>
      <c r="F212" s="308"/>
      <c r="G212" s="307"/>
      <c r="H212" s="308"/>
      <c r="I212" s="308"/>
      <c r="J212" s="308"/>
      <c r="K212" s="308"/>
      <c r="L212" s="308"/>
      <c r="M212" s="308"/>
      <c r="N212" s="308"/>
      <c r="O212" s="308"/>
      <c r="P212" s="308"/>
      <c r="Q212" s="308"/>
      <c r="R212" s="308"/>
      <c r="S212" s="308"/>
      <c r="T212" s="308"/>
      <c r="U212" s="308"/>
      <c r="V212" s="308"/>
      <c r="W212" s="308"/>
      <c r="X212" s="308"/>
      <c r="Y212" s="308"/>
      <c r="Z212" s="308"/>
    </row>
    <row r="213" spans="1:26" ht="12.75" customHeight="1">
      <c r="A213" s="308"/>
      <c r="B213" s="308"/>
      <c r="C213" s="308"/>
      <c r="D213" s="308"/>
      <c r="E213" s="308"/>
      <c r="F213" s="308"/>
      <c r="G213" s="307"/>
      <c r="H213" s="308"/>
      <c r="I213" s="308"/>
      <c r="J213" s="308"/>
      <c r="K213" s="308"/>
      <c r="L213" s="308"/>
      <c r="M213" s="308"/>
      <c r="N213" s="308"/>
      <c r="O213" s="308"/>
      <c r="P213" s="308"/>
      <c r="Q213" s="308"/>
      <c r="R213" s="308"/>
      <c r="S213" s="308"/>
      <c r="T213" s="308"/>
      <c r="U213" s="308"/>
      <c r="V213" s="308"/>
      <c r="W213" s="308"/>
      <c r="X213" s="308"/>
      <c r="Y213" s="308"/>
      <c r="Z213" s="308"/>
    </row>
    <row r="214" spans="1:26" ht="12.75" customHeight="1">
      <c r="A214" s="308"/>
      <c r="B214" s="308"/>
      <c r="C214" s="308"/>
      <c r="D214" s="308"/>
      <c r="E214" s="308"/>
      <c r="F214" s="308"/>
      <c r="G214" s="307"/>
      <c r="H214" s="308"/>
      <c r="I214" s="308"/>
      <c r="J214" s="308"/>
      <c r="K214" s="308"/>
      <c r="L214" s="308"/>
      <c r="M214" s="308"/>
      <c r="N214" s="308"/>
      <c r="O214" s="308"/>
      <c r="P214" s="308"/>
      <c r="Q214" s="308"/>
      <c r="R214" s="308"/>
      <c r="S214" s="308"/>
      <c r="T214" s="308"/>
      <c r="U214" s="308"/>
      <c r="V214" s="308"/>
      <c r="W214" s="308"/>
      <c r="X214" s="308"/>
      <c r="Y214" s="308"/>
      <c r="Z214" s="308"/>
    </row>
    <row r="215" spans="1:26" ht="12.75" customHeight="1">
      <c r="A215" s="308"/>
      <c r="B215" s="308"/>
      <c r="C215" s="308"/>
      <c r="D215" s="308"/>
      <c r="E215" s="308"/>
      <c r="F215" s="308"/>
      <c r="G215" s="307"/>
      <c r="H215" s="308"/>
      <c r="I215" s="308"/>
      <c r="J215" s="308"/>
      <c r="K215" s="308"/>
      <c r="L215" s="308"/>
      <c r="M215" s="308"/>
      <c r="N215" s="308"/>
      <c r="O215" s="308"/>
      <c r="P215" s="308"/>
      <c r="Q215" s="308"/>
      <c r="R215" s="308"/>
      <c r="S215" s="308"/>
      <c r="T215" s="308"/>
      <c r="U215" s="308"/>
      <c r="V215" s="308"/>
      <c r="W215" s="308"/>
      <c r="X215" s="308"/>
      <c r="Y215" s="308"/>
      <c r="Z215" s="308"/>
    </row>
    <row r="216" spans="1:26" ht="12.75" customHeight="1">
      <c r="A216" s="308"/>
      <c r="B216" s="308"/>
      <c r="C216" s="308"/>
      <c r="D216" s="308"/>
      <c r="E216" s="308"/>
      <c r="F216" s="308"/>
      <c r="G216" s="307"/>
      <c r="H216" s="308"/>
      <c r="I216" s="308"/>
      <c r="J216" s="308"/>
      <c r="K216" s="308"/>
      <c r="L216" s="308"/>
      <c r="M216" s="308"/>
      <c r="N216" s="308"/>
      <c r="O216" s="308"/>
      <c r="P216" s="308"/>
      <c r="Q216" s="308"/>
      <c r="R216" s="308"/>
      <c r="S216" s="308"/>
      <c r="T216" s="308"/>
      <c r="U216" s="308"/>
      <c r="V216" s="308"/>
      <c r="W216" s="308"/>
      <c r="X216" s="308"/>
      <c r="Y216" s="308"/>
      <c r="Z216" s="308"/>
    </row>
    <row r="217" spans="1:26" ht="12.75" customHeight="1">
      <c r="A217" s="308"/>
      <c r="B217" s="308"/>
      <c r="C217" s="308"/>
      <c r="D217" s="308"/>
      <c r="E217" s="308"/>
      <c r="F217" s="308"/>
      <c r="G217" s="307"/>
      <c r="H217" s="308"/>
      <c r="I217" s="308"/>
      <c r="J217" s="308"/>
      <c r="K217" s="308"/>
      <c r="L217" s="308"/>
      <c r="M217" s="308"/>
      <c r="N217" s="308"/>
      <c r="O217" s="308"/>
      <c r="P217" s="308"/>
      <c r="Q217" s="308"/>
      <c r="R217" s="308"/>
      <c r="S217" s="308"/>
      <c r="T217" s="308"/>
      <c r="U217" s="308"/>
      <c r="V217" s="308"/>
      <c r="W217" s="308"/>
      <c r="X217" s="308"/>
      <c r="Y217" s="308"/>
      <c r="Z217" s="308"/>
    </row>
    <row r="218" spans="1:26" ht="12.75" customHeight="1">
      <c r="A218" s="308"/>
      <c r="B218" s="308"/>
      <c r="C218" s="308"/>
      <c r="D218" s="308"/>
      <c r="E218" s="308"/>
      <c r="F218" s="308"/>
      <c r="G218" s="307"/>
      <c r="H218" s="308"/>
      <c r="I218" s="308"/>
      <c r="J218" s="308"/>
      <c r="K218" s="308"/>
      <c r="L218" s="308"/>
      <c r="M218" s="308"/>
      <c r="N218" s="308"/>
      <c r="O218" s="308"/>
      <c r="P218" s="308"/>
      <c r="Q218" s="308"/>
      <c r="R218" s="308"/>
      <c r="S218" s="308"/>
      <c r="T218" s="308"/>
      <c r="U218" s="308"/>
      <c r="V218" s="308"/>
      <c r="W218" s="308"/>
      <c r="X218" s="308"/>
      <c r="Y218" s="308"/>
      <c r="Z218" s="308"/>
    </row>
    <row r="219" spans="1:26" ht="12.75" customHeight="1">
      <c r="A219" s="308"/>
      <c r="B219" s="308"/>
      <c r="C219" s="308"/>
      <c r="D219" s="308"/>
      <c r="E219" s="308"/>
      <c r="F219" s="308"/>
      <c r="G219" s="307"/>
      <c r="H219" s="308"/>
      <c r="I219" s="308"/>
      <c r="J219" s="308"/>
      <c r="K219" s="308"/>
      <c r="L219" s="308"/>
      <c r="M219" s="308"/>
      <c r="N219" s="308"/>
      <c r="O219" s="308"/>
      <c r="P219" s="308"/>
      <c r="Q219" s="308"/>
      <c r="R219" s="308"/>
      <c r="S219" s="308"/>
      <c r="T219" s="308"/>
      <c r="U219" s="308"/>
      <c r="V219" s="308"/>
      <c r="W219" s="308"/>
      <c r="X219" s="308"/>
      <c r="Y219" s="308"/>
      <c r="Z219" s="308"/>
    </row>
    <row r="220" spans="1:26" ht="12.75" customHeight="1">
      <c r="A220" s="308"/>
      <c r="B220" s="308"/>
      <c r="C220" s="308"/>
      <c r="D220" s="308"/>
      <c r="E220" s="308"/>
      <c r="F220" s="308"/>
      <c r="G220" s="307"/>
      <c r="H220" s="308"/>
      <c r="I220" s="308"/>
      <c r="J220" s="308"/>
      <c r="K220" s="308"/>
      <c r="L220" s="308"/>
      <c r="M220" s="308"/>
      <c r="N220" s="308"/>
      <c r="O220" s="308"/>
      <c r="P220" s="308"/>
      <c r="Q220" s="308"/>
      <c r="R220" s="308"/>
      <c r="S220" s="308"/>
      <c r="T220" s="308"/>
      <c r="U220" s="308"/>
      <c r="V220" s="308"/>
      <c r="W220" s="308"/>
      <c r="X220" s="308"/>
      <c r="Y220" s="308"/>
      <c r="Z220" s="308"/>
    </row>
    <row r="221" spans="1:26" ht="12.75" customHeight="1">
      <c r="A221" s="308"/>
      <c r="B221" s="308"/>
      <c r="C221" s="308"/>
      <c r="D221" s="308"/>
      <c r="E221" s="308"/>
      <c r="F221" s="308"/>
      <c r="G221" s="307"/>
      <c r="H221" s="308"/>
      <c r="I221" s="308"/>
      <c r="J221" s="308"/>
      <c r="K221" s="308"/>
      <c r="L221" s="308"/>
      <c r="M221" s="308"/>
      <c r="N221" s="308"/>
      <c r="O221" s="308"/>
      <c r="P221" s="308"/>
      <c r="Q221" s="308"/>
      <c r="R221" s="308"/>
      <c r="S221" s="308"/>
      <c r="T221" s="308"/>
      <c r="U221" s="308"/>
      <c r="V221" s="308"/>
      <c r="W221" s="308"/>
      <c r="X221" s="308"/>
      <c r="Y221" s="308"/>
      <c r="Z221" s="308"/>
    </row>
    <row r="222" spans="1:26" ht="12.75" customHeight="1">
      <c r="A222" s="308"/>
      <c r="B222" s="308"/>
      <c r="C222" s="308"/>
      <c r="D222" s="308"/>
      <c r="E222" s="308"/>
      <c r="F222" s="308"/>
      <c r="G222" s="307"/>
      <c r="H222" s="308"/>
      <c r="I222" s="308"/>
      <c r="J222" s="308"/>
      <c r="K222" s="308"/>
      <c r="L222" s="308"/>
      <c r="M222" s="308"/>
      <c r="N222" s="308"/>
      <c r="O222" s="308"/>
      <c r="P222" s="308"/>
      <c r="Q222" s="308"/>
      <c r="R222" s="308"/>
      <c r="S222" s="308"/>
      <c r="T222" s="308"/>
      <c r="U222" s="308"/>
      <c r="V222" s="308"/>
      <c r="W222" s="308"/>
      <c r="X222" s="308"/>
      <c r="Y222" s="308"/>
      <c r="Z222" s="308"/>
    </row>
    <row r="223" spans="1:26" ht="12.75" customHeight="1">
      <c r="A223" s="308"/>
      <c r="B223" s="308"/>
      <c r="C223" s="308"/>
      <c r="D223" s="308"/>
      <c r="E223" s="308"/>
      <c r="F223" s="308"/>
      <c r="G223" s="307"/>
      <c r="H223" s="308"/>
      <c r="I223" s="308"/>
      <c r="J223" s="308"/>
      <c r="K223" s="308"/>
      <c r="L223" s="308"/>
      <c r="M223" s="308"/>
      <c r="N223" s="308"/>
      <c r="O223" s="308"/>
      <c r="P223" s="308"/>
      <c r="Q223" s="308"/>
      <c r="R223" s="308"/>
      <c r="S223" s="308"/>
      <c r="T223" s="308"/>
      <c r="U223" s="308"/>
      <c r="V223" s="308"/>
      <c r="W223" s="308"/>
      <c r="X223" s="308"/>
      <c r="Y223" s="308"/>
      <c r="Z223" s="308"/>
    </row>
    <row r="224" spans="1:26" ht="12.75" customHeight="1">
      <c r="A224" s="308"/>
      <c r="B224" s="308"/>
      <c r="C224" s="308"/>
      <c r="D224" s="308"/>
      <c r="E224" s="308"/>
      <c r="F224" s="308"/>
      <c r="G224" s="307"/>
      <c r="H224" s="308"/>
      <c r="I224" s="308"/>
      <c r="J224" s="308"/>
      <c r="K224" s="308"/>
      <c r="L224" s="308"/>
      <c r="M224" s="308"/>
      <c r="N224" s="308"/>
      <c r="O224" s="308"/>
      <c r="P224" s="308"/>
      <c r="Q224" s="308"/>
      <c r="R224" s="308"/>
      <c r="S224" s="308"/>
      <c r="T224" s="308"/>
      <c r="U224" s="308"/>
      <c r="V224" s="308"/>
      <c r="W224" s="308"/>
      <c r="X224" s="308"/>
      <c r="Y224" s="308"/>
      <c r="Z224" s="308"/>
    </row>
    <row r="225" spans="1:26" ht="12.75" customHeight="1">
      <c r="A225" s="308"/>
      <c r="B225" s="308"/>
      <c r="C225" s="308"/>
      <c r="D225" s="308"/>
      <c r="E225" s="308"/>
      <c r="F225" s="308"/>
      <c r="G225" s="307"/>
      <c r="H225" s="308"/>
      <c r="I225" s="308"/>
      <c r="J225" s="308"/>
      <c r="K225" s="308"/>
      <c r="L225" s="308"/>
      <c r="M225" s="308"/>
      <c r="N225" s="308"/>
      <c r="O225" s="308"/>
      <c r="P225" s="308"/>
      <c r="Q225" s="308"/>
      <c r="R225" s="308"/>
      <c r="S225" s="308"/>
      <c r="T225" s="308"/>
      <c r="U225" s="308"/>
      <c r="V225" s="308"/>
      <c r="W225" s="308"/>
      <c r="X225" s="308"/>
      <c r="Y225" s="308"/>
      <c r="Z225" s="308"/>
    </row>
    <row r="226" spans="1:26" ht="12.75" customHeight="1">
      <c r="A226" s="308"/>
      <c r="B226" s="308"/>
      <c r="C226" s="308"/>
      <c r="D226" s="308"/>
      <c r="E226" s="308"/>
      <c r="F226" s="308"/>
      <c r="G226" s="307"/>
      <c r="H226" s="308"/>
      <c r="I226" s="308"/>
      <c r="J226" s="308"/>
      <c r="K226" s="308"/>
      <c r="L226" s="308"/>
      <c r="M226" s="308"/>
      <c r="N226" s="308"/>
      <c r="O226" s="308"/>
      <c r="P226" s="308"/>
      <c r="Q226" s="308"/>
      <c r="R226" s="308"/>
      <c r="S226" s="308"/>
      <c r="T226" s="308"/>
      <c r="U226" s="308"/>
      <c r="V226" s="308"/>
      <c r="W226" s="308"/>
      <c r="X226" s="308"/>
      <c r="Y226" s="308"/>
      <c r="Z226" s="308"/>
    </row>
    <row r="227" spans="1:26" ht="12.75" customHeight="1">
      <c r="A227" s="308"/>
      <c r="B227" s="308"/>
      <c r="C227" s="308"/>
      <c r="D227" s="308"/>
      <c r="E227" s="308"/>
      <c r="F227" s="308"/>
      <c r="G227" s="307"/>
      <c r="H227" s="308"/>
      <c r="I227" s="308"/>
      <c r="J227" s="308"/>
      <c r="K227" s="308"/>
      <c r="L227" s="308"/>
      <c r="M227" s="308"/>
      <c r="N227" s="308"/>
      <c r="O227" s="308"/>
      <c r="P227" s="308"/>
      <c r="Q227" s="308"/>
      <c r="R227" s="308"/>
      <c r="S227" s="308"/>
      <c r="T227" s="308"/>
      <c r="U227" s="308"/>
      <c r="V227" s="308"/>
      <c r="W227" s="308"/>
      <c r="X227" s="308"/>
      <c r="Y227" s="308"/>
      <c r="Z227" s="308"/>
    </row>
    <row r="228" spans="1:26" ht="12.75" customHeight="1">
      <c r="A228" s="308"/>
      <c r="B228" s="308"/>
      <c r="C228" s="308"/>
      <c r="D228" s="308"/>
      <c r="E228" s="308"/>
      <c r="F228" s="308"/>
      <c r="G228" s="307"/>
      <c r="H228" s="308"/>
      <c r="I228" s="308"/>
      <c r="J228" s="308"/>
      <c r="K228" s="308"/>
      <c r="L228" s="308"/>
      <c r="M228" s="308"/>
      <c r="N228" s="308"/>
      <c r="O228" s="308"/>
      <c r="P228" s="308"/>
      <c r="Q228" s="308"/>
      <c r="R228" s="308"/>
      <c r="S228" s="308"/>
      <c r="T228" s="308"/>
      <c r="U228" s="308"/>
      <c r="V228" s="308"/>
      <c r="W228" s="308"/>
      <c r="X228" s="308"/>
      <c r="Y228" s="308"/>
      <c r="Z228" s="308"/>
    </row>
    <row r="229" spans="1:26" ht="12.75" customHeight="1">
      <c r="A229" s="308"/>
      <c r="B229" s="308"/>
      <c r="C229" s="308"/>
      <c r="D229" s="308"/>
      <c r="E229" s="308"/>
      <c r="F229" s="308"/>
      <c r="G229" s="307"/>
      <c r="H229" s="308"/>
      <c r="I229" s="308"/>
      <c r="J229" s="308"/>
      <c r="K229" s="308"/>
      <c r="L229" s="308"/>
      <c r="M229" s="308"/>
      <c r="N229" s="308"/>
      <c r="O229" s="308"/>
      <c r="P229" s="308"/>
      <c r="Q229" s="308"/>
      <c r="R229" s="308"/>
      <c r="S229" s="308"/>
      <c r="T229" s="308"/>
      <c r="U229" s="308"/>
      <c r="V229" s="308"/>
      <c r="W229" s="308"/>
      <c r="X229" s="308"/>
      <c r="Y229" s="308"/>
      <c r="Z229" s="308"/>
    </row>
    <row r="230" spans="1:26" ht="12.75" customHeight="1">
      <c r="A230" s="308"/>
      <c r="B230" s="308"/>
      <c r="C230" s="308"/>
      <c r="D230" s="308"/>
      <c r="E230" s="308"/>
      <c r="F230" s="308"/>
      <c r="G230" s="307"/>
      <c r="H230" s="308"/>
      <c r="I230" s="308"/>
      <c r="J230" s="308"/>
      <c r="K230" s="308"/>
      <c r="L230" s="308"/>
      <c r="M230" s="308"/>
      <c r="N230" s="308"/>
      <c r="O230" s="308"/>
      <c r="P230" s="308"/>
      <c r="Q230" s="308"/>
      <c r="R230" s="308"/>
      <c r="S230" s="308"/>
      <c r="T230" s="308"/>
      <c r="U230" s="308"/>
      <c r="V230" s="308"/>
      <c r="W230" s="308"/>
      <c r="X230" s="308"/>
      <c r="Y230" s="308"/>
      <c r="Z230" s="308"/>
    </row>
    <row r="231" spans="1:26" ht="12.75" customHeight="1">
      <c r="A231" s="308"/>
      <c r="B231" s="308"/>
      <c r="C231" s="308"/>
      <c r="D231" s="308"/>
      <c r="E231" s="308"/>
      <c r="F231" s="308"/>
      <c r="G231" s="307"/>
      <c r="H231" s="308"/>
      <c r="I231" s="308"/>
      <c r="J231" s="308"/>
      <c r="K231" s="308"/>
      <c r="L231" s="308"/>
      <c r="M231" s="308"/>
      <c r="N231" s="308"/>
      <c r="O231" s="308"/>
      <c r="P231" s="308"/>
      <c r="Q231" s="308"/>
      <c r="R231" s="308"/>
      <c r="S231" s="308"/>
      <c r="T231" s="308"/>
      <c r="U231" s="308"/>
      <c r="V231" s="308"/>
      <c r="W231" s="308"/>
      <c r="X231" s="308"/>
      <c r="Y231" s="308"/>
      <c r="Z231" s="308"/>
    </row>
    <row r="232" spans="1:26" ht="12.75" customHeight="1">
      <c r="A232" s="308"/>
      <c r="B232" s="308"/>
      <c r="C232" s="308"/>
      <c r="D232" s="308"/>
      <c r="E232" s="308"/>
      <c r="F232" s="308"/>
      <c r="G232" s="307"/>
      <c r="H232" s="308"/>
      <c r="I232" s="308"/>
      <c r="J232" s="308"/>
      <c r="K232" s="308"/>
      <c r="L232" s="308"/>
      <c r="M232" s="308"/>
      <c r="N232" s="308"/>
      <c r="O232" s="308"/>
      <c r="P232" s="308"/>
      <c r="Q232" s="308"/>
      <c r="R232" s="308"/>
      <c r="S232" s="308"/>
      <c r="T232" s="308"/>
      <c r="U232" s="308"/>
      <c r="V232" s="308"/>
      <c r="W232" s="308"/>
      <c r="X232" s="308"/>
      <c r="Y232" s="308"/>
      <c r="Z232" s="308"/>
    </row>
    <row r="233" spans="1:26" ht="12.75" customHeight="1">
      <c r="A233" s="308"/>
      <c r="B233" s="308"/>
      <c r="C233" s="308"/>
      <c r="D233" s="308"/>
      <c r="E233" s="308"/>
      <c r="F233" s="308"/>
      <c r="G233" s="307"/>
      <c r="H233" s="308"/>
      <c r="I233" s="308"/>
      <c r="J233" s="308"/>
      <c r="K233" s="308"/>
      <c r="L233" s="308"/>
      <c r="M233" s="308"/>
      <c r="N233" s="308"/>
      <c r="O233" s="308"/>
      <c r="P233" s="308"/>
      <c r="Q233" s="308"/>
      <c r="R233" s="308"/>
      <c r="S233" s="308"/>
      <c r="T233" s="308"/>
      <c r="U233" s="308"/>
      <c r="V233" s="308"/>
      <c r="W233" s="308"/>
      <c r="X233" s="308"/>
      <c r="Y233" s="308"/>
      <c r="Z233" s="308"/>
    </row>
    <row r="234" spans="1:26" ht="12.75" customHeight="1">
      <c r="A234" s="308"/>
      <c r="B234" s="308"/>
      <c r="C234" s="308"/>
      <c r="D234" s="308"/>
      <c r="E234" s="308"/>
      <c r="F234" s="308"/>
      <c r="G234" s="307"/>
      <c r="H234" s="308"/>
      <c r="I234" s="308"/>
      <c r="J234" s="308"/>
      <c r="K234" s="308"/>
      <c r="L234" s="308"/>
      <c r="M234" s="308"/>
      <c r="N234" s="308"/>
      <c r="O234" s="308"/>
      <c r="P234" s="308"/>
      <c r="Q234" s="308"/>
      <c r="R234" s="308"/>
      <c r="S234" s="308"/>
      <c r="T234" s="308"/>
      <c r="U234" s="308"/>
      <c r="V234" s="308"/>
      <c r="W234" s="308"/>
      <c r="X234" s="308"/>
      <c r="Y234" s="308"/>
      <c r="Z234" s="308"/>
    </row>
    <row r="235" spans="1:26" ht="12.75" customHeight="1">
      <c r="A235" s="308"/>
      <c r="B235" s="308"/>
      <c r="C235" s="308"/>
      <c r="D235" s="308"/>
      <c r="E235" s="308"/>
      <c r="F235" s="308"/>
      <c r="G235" s="307"/>
      <c r="H235" s="308"/>
      <c r="I235" s="308"/>
      <c r="J235" s="308"/>
      <c r="K235" s="308"/>
      <c r="L235" s="308"/>
      <c r="M235" s="308"/>
      <c r="N235" s="308"/>
      <c r="O235" s="308"/>
      <c r="P235" s="308"/>
      <c r="Q235" s="308"/>
      <c r="R235" s="308"/>
      <c r="S235" s="308"/>
      <c r="T235" s="308"/>
      <c r="U235" s="308"/>
      <c r="V235" s="308"/>
      <c r="W235" s="308"/>
      <c r="X235" s="308"/>
      <c r="Y235" s="308"/>
      <c r="Z235" s="308"/>
    </row>
    <row r="236" spans="1:26" ht="12.75" customHeight="1">
      <c r="A236" s="308"/>
      <c r="B236" s="308"/>
      <c r="C236" s="308"/>
      <c r="D236" s="308"/>
      <c r="E236" s="308"/>
      <c r="F236" s="308"/>
      <c r="G236" s="307"/>
      <c r="H236" s="308"/>
      <c r="I236" s="308"/>
      <c r="J236" s="308"/>
      <c r="K236" s="308"/>
      <c r="L236" s="308"/>
      <c r="M236" s="308"/>
      <c r="N236" s="308"/>
      <c r="O236" s="308"/>
      <c r="P236" s="308"/>
      <c r="Q236" s="308"/>
      <c r="R236" s="308"/>
      <c r="S236" s="308"/>
      <c r="T236" s="308"/>
      <c r="U236" s="308"/>
      <c r="V236" s="308"/>
      <c r="W236" s="308"/>
      <c r="X236" s="308"/>
      <c r="Y236" s="308"/>
      <c r="Z236" s="308"/>
    </row>
    <row r="237" spans="1:26" ht="12.75" customHeight="1">
      <c r="A237" s="308"/>
      <c r="B237" s="308"/>
      <c r="C237" s="308"/>
      <c r="D237" s="308"/>
      <c r="E237" s="308"/>
      <c r="F237" s="308"/>
      <c r="G237" s="307"/>
      <c r="H237" s="308"/>
      <c r="I237" s="308"/>
      <c r="J237" s="308"/>
      <c r="K237" s="308"/>
      <c r="L237" s="308"/>
      <c r="M237" s="308"/>
      <c r="N237" s="308"/>
      <c r="O237" s="308"/>
      <c r="P237" s="308"/>
      <c r="Q237" s="308"/>
      <c r="R237" s="308"/>
      <c r="S237" s="308"/>
      <c r="T237" s="308"/>
      <c r="U237" s="308"/>
      <c r="V237" s="308"/>
      <c r="W237" s="308"/>
      <c r="X237" s="308"/>
      <c r="Y237" s="308"/>
      <c r="Z237" s="308"/>
    </row>
    <row r="238" spans="1:26" ht="12.75" customHeight="1">
      <c r="A238" s="308"/>
      <c r="B238" s="308"/>
      <c r="C238" s="308"/>
      <c r="D238" s="308"/>
      <c r="E238" s="308"/>
      <c r="F238" s="308"/>
      <c r="G238" s="307"/>
      <c r="H238" s="308"/>
      <c r="I238" s="308"/>
      <c r="J238" s="308"/>
      <c r="K238" s="308"/>
      <c r="L238" s="308"/>
      <c r="M238" s="308"/>
      <c r="N238" s="308"/>
      <c r="O238" s="308"/>
      <c r="P238" s="308"/>
      <c r="Q238" s="308"/>
      <c r="R238" s="308"/>
      <c r="S238" s="308"/>
      <c r="T238" s="308"/>
      <c r="U238" s="308"/>
      <c r="V238" s="308"/>
      <c r="W238" s="308"/>
      <c r="X238" s="308"/>
      <c r="Y238" s="308"/>
      <c r="Z238" s="308"/>
    </row>
    <row r="239" spans="1:26" ht="12.75" customHeight="1">
      <c r="A239" s="308"/>
      <c r="B239" s="308"/>
      <c r="C239" s="308"/>
      <c r="D239" s="308"/>
      <c r="E239" s="308"/>
      <c r="F239" s="308"/>
      <c r="G239" s="307"/>
      <c r="H239" s="308"/>
      <c r="I239" s="308"/>
      <c r="J239" s="308"/>
      <c r="K239" s="308"/>
      <c r="L239" s="308"/>
      <c r="M239" s="308"/>
      <c r="N239" s="308"/>
      <c r="O239" s="308"/>
      <c r="P239" s="308"/>
      <c r="Q239" s="308"/>
      <c r="R239" s="308"/>
      <c r="S239" s="308"/>
      <c r="T239" s="308"/>
      <c r="U239" s="308"/>
      <c r="V239" s="308"/>
      <c r="W239" s="308"/>
      <c r="X239" s="308"/>
      <c r="Y239" s="308"/>
      <c r="Z239" s="308"/>
    </row>
    <row r="240" spans="1:26" ht="12.75" customHeight="1">
      <c r="A240" s="308"/>
      <c r="B240" s="308"/>
      <c r="C240" s="308"/>
      <c r="D240" s="308"/>
      <c r="E240" s="308"/>
      <c r="F240" s="308"/>
      <c r="G240" s="307"/>
      <c r="H240" s="308"/>
      <c r="I240" s="308"/>
      <c r="J240" s="308"/>
      <c r="K240" s="308"/>
      <c r="L240" s="308"/>
      <c r="M240" s="308"/>
      <c r="N240" s="308"/>
      <c r="O240" s="308"/>
      <c r="P240" s="308"/>
      <c r="Q240" s="308"/>
      <c r="R240" s="308"/>
      <c r="S240" s="308"/>
      <c r="T240" s="308"/>
      <c r="U240" s="308"/>
      <c r="V240" s="308"/>
      <c r="W240" s="308"/>
      <c r="X240" s="308"/>
      <c r="Y240" s="308"/>
      <c r="Z240" s="308"/>
    </row>
    <row r="241" spans="1:26" ht="12.75" customHeight="1">
      <c r="A241" s="308"/>
      <c r="B241" s="308"/>
      <c r="C241" s="308"/>
      <c r="D241" s="308"/>
      <c r="E241" s="308"/>
      <c r="F241" s="308"/>
      <c r="G241" s="307"/>
      <c r="H241" s="308"/>
      <c r="I241" s="308"/>
      <c r="J241" s="308"/>
      <c r="K241" s="308"/>
      <c r="L241" s="308"/>
      <c r="M241" s="308"/>
      <c r="N241" s="308"/>
      <c r="O241" s="308"/>
      <c r="P241" s="308"/>
      <c r="Q241" s="308"/>
      <c r="R241" s="308"/>
      <c r="S241" s="308"/>
      <c r="T241" s="308"/>
      <c r="U241" s="308"/>
      <c r="V241" s="308"/>
      <c r="W241" s="308"/>
      <c r="X241" s="308"/>
      <c r="Y241" s="308"/>
      <c r="Z241" s="308"/>
    </row>
    <row r="242" spans="1:26" ht="12.75" customHeight="1">
      <c r="A242" s="308"/>
      <c r="B242" s="308"/>
      <c r="C242" s="308"/>
      <c r="D242" s="308"/>
      <c r="E242" s="308"/>
      <c r="F242" s="308"/>
      <c r="G242" s="307"/>
      <c r="H242" s="308"/>
      <c r="I242" s="308"/>
      <c r="J242" s="308"/>
      <c r="K242" s="308"/>
      <c r="L242" s="308"/>
      <c r="M242" s="308"/>
      <c r="N242" s="308"/>
      <c r="O242" s="308"/>
      <c r="P242" s="308"/>
      <c r="Q242" s="308"/>
      <c r="R242" s="308"/>
      <c r="S242" s="308"/>
      <c r="T242" s="308"/>
      <c r="U242" s="308"/>
      <c r="V242" s="308"/>
      <c r="W242" s="308"/>
      <c r="X242" s="308"/>
      <c r="Y242" s="308"/>
      <c r="Z242" s="308"/>
    </row>
    <row r="243" spans="1:26" ht="12.75" customHeight="1">
      <c r="A243" s="308"/>
      <c r="B243" s="308"/>
      <c r="C243" s="308"/>
      <c r="D243" s="308"/>
      <c r="E243" s="308"/>
      <c r="F243" s="308"/>
      <c r="G243" s="307"/>
      <c r="H243" s="308"/>
      <c r="I243" s="308"/>
      <c r="J243" s="308"/>
      <c r="K243" s="308"/>
      <c r="L243" s="308"/>
      <c r="M243" s="308"/>
      <c r="N243" s="308"/>
      <c r="O243" s="308"/>
      <c r="P243" s="308"/>
      <c r="Q243" s="308"/>
      <c r="R243" s="308"/>
      <c r="S243" s="308"/>
      <c r="T243" s="308"/>
      <c r="U243" s="308"/>
      <c r="V243" s="308"/>
      <c r="W243" s="308"/>
      <c r="X243" s="308"/>
      <c r="Y243" s="308"/>
      <c r="Z243" s="308"/>
    </row>
    <row r="244" spans="1:26" ht="12.75" customHeight="1">
      <c r="A244" s="308"/>
      <c r="B244" s="308"/>
      <c r="C244" s="308"/>
      <c r="D244" s="308"/>
      <c r="E244" s="308"/>
      <c r="F244" s="308"/>
      <c r="G244" s="307"/>
      <c r="H244" s="308"/>
      <c r="I244" s="308"/>
      <c r="J244" s="308"/>
      <c r="K244" s="308"/>
      <c r="L244" s="308"/>
      <c r="M244" s="308"/>
      <c r="N244" s="308"/>
      <c r="O244" s="308"/>
      <c r="P244" s="308"/>
      <c r="Q244" s="308"/>
      <c r="R244" s="308"/>
      <c r="S244" s="308"/>
      <c r="T244" s="308"/>
      <c r="U244" s="308"/>
      <c r="V244" s="308"/>
      <c r="W244" s="308"/>
      <c r="X244" s="308"/>
      <c r="Y244" s="308"/>
      <c r="Z244" s="308"/>
    </row>
    <row r="245" spans="1:26" ht="12.75" customHeight="1">
      <c r="A245" s="308"/>
      <c r="B245" s="308"/>
      <c r="C245" s="308"/>
      <c r="D245" s="308"/>
      <c r="E245" s="308"/>
      <c r="F245" s="308"/>
      <c r="G245" s="307"/>
      <c r="H245" s="308"/>
      <c r="I245" s="308"/>
      <c r="J245" s="308"/>
      <c r="K245" s="308"/>
      <c r="L245" s="308"/>
      <c r="M245" s="308"/>
      <c r="N245" s="308"/>
      <c r="O245" s="308"/>
      <c r="P245" s="308"/>
      <c r="Q245" s="308"/>
      <c r="R245" s="308"/>
      <c r="S245" s="308"/>
      <c r="T245" s="308"/>
      <c r="U245" s="308"/>
      <c r="V245" s="308"/>
      <c r="W245" s="308"/>
      <c r="X245" s="308"/>
      <c r="Y245" s="308"/>
      <c r="Z245" s="308"/>
    </row>
    <row r="246" spans="1:26" ht="12.75" customHeight="1">
      <c r="A246" s="308"/>
      <c r="B246" s="308"/>
      <c r="C246" s="308"/>
      <c r="D246" s="308"/>
      <c r="E246" s="308"/>
      <c r="F246" s="308"/>
      <c r="G246" s="307"/>
      <c r="H246" s="308"/>
      <c r="I246" s="308"/>
      <c r="J246" s="308"/>
      <c r="K246" s="308"/>
      <c r="L246" s="308"/>
      <c r="M246" s="308"/>
      <c r="N246" s="308"/>
      <c r="O246" s="308"/>
      <c r="P246" s="308"/>
      <c r="Q246" s="308"/>
      <c r="R246" s="308"/>
      <c r="S246" s="308"/>
      <c r="T246" s="308"/>
      <c r="U246" s="308"/>
      <c r="V246" s="308"/>
      <c r="W246" s="308"/>
      <c r="X246" s="308"/>
      <c r="Y246" s="308"/>
      <c r="Z246" s="308"/>
    </row>
    <row r="247" spans="1:26" ht="12.75" customHeight="1">
      <c r="A247" s="308"/>
      <c r="B247" s="308"/>
      <c r="C247" s="308"/>
      <c r="D247" s="308"/>
      <c r="E247" s="308"/>
      <c r="F247" s="308"/>
      <c r="G247" s="307"/>
      <c r="H247" s="308"/>
      <c r="I247" s="308"/>
      <c r="J247" s="308"/>
      <c r="K247" s="308"/>
      <c r="L247" s="308"/>
      <c r="M247" s="308"/>
      <c r="N247" s="308"/>
      <c r="O247" s="308"/>
      <c r="P247" s="308"/>
      <c r="Q247" s="308"/>
      <c r="R247" s="308"/>
      <c r="S247" s="308"/>
      <c r="T247" s="308"/>
      <c r="U247" s="308"/>
      <c r="V247" s="308"/>
      <c r="W247" s="308"/>
      <c r="X247" s="308"/>
      <c r="Y247" s="308"/>
      <c r="Z247" s="308"/>
    </row>
    <row r="248" spans="1:26" ht="12.75" customHeight="1">
      <c r="A248" s="308"/>
      <c r="B248" s="308"/>
      <c r="C248" s="308"/>
      <c r="D248" s="308"/>
      <c r="E248" s="308"/>
      <c r="F248" s="308"/>
      <c r="G248" s="307"/>
      <c r="H248" s="308"/>
      <c r="I248" s="308"/>
      <c r="J248" s="308"/>
      <c r="K248" s="308"/>
      <c r="L248" s="308"/>
      <c r="M248" s="308"/>
      <c r="N248" s="308"/>
      <c r="O248" s="308"/>
      <c r="P248" s="308"/>
      <c r="Q248" s="308"/>
      <c r="R248" s="308"/>
      <c r="S248" s="308"/>
      <c r="T248" s="308"/>
      <c r="U248" s="308"/>
      <c r="V248" s="308"/>
      <c r="W248" s="308"/>
      <c r="X248" s="308"/>
      <c r="Y248" s="308"/>
      <c r="Z248" s="308"/>
    </row>
    <row r="249" spans="1:26" ht="12.75" customHeight="1">
      <c r="A249" s="308"/>
      <c r="B249" s="308"/>
      <c r="C249" s="308"/>
      <c r="D249" s="308"/>
      <c r="E249" s="308"/>
      <c r="F249" s="308"/>
      <c r="G249" s="307"/>
      <c r="H249" s="308"/>
      <c r="I249" s="308"/>
      <c r="J249" s="308"/>
      <c r="K249" s="308"/>
      <c r="L249" s="308"/>
      <c r="M249" s="308"/>
      <c r="N249" s="308"/>
      <c r="O249" s="308"/>
      <c r="P249" s="308"/>
      <c r="Q249" s="308"/>
      <c r="R249" s="308"/>
      <c r="S249" s="308"/>
      <c r="T249" s="308"/>
      <c r="U249" s="308"/>
      <c r="V249" s="308"/>
      <c r="W249" s="308"/>
      <c r="X249" s="308"/>
      <c r="Y249" s="308"/>
      <c r="Z249" s="308"/>
    </row>
    <row r="250" spans="1:26" ht="12.75" customHeight="1">
      <c r="A250" s="308"/>
      <c r="B250" s="308"/>
      <c r="C250" s="308"/>
      <c r="D250" s="308"/>
      <c r="E250" s="308"/>
      <c r="F250" s="308"/>
      <c r="G250" s="307"/>
      <c r="H250" s="308"/>
      <c r="I250" s="308"/>
      <c r="J250" s="308"/>
      <c r="K250" s="308"/>
      <c r="L250" s="308"/>
      <c r="M250" s="308"/>
      <c r="N250" s="308"/>
      <c r="O250" s="308"/>
      <c r="P250" s="308"/>
      <c r="Q250" s="308"/>
      <c r="R250" s="308"/>
      <c r="S250" s="308"/>
      <c r="T250" s="308"/>
      <c r="U250" s="308"/>
      <c r="V250" s="308"/>
      <c r="W250" s="308"/>
      <c r="X250" s="308"/>
      <c r="Y250" s="308"/>
      <c r="Z250" s="308"/>
    </row>
    <row r="251" spans="1:26" ht="12.75" customHeight="1">
      <c r="A251" s="308"/>
      <c r="B251" s="308"/>
      <c r="C251" s="308"/>
      <c r="D251" s="308"/>
      <c r="E251" s="308"/>
      <c r="F251" s="308"/>
      <c r="G251" s="307"/>
      <c r="H251" s="308"/>
      <c r="I251" s="308"/>
      <c r="J251" s="308"/>
      <c r="K251" s="308"/>
      <c r="L251" s="308"/>
      <c r="M251" s="308"/>
      <c r="N251" s="308"/>
      <c r="O251" s="308"/>
      <c r="P251" s="308"/>
      <c r="Q251" s="308"/>
      <c r="R251" s="308"/>
      <c r="S251" s="308"/>
      <c r="T251" s="308"/>
      <c r="U251" s="308"/>
      <c r="V251" s="308"/>
      <c r="W251" s="308"/>
      <c r="X251" s="308"/>
      <c r="Y251" s="308"/>
      <c r="Z251" s="308"/>
    </row>
    <row r="252" spans="1:26" ht="12.75" customHeight="1">
      <c r="A252" s="308"/>
      <c r="B252" s="308"/>
      <c r="C252" s="308"/>
      <c r="D252" s="308"/>
      <c r="E252" s="308"/>
      <c r="F252" s="308"/>
      <c r="G252" s="307"/>
      <c r="H252" s="308"/>
      <c r="I252" s="308"/>
      <c r="J252" s="308"/>
      <c r="K252" s="308"/>
      <c r="L252" s="308"/>
      <c r="M252" s="308"/>
      <c r="N252" s="308"/>
      <c r="O252" s="308"/>
      <c r="P252" s="308"/>
      <c r="Q252" s="308"/>
      <c r="R252" s="308"/>
      <c r="S252" s="308"/>
      <c r="T252" s="308"/>
      <c r="U252" s="308"/>
      <c r="V252" s="308"/>
      <c r="W252" s="308"/>
      <c r="X252" s="308"/>
      <c r="Y252" s="308"/>
      <c r="Z252" s="308"/>
    </row>
    <row r="253" spans="1:26" ht="12.75" customHeight="1">
      <c r="A253" s="308"/>
      <c r="B253" s="308"/>
      <c r="C253" s="308"/>
      <c r="D253" s="308"/>
      <c r="E253" s="308"/>
      <c r="F253" s="308"/>
      <c r="G253" s="307"/>
      <c r="H253" s="308"/>
      <c r="I253" s="308"/>
      <c r="J253" s="308"/>
      <c r="K253" s="308"/>
      <c r="L253" s="308"/>
      <c r="M253" s="308"/>
      <c r="N253" s="308"/>
      <c r="O253" s="308"/>
      <c r="P253" s="308"/>
      <c r="Q253" s="308"/>
      <c r="R253" s="308"/>
      <c r="S253" s="308"/>
      <c r="T253" s="308"/>
      <c r="U253" s="308"/>
      <c r="V253" s="308"/>
      <c r="W253" s="308"/>
      <c r="X253" s="308"/>
      <c r="Y253" s="308"/>
      <c r="Z253" s="308"/>
    </row>
    <row r="254" spans="1:26" ht="12.75" customHeight="1">
      <c r="A254" s="308"/>
      <c r="B254" s="308"/>
      <c r="C254" s="308"/>
      <c r="D254" s="308"/>
      <c r="E254" s="308"/>
      <c r="F254" s="308"/>
      <c r="G254" s="307"/>
      <c r="H254" s="308"/>
      <c r="I254" s="308"/>
      <c r="J254" s="308"/>
      <c r="K254" s="308"/>
      <c r="L254" s="308"/>
      <c r="M254" s="308"/>
      <c r="N254" s="308"/>
      <c r="O254" s="308"/>
      <c r="P254" s="308"/>
      <c r="Q254" s="308"/>
      <c r="R254" s="308"/>
      <c r="S254" s="308"/>
      <c r="T254" s="308"/>
      <c r="U254" s="308"/>
      <c r="V254" s="308"/>
      <c r="W254" s="308"/>
      <c r="X254" s="308"/>
      <c r="Y254" s="308"/>
      <c r="Z254" s="308"/>
    </row>
    <row r="255" spans="1:26" ht="12.75" customHeight="1">
      <c r="A255" s="308"/>
      <c r="B255" s="308"/>
      <c r="C255" s="308"/>
      <c r="D255" s="308"/>
      <c r="E255" s="308"/>
      <c r="F255" s="308"/>
      <c r="G255" s="307"/>
      <c r="H255" s="308"/>
      <c r="I255" s="308"/>
      <c r="J255" s="308"/>
      <c r="K255" s="308"/>
      <c r="L255" s="308"/>
      <c r="M255" s="308"/>
      <c r="N255" s="308"/>
      <c r="O255" s="308"/>
      <c r="P255" s="308"/>
      <c r="Q255" s="308"/>
      <c r="R255" s="308"/>
      <c r="S255" s="308"/>
      <c r="T255" s="308"/>
      <c r="U255" s="308"/>
      <c r="V255" s="308"/>
      <c r="W255" s="308"/>
      <c r="X255" s="308"/>
      <c r="Y255" s="308"/>
      <c r="Z255" s="308"/>
    </row>
    <row r="256" spans="1:26" ht="12.75" customHeight="1">
      <c r="A256" s="308"/>
      <c r="B256" s="308"/>
      <c r="C256" s="308"/>
      <c r="D256" s="308"/>
      <c r="E256" s="308"/>
      <c r="F256" s="308"/>
      <c r="G256" s="307"/>
      <c r="H256" s="308"/>
      <c r="I256" s="308"/>
      <c r="J256" s="308"/>
      <c r="K256" s="308"/>
      <c r="L256" s="308"/>
      <c r="M256" s="308"/>
      <c r="N256" s="308"/>
      <c r="O256" s="308"/>
      <c r="P256" s="308"/>
      <c r="Q256" s="308"/>
      <c r="R256" s="308"/>
      <c r="S256" s="308"/>
      <c r="T256" s="308"/>
      <c r="U256" s="308"/>
      <c r="V256" s="308"/>
      <c r="W256" s="308"/>
      <c r="X256" s="308"/>
      <c r="Y256" s="308"/>
      <c r="Z256" s="308"/>
    </row>
    <row r="257" spans="1:26" ht="12.75" customHeight="1">
      <c r="A257" s="308"/>
      <c r="B257" s="308"/>
      <c r="C257" s="308"/>
      <c r="D257" s="308"/>
      <c r="E257" s="308"/>
      <c r="F257" s="308"/>
      <c r="G257" s="307"/>
      <c r="H257" s="308"/>
      <c r="I257" s="308"/>
      <c r="J257" s="308"/>
      <c r="K257" s="308"/>
      <c r="L257" s="308"/>
      <c r="M257" s="308"/>
      <c r="N257" s="308"/>
      <c r="O257" s="308"/>
      <c r="P257" s="308"/>
      <c r="Q257" s="308"/>
      <c r="R257" s="308"/>
      <c r="S257" s="308"/>
      <c r="T257" s="308"/>
      <c r="U257" s="308"/>
      <c r="V257" s="308"/>
      <c r="W257" s="308"/>
      <c r="X257" s="308"/>
      <c r="Y257" s="308"/>
      <c r="Z257" s="308"/>
    </row>
    <row r="258" spans="1:26" ht="12.75" customHeight="1">
      <c r="A258" s="308"/>
      <c r="B258" s="308"/>
      <c r="C258" s="308"/>
      <c r="D258" s="308"/>
      <c r="E258" s="308"/>
      <c r="F258" s="308"/>
      <c r="G258" s="307"/>
      <c r="H258" s="308"/>
      <c r="I258" s="308"/>
      <c r="J258" s="308"/>
      <c r="K258" s="308"/>
      <c r="L258" s="308"/>
      <c r="M258" s="308"/>
      <c r="N258" s="308"/>
      <c r="O258" s="308"/>
      <c r="P258" s="308"/>
      <c r="Q258" s="308"/>
      <c r="R258" s="308"/>
      <c r="S258" s="308"/>
      <c r="T258" s="308"/>
      <c r="U258" s="308"/>
      <c r="V258" s="308"/>
      <c r="W258" s="308"/>
      <c r="X258" s="308"/>
      <c r="Y258" s="308"/>
      <c r="Z258" s="308"/>
    </row>
    <row r="259" spans="1:26" ht="12.75" customHeight="1">
      <c r="A259" s="308"/>
      <c r="B259" s="308"/>
      <c r="C259" s="308"/>
      <c r="D259" s="308"/>
      <c r="E259" s="308"/>
      <c r="F259" s="308"/>
      <c r="G259" s="307"/>
      <c r="H259" s="308"/>
      <c r="I259" s="308"/>
      <c r="J259" s="308"/>
      <c r="K259" s="308"/>
      <c r="L259" s="308"/>
      <c r="M259" s="308"/>
      <c r="N259" s="308"/>
      <c r="O259" s="308"/>
      <c r="P259" s="308"/>
      <c r="Q259" s="308"/>
      <c r="R259" s="308"/>
      <c r="S259" s="308"/>
      <c r="T259" s="308"/>
      <c r="U259" s="308"/>
      <c r="V259" s="308"/>
      <c r="W259" s="308"/>
      <c r="X259" s="308"/>
      <c r="Y259" s="308"/>
      <c r="Z259" s="308"/>
    </row>
    <row r="260" spans="1:26" ht="12.75" customHeight="1">
      <c r="A260" s="308"/>
      <c r="B260" s="308"/>
      <c r="C260" s="308"/>
      <c r="D260" s="308"/>
      <c r="E260" s="308"/>
      <c r="F260" s="308"/>
      <c r="G260" s="307"/>
      <c r="H260" s="308"/>
      <c r="I260" s="308"/>
      <c r="J260" s="308"/>
      <c r="K260" s="308"/>
      <c r="L260" s="308"/>
      <c r="M260" s="308"/>
      <c r="N260" s="308"/>
      <c r="O260" s="308"/>
      <c r="P260" s="308"/>
      <c r="Q260" s="308"/>
      <c r="R260" s="308"/>
      <c r="S260" s="308"/>
      <c r="T260" s="308"/>
      <c r="U260" s="308"/>
      <c r="V260" s="308"/>
      <c r="W260" s="308"/>
      <c r="X260" s="308"/>
      <c r="Y260" s="308"/>
      <c r="Z260" s="308"/>
    </row>
    <row r="261" spans="1:26" ht="12.75" customHeight="1">
      <c r="A261" s="308"/>
      <c r="B261" s="308"/>
      <c r="C261" s="308"/>
      <c r="D261" s="308"/>
      <c r="E261" s="308"/>
      <c r="F261" s="308"/>
      <c r="G261" s="307"/>
      <c r="H261" s="308"/>
      <c r="I261" s="308"/>
      <c r="J261" s="308"/>
      <c r="K261" s="308"/>
      <c r="L261" s="308"/>
      <c r="M261" s="308"/>
      <c r="N261" s="308"/>
      <c r="O261" s="308"/>
      <c r="P261" s="308"/>
      <c r="Q261" s="308"/>
      <c r="R261" s="308"/>
      <c r="S261" s="308"/>
      <c r="T261" s="308"/>
      <c r="U261" s="308"/>
      <c r="V261" s="308"/>
      <c r="W261" s="308"/>
      <c r="X261" s="308"/>
      <c r="Y261" s="308"/>
      <c r="Z261" s="308"/>
    </row>
    <row r="262" spans="1:26" ht="12.75" customHeight="1">
      <c r="A262" s="308"/>
      <c r="B262" s="308"/>
      <c r="C262" s="308"/>
      <c r="D262" s="308"/>
      <c r="E262" s="308"/>
      <c r="F262" s="308"/>
      <c r="G262" s="307"/>
      <c r="H262" s="308"/>
      <c r="I262" s="308"/>
      <c r="J262" s="308"/>
      <c r="K262" s="308"/>
      <c r="L262" s="308"/>
      <c r="M262" s="308"/>
      <c r="N262" s="308"/>
      <c r="O262" s="308"/>
      <c r="P262" s="308"/>
      <c r="Q262" s="308"/>
      <c r="R262" s="308"/>
      <c r="S262" s="308"/>
      <c r="T262" s="308"/>
      <c r="U262" s="308"/>
      <c r="V262" s="308"/>
      <c r="W262" s="308"/>
      <c r="X262" s="308"/>
      <c r="Y262" s="308"/>
      <c r="Z262" s="308"/>
    </row>
    <row r="263" spans="1:26" ht="12.75" customHeight="1">
      <c r="A263" s="308"/>
      <c r="B263" s="308"/>
      <c r="C263" s="308"/>
      <c r="D263" s="308"/>
      <c r="E263" s="308"/>
      <c r="F263" s="308"/>
      <c r="G263" s="307"/>
      <c r="H263" s="308"/>
      <c r="I263" s="308"/>
      <c r="J263" s="308"/>
      <c r="K263" s="308"/>
      <c r="L263" s="308"/>
      <c r="M263" s="308"/>
      <c r="N263" s="308"/>
      <c r="O263" s="308"/>
      <c r="P263" s="308"/>
      <c r="Q263" s="308"/>
      <c r="R263" s="308"/>
      <c r="S263" s="308"/>
      <c r="T263" s="308"/>
      <c r="U263" s="308"/>
      <c r="V263" s="308"/>
      <c r="W263" s="308"/>
      <c r="X263" s="308"/>
      <c r="Y263" s="308"/>
      <c r="Z263" s="308"/>
    </row>
    <row r="264" spans="1:26" ht="12.75" customHeight="1">
      <c r="A264" s="308"/>
      <c r="B264" s="308"/>
      <c r="C264" s="308"/>
      <c r="D264" s="308"/>
      <c r="E264" s="308"/>
      <c r="F264" s="308"/>
      <c r="G264" s="307"/>
      <c r="H264" s="308"/>
      <c r="I264" s="308"/>
      <c r="J264" s="308"/>
      <c r="K264" s="308"/>
      <c r="L264" s="308"/>
      <c r="M264" s="308"/>
      <c r="N264" s="308"/>
      <c r="O264" s="308"/>
      <c r="P264" s="308"/>
      <c r="Q264" s="308"/>
      <c r="R264" s="308"/>
      <c r="S264" s="308"/>
      <c r="T264" s="308"/>
      <c r="U264" s="308"/>
      <c r="V264" s="308"/>
      <c r="W264" s="308"/>
      <c r="X264" s="308"/>
      <c r="Y264" s="308"/>
      <c r="Z264" s="308"/>
    </row>
    <row r="265" spans="1:26" ht="12.75" customHeight="1">
      <c r="A265" s="308"/>
      <c r="B265" s="308"/>
      <c r="C265" s="308"/>
      <c r="D265" s="308"/>
      <c r="E265" s="308"/>
      <c r="F265" s="308"/>
      <c r="G265" s="307"/>
      <c r="H265" s="308"/>
      <c r="I265" s="308"/>
      <c r="J265" s="308"/>
      <c r="K265" s="308"/>
      <c r="L265" s="308"/>
      <c r="M265" s="308"/>
      <c r="N265" s="308"/>
      <c r="O265" s="308"/>
      <c r="P265" s="308"/>
      <c r="Q265" s="308"/>
      <c r="R265" s="308"/>
      <c r="S265" s="308"/>
      <c r="T265" s="308"/>
      <c r="U265" s="308"/>
      <c r="V265" s="308"/>
      <c r="W265" s="308"/>
      <c r="X265" s="308"/>
      <c r="Y265" s="308"/>
      <c r="Z265" s="308"/>
    </row>
    <row r="266" spans="1:26" ht="12.75" customHeight="1">
      <c r="A266" s="308"/>
      <c r="B266" s="308"/>
      <c r="C266" s="308"/>
      <c r="D266" s="308"/>
      <c r="E266" s="308"/>
      <c r="F266" s="308"/>
      <c r="G266" s="307"/>
      <c r="H266" s="308"/>
      <c r="I266" s="308"/>
      <c r="J266" s="308"/>
      <c r="K266" s="308"/>
      <c r="L266" s="308"/>
      <c r="M266" s="308"/>
      <c r="N266" s="308"/>
      <c r="O266" s="308"/>
      <c r="P266" s="308"/>
      <c r="Q266" s="308"/>
      <c r="R266" s="308"/>
      <c r="S266" s="308"/>
      <c r="T266" s="308"/>
      <c r="U266" s="308"/>
      <c r="V266" s="308"/>
      <c r="W266" s="308"/>
      <c r="X266" s="308"/>
      <c r="Y266" s="308"/>
      <c r="Z266" s="308"/>
    </row>
    <row r="267" spans="1:26" ht="12.75" customHeight="1">
      <c r="A267" s="308"/>
      <c r="B267" s="308"/>
      <c r="C267" s="308"/>
      <c r="D267" s="308"/>
      <c r="E267" s="308"/>
      <c r="F267" s="308"/>
      <c r="G267" s="307"/>
      <c r="H267" s="308"/>
      <c r="I267" s="308"/>
      <c r="J267" s="308"/>
      <c r="K267" s="308"/>
      <c r="L267" s="308"/>
      <c r="M267" s="308"/>
      <c r="N267" s="308"/>
      <c r="O267" s="308"/>
      <c r="P267" s="308"/>
      <c r="Q267" s="308"/>
      <c r="R267" s="308"/>
      <c r="S267" s="308"/>
      <c r="T267" s="308"/>
      <c r="U267" s="308"/>
      <c r="V267" s="308"/>
      <c r="W267" s="308"/>
      <c r="X267" s="308"/>
      <c r="Y267" s="308"/>
      <c r="Z267" s="308"/>
    </row>
    <row r="268" spans="1:26" ht="12.75" customHeight="1">
      <c r="A268" s="308"/>
      <c r="B268" s="308"/>
      <c r="C268" s="308"/>
      <c r="D268" s="308"/>
      <c r="E268" s="308"/>
      <c r="F268" s="308"/>
      <c r="G268" s="307"/>
      <c r="H268" s="308"/>
      <c r="I268" s="308"/>
      <c r="J268" s="308"/>
      <c r="K268" s="308"/>
      <c r="L268" s="308"/>
      <c r="M268" s="308"/>
      <c r="N268" s="308"/>
      <c r="O268" s="308"/>
      <c r="P268" s="308"/>
      <c r="Q268" s="308"/>
      <c r="R268" s="308"/>
      <c r="S268" s="308"/>
      <c r="T268" s="308"/>
      <c r="U268" s="308"/>
      <c r="V268" s="308"/>
      <c r="W268" s="308"/>
      <c r="X268" s="308"/>
      <c r="Y268" s="308"/>
      <c r="Z268" s="308"/>
    </row>
    <row r="269" spans="1:26" ht="12.75" customHeight="1">
      <c r="A269" s="308"/>
      <c r="B269" s="308"/>
      <c r="C269" s="308"/>
      <c r="D269" s="308"/>
      <c r="E269" s="308"/>
      <c r="F269" s="308"/>
      <c r="G269" s="307"/>
      <c r="H269" s="308"/>
      <c r="I269" s="308"/>
      <c r="J269" s="308"/>
      <c r="K269" s="308"/>
      <c r="L269" s="308"/>
      <c r="M269" s="308"/>
      <c r="N269" s="308"/>
      <c r="O269" s="308"/>
      <c r="P269" s="308"/>
      <c r="Q269" s="308"/>
      <c r="R269" s="308"/>
      <c r="S269" s="308"/>
      <c r="T269" s="308"/>
      <c r="U269" s="308"/>
      <c r="V269" s="308"/>
      <c r="W269" s="308"/>
      <c r="X269" s="308"/>
      <c r="Y269" s="308"/>
      <c r="Z269" s="308"/>
    </row>
    <row r="270" spans="1:26" ht="12.75" customHeight="1">
      <c r="A270" s="308"/>
      <c r="B270" s="308"/>
      <c r="C270" s="308"/>
      <c r="D270" s="308"/>
      <c r="E270" s="308"/>
      <c r="F270" s="308"/>
      <c r="G270" s="307"/>
      <c r="H270" s="308"/>
      <c r="I270" s="308"/>
      <c r="J270" s="308"/>
      <c r="K270" s="308"/>
      <c r="L270" s="308"/>
      <c r="M270" s="308"/>
      <c r="N270" s="308"/>
      <c r="O270" s="308"/>
      <c r="P270" s="308"/>
      <c r="Q270" s="308"/>
      <c r="R270" s="308"/>
      <c r="S270" s="308"/>
      <c r="T270" s="308"/>
      <c r="U270" s="308"/>
      <c r="V270" s="308"/>
      <c r="W270" s="308"/>
      <c r="X270" s="308"/>
      <c r="Y270" s="308"/>
      <c r="Z270" s="308"/>
    </row>
    <row r="271" spans="1:26" ht="12.75" customHeight="1">
      <c r="A271" s="308"/>
      <c r="B271" s="308"/>
      <c r="C271" s="308"/>
      <c r="D271" s="308"/>
      <c r="E271" s="308"/>
      <c r="F271" s="308"/>
      <c r="G271" s="307"/>
      <c r="H271" s="308"/>
      <c r="I271" s="308"/>
      <c r="J271" s="308"/>
      <c r="K271" s="308"/>
      <c r="L271" s="308"/>
      <c r="M271" s="308"/>
      <c r="N271" s="308"/>
      <c r="O271" s="308"/>
      <c r="P271" s="308"/>
      <c r="Q271" s="308"/>
      <c r="R271" s="308"/>
      <c r="S271" s="308"/>
      <c r="T271" s="308"/>
      <c r="U271" s="308"/>
      <c r="V271" s="308"/>
      <c r="W271" s="308"/>
      <c r="X271" s="308"/>
      <c r="Y271" s="308"/>
      <c r="Z271" s="308"/>
    </row>
    <row r="272" spans="1:26" ht="12.75" customHeight="1">
      <c r="A272" s="308"/>
      <c r="B272" s="308"/>
      <c r="C272" s="308"/>
      <c r="D272" s="308"/>
      <c r="E272" s="308"/>
      <c r="F272" s="308"/>
      <c r="G272" s="307"/>
      <c r="H272" s="308"/>
      <c r="I272" s="308"/>
      <c r="J272" s="308"/>
      <c r="K272" s="308"/>
      <c r="L272" s="308"/>
      <c r="M272" s="308"/>
      <c r="N272" s="308"/>
      <c r="O272" s="308"/>
      <c r="P272" s="308"/>
      <c r="Q272" s="308"/>
      <c r="R272" s="308"/>
      <c r="S272" s="308"/>
      <c r="T272" s="308"/>
      <c r="U272" s="308"/>
      <c r="V272" s="308"/>
      <c r="W272" s="308"/>
      <c r="X272" s="308"/>
      <c r="Y272" s="308"/>
      <c r="Z272" s="308"/>
    </row>
    <row r="273" spans="1:26" ht="12.75" customHeight="1">
      <c r="A273" s="308"/>
      <c r="B273" s="308"/>
      <c r="C273" s="308"/>
      <c r="D273" s="308"/>
      <c r="E273" s="308"/>
      <c r="F273" s="308"/>
      <c r="G273" s="307"/>
      <c r="H273" s="308"/>
      <c r="I273" s="308"/>
      <c r="J273" s="308"/>
      <c r="K273" s="308"/>
      <c r="L273" s="308"/>
      <c r="M273" s="308"/>
      <c r="N273" s="308"/>
      <c r="O273" s="308"/>
      <c r="P273" s="308"/>
      <c r="Q273" s="308"/>
      <c r="R273" s="308"/>
      <c r="S273" s="308"/>
      <c r="T273" s="308"/>
      <c r="U273" s="308"/>
      <c r="V273" s="308"/>
      <c r="W273" s="308"/>
      <c r="X273" s="308"/>
      <c r="Y273" s="308"/>
      <c r="Z273" s="308"/>
    </row>
    <row r="274" spans="1:26" ht="12.75" customHeight="1">
      <c r="A274" s="308"/>
      <c r="B274" s="308"/>
      <c r="C274" s="308"/>
      <c r="D274" s="308"/>
      <c r="E274" s="308"/>
      <c r="F274" s="308"/>
      <c r="G274" s="307"/>
      <c r="H274" s="308"/>
      <c r="I274" s="308"/>
      <c r="J274" s="308"/>
      <c r="K274" s="308"/>
      <c r="L274" s="308"/>
      <c r="M274" s="308"/>
      <c r="N274" s="308"/>
      <c r="O274" s="308"/>
      <c r="P274" s="308"/>
      <c r="Q274" s="308"/>
      <c r="R274" s="308"/>
      <c r="S274" s="308"/>
      <c r="T274" s="308"/>
      <c r="U274" s="308"/>
      <c r="V274" s="308"/>
      <c r="W274" s="308"/>
      <c r="X274" s="308"/>
      <c r="Y274" s="308"/>
      <c r="Z274" s="308"/>
    </row>
    <row r="275" spans="1:26" ht="12.75" customHeight="1">
      <c r="A275" s="308"/>
      <c r="B275" s="308"/>
      <c r="C275" s="308"/>
      <c r="D275" s="308"/>
      <c r="E275" s="308"/>
      <c r="F275" s="308"/>
      <c r="G275" s="307"/>
      <c r="H275" s="308"/>
      <c r="I275" s="308"/>
      <c r="J275" s="308"/>
      <c r="K275" s="308"/>
      <c r="L275" s="308"/>
      <c r="M275" s="308"/>
      <c r="N275" s="308"/>
      <c r="O275" s="308"/>
      <c r="P275" s="308"/>
      <c r="Q275" s="308"/>
      <c r="R275" s="308"/>
      <c r="S275" s="308"/>
      <c r="T275" s="308"/>
      <c r="U275" s="308"/>
      <c r="V275" s="308"/>
      <c r="W275" s="308"/>
      <c r="X275" s="308"/>
      <c r="Y275" s="308"/>
      <c r="Z275" s="308"/>
    </row>
    <row r="276" spans="1:26" ht="12.75" customHeight="1">
      <c r="A276" s="308"/>
      <c r="B276" s="308"/>
      <c r="C276" s="308"/>
      <c r="D276" s="308"/>
      <c r="E276" s="308"/>
      <c r="F276" s="308"/>
      <c r="G276" s="307"/>
      <c r="H276" s="308"/>
      <c r="I276" s="308"/>
      <c r="J276" s="308"/>
      <c r="K276" s="308"/>
      <c r="L276" s="308"/>
      <c r="M276" s="308"/>
      <c r="N276" s="308"/>
      <c r="O276" s="308"/>
      <c r="P276" s="308"/>
      <c r="Q276" s="308"/>
      <c r="R276" s="308"/>
      <c r="S276" s="308"/>
      <c r="T276" s="308"/>
      <c r="U276" s="308"/>
      <c r="V276" s="308"/>
      <c r="W276" s="308"/>
      <c r="X276" s="308"/>
      <c r="Y276" s="308"/>
      <c r="Z276" s="308"/>
    </row>
    <row r="277" spans="1:26" ht="12.75" customHeight="1">
      <c r="A277" s="308"/>
      <c r="B277" s="308"/>
      <c r="C277" s="308"/>
      <c r="D277" s="308"/>
      <c r="E277" s="308"/>
      <c r="F277" s="308"/>
      <c r="G277" s="307"/>
      <c r="H277" s="308"/>
      <c r="I277" s="308"/>
      <c r="J277" s="308"/>
      <c r="K277" s="308"/>
      <c r="L277" s="308"/>
      <c r="M277" s="308"/>
      <c r="N277" s="308"/>
      <c r="O277" s="308"/>
      <c r="P277" s="308"/>
      <c r="Q277" s="308"/>
      <c r="R277" s="308"/>
      <c r="S277" s="308"/>
      <c r="T277" s="308"/>
      <c r="U277" s="308"/>
      <c r="V277" s="308"/>
      <c r="W277" s="308"/>
      <c r="X277" s="308"/>
      <c r="Y277" s="308"/>
      <c r="Z277" s="308"/>
    </row>
    <row r="278" spans="1:26" ht="12.75" customHeight="1">
      <c r="A278" s="308"/>
      <c r="B278" s="308"/>
      <c r="C278" s="308"/>
      <c r="D278" s="308"/>
      <c r="E278" s="308"/>
      <c r="F278" s="308"/>
      <c r="G278" s="307"/>
      <c r="H278" s="308"/>
      <c r="I278" s="308"/>
      <c r="J278" s="308"/>
      <c r="K278" s="308"/>
      <c r="L278" s="308"/>
      <c r="M278" s="308"/>
      <c r="N278" s="308"/>
      <c r="O278" s="308"/>
      <c r="P278" s="308"/>
      <c r="Q278" s="308"/>
      <c r="R278" s="308"/>
      <c r="S278" s="308"/>
      <c r="T278" s="308"/>
      <c r="U278" s="308"/>
      <c r="V278" s="308"/>
      <c r="W278" s="308"/>
      <c r="X278" s="308"/>
      <c r="Y278" s="308"/>
      <c r="Z278" s="308"/>
    </row>
    <row r="279" spans="1:26" ht="12.75" customHeight="1">
      <c r="A279" s="308"/>
      <c r="B279" s="308"/>
      <c r="C279" s="308"/>
      <c r="D279" s="308"/>
      <c r="E279" s="308"/>
      <c r="F279" s="308"/>
      <c r="G279" s="307"/>
      <c r="H279" s="308"/>
      <c r="I279" s="308"/>
      <c r="J279" s="308"/>
      <c r="K279" s="308"/>
      <c r="L279" s="308"/>
      <c r="M279" s="308"/>
      <c r="N279" s="308"/>
      <c r="O279" s="308"/>
      <c r="P279" s="308"/>
      <c r="Q279" s="308"/>
      <c r="R279" s="308"/>
      <c r="S279" s="308"/>
      <c r="T279" s="308"/>
      <c r="U279" s="308"/>
      <c r="V279" s="308"/>
      <c r="W279" s="308"/>
      <c r="X279" s="308"/>
      <c r="Y279" s="308"/>
      <c r="Z279" s="308"/>
    </row>
    <row r="280" spans="1:26" ht="12.75" customHeight="1">
      <c r="A280" s="308"/>
      <c r="B280" s="308"/>
      <c r="C280" s="308"/>
      <c r="D280" s="308"/>
      <c r="E280" s="308"/>
      <c r="F280" s="308"/>
      <c r="G280" s="307"/>
      <c r="H280" s="308"/>
      <c r="I280" s="308"/>
      <c r="J280" s="308"/>
      <c r="K280" s="308"/>
      <c r="L280" s="308"/>
      <c r="M280" s="308"/>
      <c r="N280" s="308"/>
      <c r="O280" s="308"/>
      <c r="P280" s="308"/>
      <c r="Q280" s="308"/>
      <c r="R280" s="308"/>
      <c r="S280" s="308"/>
      <c r="T280" s="308"/>
      <c r="U280" s="308"/>
      <c r="V280" s="308"/>
      <c r="W280" s="308"/>
      <c r="X280" s="308"/>
      <c r="Y280" s="308"/>
      <c r="Z280" s="308"/>
    </row>
    <row r="281" spans="1:26" ht="12.75" customHeight="1">
      <c r="A281" s="308"/>
      <c r="B281" s="308"/>
      <c r="C281" s="308"/>
      <c r="D281" s="308"/>
      <c r="E281" s="308"/>
      <c r="F281" s="308"/>
      <c r="G281" s="307"/>
      <c r="H281" s="308"/>
      <c r="I281" s="308"/>
      <c r="J281" s="308"/>
      <c r="K281" s="308"/>
      <c r="L281" s="308"/>
      <c r="M281" s="308"/>
      <c r="N281" s="308"/>
      <c r="O281" s="308"/>
      <c r="P281" s="308"/>
      <c r="Q281" s="308"/>
      <c r="R281" s="308"/>
      <c r="S281" s="308"/>
      <c r="T281" s="308"/>
      <c r="U281" s="308"/>
      <c r="V281" s="308"/>
      <c r="W281" s="308"/>
      <c r="X281" s="308"/>
      <c r="Y281" s="308"/>
      <c r="Z281" s="308"/>
    </row>
    <row r="282" spans="1:26" ht="12.75" customHeight="1">
      <c r="A282" s="308"/>
      <c r="B282" s="308"/>
      <c r="C282" s="308"/>
      <c r="D282" s="308"/>
      <c r="E282" s="308"/>
      <c r="F282" s="308"/>
      <c r="G282" s="307"/>
      <c r="H282" s="308"/>
      <c r="I282" s="308"/>
      <c r="J282" s="308"/>
      <c r="K282" s="308"/>
      <c r="L282" s="308"/>
      <c r="M282" s="308"/>
      <c r="N282" s="308"/>
      <c r="O282" s="308"/>
      <c r="P282" s="308"/>
      <c r="Q282" s="308"/>
      <c r="R282" s="308"/>
      <c r="S282" s="308"/>
      <c r="T282" s="308"/>
      <c r="U282" s="308"/>
      <c r="V282" s="308"/>
      <c r="W282" s="308"/>
      <c r="X282" s="308"/>
      <c r="Y282" s="308"/>
      <c r="Z282" s="308"/>
    </row>
    <row r="283" spans="1:26" ht="12.75" customHeight="1">
      <c r="A283" s="308"/>
      <c r="B283" s="308"/>
      <c r="C283" s="308"/>
      <c r="D283" s="308"/>
      <c r="E283" s="308"/>
      <c r="F283" s="308"/>
      <c r="G283" s="307"/>
      <c r="H283" s="308"/>
      <c r="I283" s="308"/>
      <c r="J283" s="308"/>
      <c r="K283" s="308"/>
      <c r="L283" s="308"/>
      <c r="M283" s="308"/>
      <c r="N283" s="308"/>
      <c r="O283" s="308"/>
      <c r="P283" s="308"/>
      <c r="Q283" s="308"/>
      <c r="R283" s="308"/>
      <c r="S283" s="308"/>
      <c r="T283" s="308"/>
      <c r="U283" s="308"/>
      <c r="V283" s="308"/>
      <c r="W283" s="308"/>
      <c r="X283" s="308"/>
      <c r="Y283" s="308"/>
      <c r="Z283" s="308"/>
    </row>
    <row r="284" spans="1:26" ht="12.75" customHeight="1">
      <c r="A284" s="308"/>
      <c r="B284" s="308"/>
      <c r="C284" s="308"/>
      <c r="D284" s="308"/>
      <c r="E284" s="308"/>
      <c r="F284" s="308"/>
      <c r="G284" s="307"/>
      <c r="H284" s="308"/>
      <c r="I284" s="308"/>
      <c r="J284" s="308"/>
      <c r="K284" s="308"/>
      <c r="L284" s="308"/>
      <c r="M284" s="308"/>
      <c r="N284" s="308"/>
      <c r="O284" s="308"/>
      <c r="P284" s="308"/>
      <c r="Q284" s="308"/>
      <c r="R284" s="308"/>
      <c r="S284" s="308"/>
      <c r="T284" s="308"/>
      <c r="U284" s="308"/>
      <c r="V284" s="308"/>
      <c r="W284" s="308"/>
      <c r="X284" s="308"/>
      <c r="Y284" s="308"/>
      <c r="Z284" s="308"/>
    </row>
    <row r="285" spans="1:26" ht="12.75" customHeight="1">
      <c r="A285" s="308"/>
      <c r="B285" s="308"/>
      <c r="C285" s="308"/>
      <c r="D285" s="308"/>
      <c r="E285" s="308"/>
      <c r="F285" s="308"/>
      <c r="G285" s="307"/>
      <c r="H285" s="308"/>
      <c r="I285" s="308"/>
      <c r="J285" s="308"/>
      <c r="K285" s="308"/>
      <c r="L285" s="308"/>
      <c r="M285" s="308"/>
      <c r="N285" s="308"/>
      <c r="O285" s="308"/>
      <c r="P285" s="308"/>
      <c r="Q285" s="308"/>
      <c r="R285" s="308"/>
      <c r="S285" s="308"/>
      <c r="T285" s="308"/>
      <c r="U285" s="308"/>
      <c r="V285" s="308"/>
      <c r="W285" s="308"/>
      <c r="X285" s="308"/>
      <c r="Y285" s="308"/>
      <c r="Z285" s="308"/>
    </row>
    <row r="286" spans="1:26" ht="12.75" customHeight="1">
      <c r="A286" s="308"/>
      <c r="B286" s="308"/>
      <c r="C286" s="308"/>
      <c r="D286" s="308"/>
      <c r="E286" s="308"/>
      <c r="F286" s="308"/>
      <c r="G286" s="307"/>
      <c r="H286" s="308"/>
      <c r="I286" s="308"/>
      <c r="J286" s="308"/>
      <c r="K286" s="308"/>
      <c r="L286" s="308"/>
      <c r="M286" s="308"/>
      <c r="N286" s="308"/>
      <c r="O286" s="308"/>
      <c r="P286" s="308"/>
      <c r="Q286" s="308"/>
      <c r="R286" s="308"/>
      <c r="S286" s="308"/>
      <c r="T286" s="308"/>
      <c r="U286" s="308"/>
      <c r="V286" s="308"/>
      <c r="W286" s="308"/>
      <c r="X286" s="308"/>
      <c r="Y286" s="308"/>
      <c r="Z286" s="308"/>
    </row>
    <row r="287" spans="1:26" ht="12.75" customHeight="1">
      <c r="A287" s="308"/>
      <c r="B287" s="308"/>
      <c r="C287" s="308"/>
      <c r="D287" s="308"/>
      <c r="E287" s="308"/>
      <c r="F287" s="308"/>
      <c r="G287" s="307"/>
      <c r="H287" s="308"/>
      <c r="I287" s="308"/>
      <c r="J287" s="308"/>
      <c r="K287" s="308"/>
      <c r="L287" s="308"/>
      <c r="M287" s="308"/>
      <c r="N287" s="308"/>
      <c r="O287" s="308"/>
      <c r="P287" s="308"/>
      <c r="Q287" s="308"/>
      <c r="R287" s="308"/>
      <c r="S287" s="308"/>
      <c r="T287" s="308"/>
      <c r="U287" s="308"/>
      <c r="V287" s="308"/>
      <c r="W287" s="308"/>
      <c r="X287" s="308"/>
      <c r="Y287" s="308"/>
      <c r="Z287" s="308"/>
    </row>
    <row r="288" spans="1:26" ht="12.75" customHeight="1">
      <c r="A288" s="308"/>
      <c r="B288" s="308"/>
      <c r="C288" s="308"/>
      <c r="D288" s="308"/>
      <c r="E288" s="308"/>
      <c r="F288" s="308"/>
      <c r="G288" s="307"/>
      <c r="H288" s="308"/>
      <c r="I288" s="308"/>
      <c r="J288" s="308"/>
      <c r="K288" s="308"/>
      <c r="L288" s="308"/>
      <c r="M288" s="308"/>
      <c r="N288" s="308"/>
      <c r="O288" s="308"/>
      <c r="P288" s="308"/>
      <c r="Q288" s="308"/>
      <c r="R288" s="308"/>
      <c r="S288" s="308"/>
      <c r="T288" s="308"/>
      <c r="U288" s="308"/>
      <c r="V288" s="308"/>
      <c r="W288" s="308"/>
      <c r="X288" s="308"/>
      <c r="Y288" s="308"/>
      <c r="Z288" s="308"/>
    </row>
    <row r="289" spans="1:26" ht="12.75" customHeight="1">
      <c r="A289" s="308"/>
      <c r="B289" s="308"/>
      <c r="C289" s="308"/>
      <c r="D289" s="308"/>
      <c r="E289" s="308"/>
      <c r="F289" s="308"/>
      <c r="G289" s="307"/>
      <c r="H289" s="308"/>
      <c r="I289" s="308"/>
      <c r="J289" s="308"/>
      <c r="K289" s="308"/>
      <c r="L289" s="308"/>
      <c r="M289" s="308"/>
      <c r="N289" s="308"/>
      <c r="O289" s="308"/>
      <c r="P289" s="308"/>
      <c r="Q289" s="308"/>
      <c r="R289" s="308"/>
      <c r="S289" s="308"/>
      <c r="T289" s="308"/>
      <c r="U289" s="308"/>
      <c r="V289" s="308"/>
      <c r="W289" s="308"/>
      <c r="X289" s="308"/>
      <c r="Y289" s="308"/>
      <c r="Z289" s="308"/>
    </row>
    <row r="290" spans="1:26" ht="12.75" customHeight="1">
      <c r="A290" s="308"/>
      <c r="B290" s="308"/>
      <c r="C290" s="308"/>
      <c r="D290" s="308"/>
      <c r="E290" s="308"/>
      <c r="F290" s="308"/>
      <c r="G290" s="307"/>
      <c r="H290" s="308"/>
      <c r="I290" s="308"/>
      <c r="J290" s="308"/>
      <c r="K290" s="308"/>
      <c r="L290" s="308"/>
      <c r="M290" s="308"/>
      <c r="N290" s="308"/>
      <c r="O290" s="308"/>
      <c r="P290" s="308"/>
      <c r="Q290" s="308"/>
      <c r="R290" s="308"/>
      <c r="S290" s="308"/>
      <c r="T290" s="308"/>
      <c r="U290" s="308"/>
      <c r="V290" s="308"/>
      <c r="W290" s="308"/>
      <c r="X290" s="308"/>
      <c r="Y290" s="308"/>
      <c r="Z290" s="308"/>
    </row>
    <row r="291" spans="1:26" ht="12.75" customHeight="1">
      <c r="A291" s="308"/>
      <c r="B291" s="308"/>
      <c r="C291" s="308"/>
      <c r="D291" s="308"/>
      <c r="E291" s="308"/>
      <c r="F291" s="308"/>
      <c r="G291" s="307"/>
      <c r="H291" s="308"/>
      <c r="I291" s="308"/>
      <c r="J291" s="308"/>
      <c r="K291" s="308"/>
      <c r="L291" s="308"/>
      <c r="M291" s="308"/>
      <c r="N291" s="308"/>
      <c r="O291" s="308"/>
      <c r="P291" s="308"/>
      <c r="Q291" s="308"/>
      <c r="R291" s="308"/>
      <c r="S291" s="308"/>
      <c r="T291" s="308"/>
      <c r="U291" s="308"/>
      <c r="V291" s="308"/>
      <c r="W291" s="308"/>
      <c r="X291" s="308"/>
      <c r="Y291" s="308"/>
      <c r="Z291" s="308"/>
    </row>
    <row r="292" spans="1:26" ht="12.75" customHeight="1">
      <c r="A292" s="308"/>
      <c r="B292" s="308"/>
      <c r="C292" s="308"/>
      <c r="D292" s="308"/>
      <c r="E292" s="308"/>
      <c r="F292" s="308"/>
      <c r="G292" s="307"/>
      <c r="H292" s="308"/>
      <c r="I292" s="308"/>
      <c r="J292" s="308"/>
      <c r="K292" s="308"/>
      <c r="L292" s="308"/>
      <c r="M292" s="308"/>
      <c r="N292" s="308"/>
      <c r="O292" s="308"/>
      <c r="P292" s="308"/>
      <c r="Q292" s="308"/>
      <c r="R292" s="308"/>
      <c r="S292" s="308"/>
      <c r="T292" s="308"/>
      <c r="U292" s="308"/>
      <c r="V292" s="308"/>
      <c r="W292" s="308"/>
      <c r="X292" s="308"/>
      <c r="Y292" s="308"/>
      <c r="Z292" s="308"/>
    </row>
    <row r="293" spans="1:26" ht="12.75" customHeight="1">
      <c r="A293" s="308"/>
      <c r="B293" s="308"/>
      <c r="C293" s="308"/>
      <c r="D293" s="308"/>
      <c r="E293" s="308"/>
      <c r="F293" s="308"/>
      <c r="G293" s="307"/>
      <c r="H293" s="308"/>
      <c r="I293" s="308"/>
      <c r="J293" s="308"/>
      <c r="K293" s="308"/>
      <c r="L293" s="308"/>
      <c r="M293" s="308"/>
      <c r="N293" s="308"/>
      <c r="O293" s="308"/>
      <c r="P293" s="308"/>
      <c r="Q293" s="308"/>
      <c r="R293" s="308"/>
      <c r="S293" s="308"/>
      <c r="T293" s="308"/>
      <c r="U293" s="308"/>
      <c r="V293" s="308"/>
      <c r="W293" s="308"/>
      <c r="X293" s="308"/>
      <c r="Y293" s="308"/>
      <c r="Z293" s="308"/>
    </row>
    <row r="294" spans="1:26" ht="12.75" customHeight="1">
      <c r="A294" s="308"/>
      <c r="B294" s="308"/>
      <c r="C294" s="308"/>
      <c r="D294" s="308"/>
      <c r="E294" s="308"/>
      <c r="F294" s="308"/>
      <c r="G294" s="307"/>
      <c r="H294" s="308"/>
      <c r="I294" s="308"/>
      <c r="J294" s="308"/>
      <c r="K294" s="308"/>
      <c r="L294" s="308"/>
      <c r="M294" s="308"/>
      <c r="N294" s="308"/>
      <c r="O294" s="308"/>
      <c r="P294" s="308"/>
      <c r="Q294" s="308"/>
      <c r="R294" s="308"/>
      <c r="S294" s="308"/>
      <c r="T294" s="308"/>
      <c r="U294" s="308"/>
      <c r="V294" s="308"/>
      <c r="W294" s="308"/>
      <c r="X294" s="308"/>
      <c r="Y294" s="308"/>
      <c r="Z294" s="308"/>
    </row>
    <row r="295" spans="1:26" ht="12.75" customHeight="1">
      <c r="A295" s="308"/>
      <c r="B295" s="308"/>
      <c r="C295" s="308"/>
      <c r="D295" s="308"/>
      <c r="E295" s="308"/>
      <c r="F295" s="308"/>
      <c r="G295" s="307"/>
      <c r="H295" s="308"/>
      <c r="I295" s="308"/>
      <c r="J295" s="308"/>
      <c r="K295" s="308"/>
      <c r="L295" s="308"/>
      <c r="M295" s="308"/>
      <c r="N295" s="308"/>
      <c r="O295" s="308"/>
      <c r="P295" s="308"/>
      <c r="Q295" s="308"/>
      <c r="R295" s="308"/>
      <c r="S295" s="308"/>
      <c r="T295" s="308"/>
      <c r="U295" s="308"/>
      <c r="V295" s="308"/>
      <c r="W295" s="308"/>
      <c r="X295" s="308"/>
      <c r="Y295" s="308"/>
      <c r="Z295" s="308"/>
    </row>
    <row r="296" spans="1:26" ht="12.75" customHeight="1">
      <c r="A296" s="308"/>
      <c r="B296" s="308"/>
      <c r="C296" s="308"/>
      <c r="D296" s="308"/>
      <c r="E296" s="308"/>
      <c r="F296" s="308"/>
      <c r="G296" s="307"/>
      <c r="H296" s="308"/>
      <c r="I296" s="308"/>
      <c r="J296" s="308"/>
      <c r="K296" s="308"/>
      <c r="L296" s="308"/>
      <c r="M296" s="308"/>
      <c r="N296" s="308"/>
      <c r="O296" s="308"/>
      <c r="P296" s="308"/>
      <c r="Q296" s="308"/>
      <c r="R296" s="308"/>
      <c r="S296" s="308"/>
      <c r="T296" s="308"/>
      <c r="U296" s="308"/>
      <c r="V296" s="308"/>
      <c r="W296" s="308"/>
      <c r="X296" s="308"/>
      <c r="Y296" s="308"/>
      <c r="Z296" s="308"/>
    </row>
    <row r="297" spans="1:26" ht="12.75" customHeight="1">
      <c r="A297" s="308"/>
      <c r="B297" s="308"/>
      <c r="C297" s="308"/>
      <c r="D297" s="308"/>
      <c r="E297" s="308"/>
      <c r="F297" s="308"/>
      <c r="G297" s="307"/>
      <c r="H297" s="308"/>
      <c r="I297" s="308"/>
      <c r="J297" s="308"/>
      <c r="K297" s="308"/>
      <c r="L297" s="308"/>
      <c r="M297" s="308"/>
      <c r="N297" s="308"/>
      <c r="O297" s="308"/>
      <c r="P297" s="308"/>
      <c r="Q297" s="308"/>
      <c r="R297" s="308"/>
      <c r="S297" s="308"/>
      <c r="T297" s="308"/>
      <c r="U297" s="308"/>
      <c r="V297" s="308"/>
      <c r="W297" s="308"/>
      <c r="X297" s="308"/>
      <c r="Y297" s="308"/>
      <c r="Z297" s="308"/>
    </row>
    <row r="298" spans="1:26" ht="12.75" customHeight="1">
      <c r="A298" s="308"/>
      <c r="B298" s="308"/>
      <c r="C298" s="308"/>
      <c r="D298" s="308"/>
      <c r="E298" s="308"/>
      <c r="F298" s="308"/>
      <c r="G298" s="307"/>
      <c r="H298" s="308"/>
      <c r="I298" s="308"/>
      <c r="J298" s="308"/>
      <c r="K298" s="308"/>
      <c r="L298" s="308"/>
      <c r="M298" s="308"/>
      <c r="N298" s="308"/>
      <c r="O298" s="308"/>
      <c r="P298" s="308"/>
      <c r="Q298" s="308"/>
      <c r="R298" s="308"/>
      <c r="S298" s="308"/>
      <c r="T298" s="308"/>
      <c r="U298" s="308"/>
      <c r="V298" s="308"/>
      <c r="W298" s="308"/>
      <c r="X298" s="308"/>
      <c r="Y298" s="308"/>
      <c r="Z298" s="308"/>
    </row>
    <row r="299" spans="1:26" ht="12.75" customHeight="1">
      <c r="A299" s="308"/>
      <c r="B299" s="308"/>
      <c r="C299" s="308"/>
      <c r="D299" s="308"/>
      <c r="E299" s="308"/>
      <c r="F299" s="308"/>
      <c r="G299" s="307"/>
      <c r="H299" s="308"/>
      <c r="I299" s="308"/>
      <c r="J299" s="308"/>
      <c r="K299" s="308"/>
      <c r="L299" s="308"/>
      <c r="M299" s="308"/>
      <c r="N299" s="308"/>
      <c r="O299" s="308"/>
      <c r="P299" s="308"/>
      <c r="Q299" s="308"/>
      <c r="R299" s="308"/>
      <c r="S299" s="308"/>
      <c r="T299" s="308"/>
      <c r="U299" s="308"/>
      <c r="V299" s="308"/>
      <c r="W299" s="308"/>
      <c r="X299" s="308"/>
      <c r="Y299" s="308"/>
      <c r="Z299" s="308"/>
    </row>
    <row r="300" spans="1:26" ht="12.75" customHeight="1">
      <c r="A300" s="308"/>
      <c r="B300" s="308"/>
      <c r="C300" s="308"/>
      <c r="D300" s="308"/>
      <c r="E300" s="308"/>
      <c r="F300" s="308"/>
      <c r="G300" s="307"/>
      <c r="H300" s="308"/>
      <c r="I300" s="308"/>
      <c r="J300" s="308"/>
      <c r="K300" s="308"/>
      <c r="L300" s="308"/>
      <c r="M300" s="308"/>
      <c r="N300" s="308"/>
      <c r="O300" s="308"/>
      <c r="P300" s="308"/>
      <c r="Q300" s="308"/>
      <c r="R300" s="308"/>
      <c r="S300" s="308"/>
      <c r="T300" s="308"/>
      <c r="U300" s="308"/>
      <c r="V300" s="308"/>
      <c r="W300" s="308"/>
      <c r="X300" s="308"/>
      <c r="Y300" s="308"/>
      <c r="Z300" s="308"/>
    </row>
    <row r="301" spans="1:26" ht="12.75" customHeight="1">
      <c r="A301" s="308"/>
      <c r="B301" s="308"/>
      <c r="C301" s="308"/>
      <c r="D301" s="308"/>
      <c r="E301" s="308"/>
      <c r="F301" s="308"/>
      <c r="G301" s="307"/>
      <c r="H301" s="308"/>
      <c r="I301" s="308"/>
      <c r="J301" s="308"/>
      <c r="K301" s="308"/>
      <c r="L301" s="308"/>
      <c r="M301" s="308"/>
      <c r="N301" s="308"/>
      <c r="O301" s="308"/>
      <c r="P301" s="308"/>
      <c r="Q301" s="308"/>
      <c r="R301" s="308"/>
      <c r="S301" s="308"/>
      <c r="T301" s="308"/>
      <c r="U301" s="308"/>
      <c r="V301" s="308"/>
      <c r="W301" s="308"/>
      <c r="X301" s="308"/>
      <c r="Y301" s="308"/>
      <c r="Z301" s="308"/>
    </row>
    <row r="302" spans="1:26" ht="12.75" customHeight="1">
      <c r="A302" s="308"/>
      <c r="B302" s="308"/>
      <c r="C302" s="308"/>
      <c r="D302" s="308"/>
      <c r="E302" s="308"/>
      <c r="F302" s="308"/>
      <c r="G302" s="307"/>
      <c r="H302" s="308"/>
      <c r="I302" s="308"/>
      <c r="J302" s="308"/>
      <c r="K302" s="308"/>
      <c r="L302" s="308"/>
      <c r="M302" s="308"/>
      <c r="N302" s="308"/>
      <c r="O302" s="308"/>
      <c r="P302" s="308"/>
      <c r="Q302" s="308"/>
      <c r="R302" s="308"/>
      <c r="S302" s="308"/>
      <c r="T302" s="308"/>
      <c r="U302" s="308"/>
      <c r="V302" s="308"/>
      <c r="W302" s="308"/>
      <c r="X302" s="308"/>
      <c r="Y302" s="308"/>
      <c r="Z302" s="308"/>
    </row>
    <row r="303" spans="1:26" ht="12.75" customHeight="1">
      <c r="A303" s="308"/>
      <c r="B303" s="308"/>
      <c r="C303" s="308"/>
      <c r="D303" s="308"/>
      <c r="E303" s="308"/>
      <c r="F303" s="308"/>
      <c r="G303" s="307"/>
      <c r="H303" s="308"/>
      <c r="I303" s="308"/>
      <c r="J303" s="308"/>
      <c r="K303" s="308"/>
      <c r="L303" s="308"/>
      <c r="M303" s="308"/>
      <c r="N303" s="308"/>
      <c r="O303" s="308"/>
      <c r="P303" s="308"/>
      <c r="Q303" s="308"/>
      <c r="R303" s="308"/>
      <c r="S303" s="308"/>
      <c r="T303" s="308"/>
      <c r="U303" s="308"/>
      <c r="V303" s="308"/>
      <c r="W303" s="308"/>
      <c r="X303" s="308"/>
      <c r="Y303" s="308"/>
      <c r="Z303" s="308"/>
    </row>
    <row r="304" spans="1:26" ht="12.75" customHeight="1">
      <c r="A304" s="308"/>
      <c r="B304" s="308"/>
      <c r="C304" s="308"/>
      <c r="D304" s="308"/>
      <c r="E304" s="308"/>
      <c r="F304" s="308"/>
      <c r="G304" s="307"/>
      <c r="H304" s="308"/>
      <c r="I304" s="308"/>
      <c r="J304" s="308"/>
      <c r="K304" s="308"/>
      <c r="L304" s="308"/>
      <c r="M304" s="308"/>
      <c r="N304" s="308"/>
      <c r="O304" s="308"/>
      <c r="P304" s="308"/>
      <c r="Q304" s="308"/>
      <c r="R304" s="308"/>
      <c r="S304" s="308"/>
      <c r="T304" s="308"/>
      <c r="U304" s="308"/>
      <c r="V304" s="308"/>
      <c r="W304" s="308"/>
      <c r="X304" s="308"/>
      <c r="Y304" s="308"/>
      <c r="Z304" s="308"/>
    </row>
    <row r="305" spans="1:26" ht="12.75" customHeight="1">
      <c r="A305" s="308"/>
      <c r="B305" s="308"/>
      <c r="C305" s="308"/>
      <c r="D305" s="308"/>
      <c r="E305" s="308"/>
      <c r="F305" s="308"/>
      <c r="G305" s="307"/>
      <c r="H305" s="308"/>
      <c r="I305" s="308"/>
      <c r="J305" s="308"/>
      <c r="K305" s="308"/>
      <c r="L305" s="308"/>
      <c r="M305" s="308"/>
      <c r="N305" s="308"/>
      <c r="O305" s="308"/>
      <c r="P305" s="308"/>
      <c r="Q305" s="308"/>
      <c r="R305" s="308"/>
      <c r="S305" s="308"/>
      <c r="T305" s="308"/>
      <c r="U305" s="308"/>
      <c r="V305" s="308"/>
      <c r="W305" s="308"/>
      <c r="X305" s="308"/>
      <c r="Y305" s="308"/>
      <c r="Z305" s="308"/>
    </row>
    <row r="306" spans="1:26" ht="12.75" customHeight="1">
      <c r="A306" s="308"/>
      <c r="B306" s="308"/>
      <c r="C306" s="308"/>
      <c r="D306" s="308"/>
      <c r="E306" s="308"/>
      <c r="F306" s="308"/>
      <c r="G306" s="307"/>
      <c r="H306" s="308"/>
      <c r="I306" s="308"/>
      <c r="J306" s="308"/>
      <c r="K306" s="308"/>
      <c r="L306" s="308"/>
      <c r="M306" s="308"/>
      <c r="N306" s="308"/>
      <c r="O306" s="308"/>
      <c r="P306" s="308"/>
      <c r="Q306" s="308"/>
      <c r="R306" s="308"/>
      <c r="S306" s="308"/>
      <c r="T306" s="308"/>
      <c r="U306" s="308"/>
      <c r="V306" s="308"/>
      <c r="W306" s="308"/>
      <c r="X306" s="308"/>
      <c r="Y306" s="308"/>
      <c r="Z306" s="308"/>
    </row>
    <row r="307" spans="1:26" ht="12.75" customHeight="1">
      <c r="A307" s="308"/>
      <c r="B307" s="308"/>
      <c r="C307" s="308"/>
      <c r="D307" s="308"/>
      <c r="E307" s="308"/>
      <c r="F307" s="308"/>
      <c r="G307" s="307"/>
      <c r="H307" s="308"/>
      <c r="I307" s="308"/>
      <c r="J307" s="308"/>
      <c r="K307" s="308"/>
      <c r="L307" s="308"/>
      <c r="M307" s="308"/>
      <c r="N307" s="308"/>
      <c r="O307" s="308"/>
      <c r="P307" s="308"/>
      <c r="Q307" s="308"/>
      <c r="R307" s="308"/>
      <c r="S307" s="308"/>
      <c r="T307" s="308"/>
      <c r="U307" s="308"/>
      <c r="V307" s="308"/>
      <c r="W307" s="308"/>
      <c r="X307" s="308"/>
      <c r="Y307" s="308"/>
      <c r="Z307" s="308"/>
    </row>
    <row r="308" spans="1:26" ht="12.75" customHeight="1">
      <c r="A308" s="308"/>
      <c r="B308" s="308"/>
      <c r="C308" s="308"/>
      <c r="D308" s="308"/>
      <c r="E308" s="308"/>
      <c r="F308" s="308"/>
      <c r="G308" s="307"/>
      <c r="H308" s="308"/>
      <c r="I308" s="308"/>
      <c r="J308" s="308"/>
      <c r="K308" s="308"/>
      <c r="L308" s="308"/>
      <c r="M308" s="308"/>
      <c r="N308" s="308"/>
      <c r="O308" s="308"/>
      <c r="P308" s="308"/>
      <c r="Q308" s="308"/>
      <c r="R308" s="308"/>
      <c r="S308" s="308"/>
      <c r="T308" s="308"/>
      <c r="U308" s="308"/>
      <c r="V308" s="308"/>
      <c r="W308" s="308"/>
      <c r="X308" s="308"/>
      <c r="Y308" s="308"/>
      <c r="Z308" s="308"/>
    </row>
    <row r="309" spans="1:26" ht="12.75" customHeight="1">
      <c r="A309" s="308"/>
      <c r="B309" s="308"/>
      <c r="C309" s="308"/>
      <c r="D309" s="308"/>
      <c r="E309" s="308"/>
      <c r="F309" s="308"/>
      <c r="G309" s="307"/>
      <c r="H309" s="308"/>
      <c r="I309" s="308"/>
      <c r="J309" s="308"/>
      <c r="K309" s="308"/>
      <c r="L309" s="308"/>
      <c r="M309" s="308"/>
      <c r="N309" s="308"/>
      <c r="O309" s="308"/>
      <c r="P309" s="308"/>
      <c r="Q309" s="308"/>
      <c r="R309" s="308"/>
      <c r="S309" s="308"/>
      <c r="T309" s="308"/>
      <c r="U309" s="308"/>
      <c r="V309" s="308"/>
      <c r="W309" s="308"/>
      <c r="X309" s="308"/>
      <c r="Y309" s="308"/>
      <c r="Z309" s="308"/>
    </row>
    <row r="310" spans="1:26" ht="12.75" customHeight="1">
      <c r="A310" s="308"/>
      <c r="B310" s="308"/>
      <c r="C310" s="308"/>
      <c r="D310" s="308"/>
      <c r="E310" s="308"/>
      <c r="F310" s="308"/>
      <c r="G310" s="307"/>
      <c r="H310" s="308"/>
      <c r="I310" s="308"/>
      <c r="J310" s="308"/>
      <c r="K310" s="308"/>
      <c r="L310" s="308"/>
      <c r="M310" s="308"/>
      <c r="N310" s="308"/>
      <c r="O310" s="308"/>
      <c r="P310" s="308"/>
      <c r="Q310" s="308"/>
      <c r="R310" s="308"/>
      <c r="S310" s="308"/>
      <c r="T310" s="308"/>
      <c r="U310" s="308"/>
      <c r="V310" s="308"/>
      <c r="W310" s="308"/>
      <c r="X310" s="308"/>
      <c r="Y310" s="308"/>
      <c r="Z310" s="308"/>
    </row>
    <row r="311" spans="1:26" ht="12.75" customHeight="1">
      <c r="A311" s="308"/>
      <c r="B311" s="308"/>
      <c r="C311" s="308"/>
      <c r="D311" s="308"/>
      <c r="E311" s="308"/>
      <c r="F311" s="308"/>
      <c r="G311" s="307"/>
      <c r="H311" s="308"/>
      <c r="I311" s="308"/>
      <c r="J311" s="308"/>
      <c r="K311" s="308"/>
      <c r="L311" s="308"/>
      <c r="M311" s="308"/>
      <c r="N311" s="308"/>
      <c r="O311" s="308"/>
      <c r="P311" s="308"/>
      <c r="Q311" s="308"/>
      <c r="R311" s="308"/>
      <c r="S311" s="308"/>
      <c r="T311" s="308"/>
      <c r="U311" s="308"/>
      <c r="V311" s="308"/>
      <c r="W311" s="308"/>
      <c r="X311" s="308"/>
      <c r="Y311" s="308"/>
      <c r="Z311" s="308"/>
    </row>
    <row r="312" spans="1:26" ht="12.75" customHeight="1">
      <c r="A312" s="308"/>
      <c r="B312" s="308"/>
      <c r="C312" s="308"/>
      <c r="D312" s="308"/>
      <c r="E312" s="308"/>
      <c r="F312" s="308"/>
      <c r="G312" s="307"/>
      <c r="H312" s="308"/>
      <c r="I312" s="308"/>
      <c r="J312" s="308"/>
      <c r="K312" s="308"/>
      <c r="L312" s="308"/>
      <c r="M312" s="308"/>
      <c r="N312" s="308"/>
      <c r="O312" s="308"/>
      <c r="P312" s="308"/>
      <c r="Q312" s="308"/>
      <c r="R312" s="308"/>
      <c r="S312" s="308"/>
      <c r="T312" s="308"/>
      <c r="U312" s="308"/>
      <c r="V312" s="308"/>
      <c r="W312" s="308"/>
      <c r="X312" s="308"/>
      <c r="Y312" s="308"/>
      <c r="Z312" s="308"/>
    </row>
    <row r="313" spans="1:26" ht="12.75" customHeight="1">
      <c r="A313" s="308"/>
      <c r="B313" s="308"/>
      <c r="C313" s="308"/>
      <c r="D313" s="308"/>
      <c r="E313" s="308"/>
      <c r="F313" s="308"/>
      <c r="G313" s="307"/>
      <c r="H313" s="308"/>
      <c r="I313" s="308"/>
      <c r="J313" s="308"/>
      <c r="K313" s="308"/>
      <c r="L313" s="308"/>
      <c r="M313" s="308"/>
      <c r="N313" s="308"/>
      <c r="O313" s="308"/>
      <c r="P313" s="308"/>
      <c r="Q313" s="308"/>
      <c r="R313" s="308"/>
      <c r="S313" s="308"/>
      <c r="T313" s="308"/>
      <c r="U313" s="308"/>
      <c r="V313" s="308"/>
      <c r="W313" s="308"/>
      <c r="X313" s="308"/>
      <c r="Y313" s="308"/>
      <c r="Z313" s="308"/>
    </row>
    <row r="314" spans="1:26" ht="12.75" customHeight="1">
      <c r="A314" s="308"/>
      <c r="B314" s="308"/>
      <c r="C314" s="308"/>
      <c r="D314" s="308"/>
      <c r="E314" s="308"/>
      <c r="F314" s="308"/>
      <c r="G314" s="307"/>
      <c r="H314" s="308"/>
      <c r="I314" s="308"/>
      <c r="J314" s="308"/>
      <c r="K314" s="308"/>
      <c r="L314" s="308"/>
      <c r="M314" s="308"/>
      <c r="N314" s="308"/>
      <c r="O314" s="308"/>
      <c r="P314" s="308"/>
      <c r="Q314" s="308"/>
      <c r="R314" s="308"/>
      <c r="S314" s="308"/>
      <c r="T314" s="308"/>
      <c r="U314" s="308"/>
      <c r="V314" s="308"/>
      <c r="W314" s="308"/>
      <c r="X314" s="308"/>
      <c r="Y314" s="308"/>
      <c r="Z314" s="308"/>
    </row>
    <row r="315" spans="1:26" ht="12.75" customHeight="1">
      <c r="A315" s="308"/>
      <c r="B315" s="308"/>
      <c r="C315" s="308"/>
      <c r="D315" s="308"/>
      <c r="E315" s="308"/>
      <c r="F315" s="308"/>
      <c r="G315" s="307"/>
      <c r="H315" s="308"/>
      <c r="I315" s="308"/>
      <c r="J315" s="308"/>
      <c r="K315" s="308"/>
      <c r="L315" s="308"/>
      <c r="M315" s="308"/>
      <c r="N315" s="308"/>
      <c r="O315" s="308"/>
      <c r="P315" s="308"/>
      <c r="Q315" s="308"/>
      <c r="R315" s="308"/>
      <c r="S315" s="308"/>
      <c r="T315" s="308"/>
      <c r="U315" s="308"/>
      <c r="V315" s="308"/>
      <c r="W315" s="308"/>
      <c r="X315" s="308"/>
      <c r="Y315" s="308"/>
      <c r="Z315" s="308"/>
    </row>
    <row r="316" spans="1:26" ht="12.75" customHeight="1">
      <c r="A316" s="308"/>
      <c r="B316" s="308"/>
      <c r="C316" s="308"/>
      <c r="D316" s="308"/>
      <c r="E316" s="308"/>
      <c r="F316" s="308"/>
      <c r="G316" s="307"/>
      <c r="H316" s="308"/>
      <c r="I316" s="308"/>
      <c r="J316" s="308"/>
      <c r="K316" s="308"/>
      <c r="L316" s="308"/>
      <c r="M316" s="308"/>
      <c r="N316" s="308"/>
      <c r="O316" s="308"/>
      <c r="P316" s="308"/>
      <c r="Q316" s="308"/>
      <c r="R316" s="308"/>
      <c r="S316" s="308"/>
      <c r="T316" s="308"/>
      <c r="U316" s="308"/>
      <c r="V316" s="308"/>
      <c r="W316" s="308"/>
      <c r="X316" s="308"/>
      <c r="Y316" s="308"/>
      <c r="Z316" s="308"/>
    </row>
    <row r="317" spans="1:26" ht="12.75" customHeight="1">
      <c r="A317" s="308"/>
      <c r="B317" s="308"/>
      <c r="C317" s="308"/>
      <c r="D317" s="308"/>
      <c r="E317" s="308"/>
      <c r="F317" s="308"/>
      <c r="G317" s="307"/>
      <c r="H317" s="308"/>
      <c r="I317" s="308"/>
      <c r="J317" s="308"/>
      <c r="K317" s="308"/>
      <c r="L317" s="308"/>
      <c r="M317" s="308"/>
      <c r="N317" s="308"/>
      <c r="O317" s="308"/>
      <c r="P317" s="308"/>
      <c r="Q317" s="308"/>
      <c r="R317" s="308"/>
      <c r="S317" s="308"/>
      <c r="T317" s="308"/>
      <c r="U317" s="308"/>
      <c r="V317" s="308"/>
      <c r="W317" s="308"/>
      <c r="X317" s="308"/>
      <c r="Y317" s="308"/>
      <c r="Z317" s="308"/>
    </row>
    <row r="318" spans="1:26" ht="12.75" customHeight="1">
      <c r="A318" s="308"/>
      <c r="B318" s="308"/>
      <c r="C318" s="308"/>
      <c r="D318" s="308"/>
      <c r="E318" s="308"/>
      <c r="F318" s="308"/>
      <c r="G318" s="307"/>
      <c r="H318" s="308"/>
      <c r="I318" s="308"/>
      <c r="J318" s="308"/>
      <c r="K318" s="308"/>
      <c r="L318" s="308"/>
      <c r="M318" s="308"/>
      <c r="N318" s="308"/>
      <c r="O318" s="308"/>
      <c r="P318" s="308"/>
      <c r="Q318" s="308"/>
      <c r="R318" s="308"/>
      <c r="S318" s="308"/>
      <c r="T318" s="308"/>
      <c r="U318" s="308"/>
      <c r="V318" s="308"/>
      <c r="W318" s="308"/>
      <c r="X318" s="308"/>
      <c r="Y318" s="308"/>
      <c r="Z318" s="308"/>
    </row>
    <row r="319" spans="1:26" ht="12.75" customHeight="1">
      <c r="A319" s="308"/>
      <c r="B319" s="308"/>
      <c r="C319" s="308"/>
      <c r="D319" s="308"/>
      <c r="E319" s="308"/>
      <c r="F319" s="308"/>
      <c r="G319" s="307"/>
      <c r="H319" s="308"/>
      <c r="I319" s="308"/>
      <c r="J319" s="308"/>
      <c r="K319" s="308"/>
      <c r="L319" s="308"/>
      <c r="M319" s="308"/>
      <c r="N319" s="308"/>
      <c r="O319" s="308"/>
      <c r="P319" s="308"/>
      <c r="Q319" s="308"/>
      <c r="R319" s="308"/>
      <c r="S319" s="308"/>
      <c r="T319" s="308"/>
      <c r="U319" s="308"/>
      <c r="V319" s="308"/>
      <c r="W319" s="308"/>
      <c r="X319" s="308"/>
      <c r="Y319" s="308"/>
      <c r="Z319" s="308"/>
    </row>
    <row r="320" spans="1:26" ht="12.75" customHeight="1">
      <c r="A320" s="308"/>
      <c r="B320" s="308"/>
      <c r="C320" s="308"/>
      <c r="D320" s="308"/>
      <c r="E320" s="308"/>
      <c r="F320" s="308"/>
      <c r="G320" s="307"/>
      <c r="H320" s="308"/>
      <c r="I320" s="308"/>
      <c r="J320" s="308"/>
      <c r="K320" s="308"/>
      <c r="L320" s="308"/>
      <c r="M320" s="308"/>
      <c r="N320" s="308"/>
      <c r="O320" s="308"/>
      <c r="P320" s="308"/>
      <c r="Q320" s="308"/>
      <c r="R320" s="308"/>
      <c r="S320" s="308"/>
      <c r="T320" s="308"/>
      <c r="U320" s="308"/>
      <c r="V320" s="308"/>
      <c r="W320" s="308"/>
      <c r="X320" s="308"/>
      <c r="Y320" s="308"/>
      <c r="Z320" s="308"/>
    </row>
    <row r="321" spans="1:26" ht="12.75" customHeight="1">
      <c r="A321" s="308"/>
      <c r="B321" s="308"/>
      <c r="C321" s="308"/>
      <c r="D321" s="308"/>
      <c r="E321" s="308"/>
      <c r="F321" s="308"/>
      <c r="G321" s="307"/>
      <c r="H321" s="308"/>
      <c r="I321" s="308"/>
      <c r="J321" s="308"/>
      <c r="K321" s="308"/>
      <c r="L321" s="308"/>
      <c r="M321" s="308"/>
      <c r="N321" s="308"/>
      <c r="O321" s="308"/>
      <c r="P321" s="308"/>
      <c r="Q321" s="308"/>
      <c r="R321" s="308"/>
      <c r="S321" s="308"/>
      <c r="T321" s="308"/>
      <c r="U321" s="308"/>
      <c r="V321" s="308"/>
      <c r="W321" s="308"/>
      <c r="X321" s="308"/>
      <c r="Y321" s="308"/>
      <c r="Z321" s="308"/>
    </row>
    <row r="322" spans="1:26" ht="12.75" customHeight="1">
      <c r="A322" s="308"/>
      <c r="B322" s="308"/>
      <c r="C322" s="308"/>
      <c r="D322" s="308"/>
      <c r="E322" s="308"/>
      <c r="F322" s="308"/>
      <c r="G322" s="307"/>
      <c r="H322" s="308"/>
      <c r="I322" s="308"/>
      <c r="J322" s="308"/>
      <c r="K322" s="308"/>
      <c r="L322" s="308"/>
      <c r="M322" s="308"/>
      <c r="N322" s="308"/>
      <c r="O322" s="308"/>
      <c r="P322" s="308"/>
      <c r="Q322" s="308"/>
      <c r="R322" s="308"/>
      <c r="S322" s="308"/>
      <c r="T322" s="308"/>
      <c r="U322" s="308"/>
      <c r="V322" s="308"/>
      <c r="W322" s="308"/>
      <c r="X322" s="308"/>
      <c r="Y322" s="308"/>
      <c r="Z322" s="308"/>
    </row>
    <row r="323" spans="1:26" ht="12.75" customHeight="1">
      <c r="A323" s="308"/>
      <c r="B323" s="308"/>
      <c r="C323" s="308"/>
      <c r="D323" s="308"/>
      <c r="E323" s="308"/>
      <c r="F323" s="308"/>
      <c r="G323" s="307"/>
      <c r="H323" s="308"/>
      <c r="I323" s="308"/>
      <c r="J323" s="308"/>
      <c r="K323" s="308"/>
      <c r="L323" s="308"/>
      <c r="M323" s="308"/>
      <c r="N323" s="308"/>
      <c r="O323" s="308"/>
      <c r="P323" s="308"/>
      <c r="Q323" s="308"/>
      <c r="R323" s="308"/>
      <c r="S323" s="308"/>
      <c r="T323" s="308"/>
      <c r="U323" s="308"/>
      <c r="V323" s="308"/>
      <c r="W323" s="308"/>
      <c r="X323" s="308"/>
      <c r="Y323" s="308"/>
      <c r="Z323" s="308"/>
    </row>
    <row r="324" spans="1:26" ht="12.75" customHeight="1">
      <c r="A324" s="308"/>
      <c r="B324" s="308"/>
      <c r="C324" s="308"/>
      <c r="D324" s="308"/>
      <c r="E324" s="308"/>
      <c r="F324" s="308"/>
      <c r="G324" s="307"/>
      <c r="H324" s="308"/>
      <c r="I324" s="308"/>
      <c r="J324" s="308"/>
      <c r="K324" s="308"/>
      <c r="L324" s="308"/>
      <c r="M324" s="308"/>
      <c r="N324" s="308"/>
      <c r="O324" s="308"/>
      <c r="P324" s="308"/>
      <c r="Q324" s="308"/>
      <c r="R324" s="308"/>
      <c r="S324" s="308"/>
      <c r="T324" s="308"/>
      <c r="U324" s="308"/>
      <c r="V324" s="308"/>
      <c r="W324" s="308"/>
      <c r="X324" s="308"/>
      <c r="Y324" s="308"/>
      <c r="Z324" s="308"/>
    </row>
    <row r="325" spans="1:26" ht="12.75" customHeight="1">
      <c r="A325" s="308"/>
      <c r="B325" s="308"/>
      <c r="C325" s="308"/>
      <c r="D325" s="308"/>
      <c r="E325" s="308"/>
      <c r="F325" s="308"/>
      <c r="G325" s="307"/>
      <c r="H325" s="308"/>
      <c r="I325" s="308"/>
      <c r="J325" s="308"/>
      <c r="K325" s="308"/>
      <c r="L325" s="308"/>
      <c r="M325" s="308"/>
      <c r="N325" s="308"/>
      <c r="O325" s="308"/>
      <c r="P325" s="308"/>
      <c r="Q325" s="308"/>
      <c r="R325" s="308"/>
      <c r="S325" s="308"/>
      <c r="T325" s="308"/>
      <c r="U325" s="308"/>
      <c r="V325" s="308"/>
      <c r="W325" s="308"/>
      <c r="X325" s="308"/>
      <c r="Y325" s="308"/>
      <c r="Z325" s="308"/>
    </row>
    <row r="326" spans="1:26" ht="12.75" customHeight="1">
      <c r="A326" s="308"/>
      <c r="B326" s="308"/>
      <c r="C326" s="308"/>
      <c r="D326" s="308"/>
      <c r="E326" s="308"/>
      <c r="F326" s="308"/>
      <c r="G326" s="307"/>
      <c r="H326" s="308"/>
      <c r="I326" s="308"/>
      <c r="J326" s="308"/>
      <c r="K326" s="308"/>
      <c r="L326" s="308"/>
      <c r="M326" s="308"/>
      <c r="N326" s="308"/>
      <c r="O326" s="308"/>
      <c r="P326" s="308"/>
      <c r="Q326" s="308"/>
      <c r="R326" s="308"/>
      <c r="S326" s="308"/>
      <c r="T326" s="308"/>
      <c r="U326" s="308"/>
      <c r="V326" s="308"/>
      <c r="W326" s="308"/>
      <c r="X326" s="308"/>
      <c r="Y326" s="308"/>
      <c r="Z326" s="308"/>
    </row>
    <row r="327" spans="1:26" ht="12.75" customHeight="1">
      <c r="A327" s="308"/>
      <c r="B327" s="308"/>
      <c r="C327" s="308"/>
      <c r="D327" s="308"/>
      <c r="E327" s="308"/>
      <c r="F327" s="308"/>
      <c r="G327" s="307"/>
      <c r="H327" s="308"/>
      <c r="I327" s="308"/>
      <c r="J327" s="308"/>
      <c r="K327" s="308"/>
      <c r="L327" s="308"/>
      <c r="M327" s="308"/>
      <c r="N327" s="308"/>
      <c r="O327" s="308"/>
      <c r="P327" s="308"/>
      <c r="Q327" s="308"/>
      <c r="R327" s="308"/>
      <c r="S327" s="308"/>
      <c r="T327" s="308"/>
      <c r="U327" s="308"/>
      <c r="V327" s="308"/>
      <c r="W327" s="308"/>
      <c r="X327" s="308"/>
      <c r="Y327" s="308"/>
      <c r="Z327" s="308"/>
    </row>
    <row r="328" spans="1:26" ht="12.75" customHeight="1">
      <c r="A328" s="308"/>
      <c r="B328" s="308"/>
      <c r="C328" s="308"/>
      <c r="D328" s="308"/>
      <c r="E328" s="308"/>
      <c r="F328" s="308"/>
      <c r="G328" s="307"/>
      <c r="H328" s="308"/>
      <c r="I328" s="308"/>
      <c r="J328" s="308"/>
      <c r="K328" s="308"/>
      <c r="L328" s="308"/>
      <c r="M328" s="308"/>
      <c r="N328" s="308"/>
      <c r="O328" s="308"/>
      <c r="P328" s="308"/>
      <c r="Q328" s="308"/>
      <c r="R328" s="308"/>
      <c r="S328" s="308"/>
      <c r="T328" s="308"/>
      <c r="U328" s="308"/>
      <c r="V328" s="308"/>
      <c r="W328" s="308"/>
      <c r="X328" s="308"/>
      <c r="Y328" s="308"/>
      <c r="Z328" s="308"/>
    </row>
    <row r="329" spans="1:26" ht="12.75" customHeight="1">
      <c r="A329" s="308"/>
      <c r="B329" s="308"/>
      <c r="C329" s="308"/>
      <c r="D329" s="308"/>
      <c r="E329" s="308"/>
      <c r="F329" s="308"/>
      <c r="G329" s="307"/>
      <c r="H329" s="308"/>
      <c r="I329" s="308"/>
      <c r="J329" s="308"/>
      <c r="K329" s="308"/>
      <c r="L329" s="308"/>
      <c r="M329" s="308"/>
      <c r="N329" s="308"/>
      <c r="O329" s="308"/>
      <c r="P329" s="308"/>
      <c r="Q329" s="308"/>
      <c r="R329" s="308"/>
      <c r="S329" s="308"/>
      <c r="T329" s="308"/>
      <c r="U329" s="308"/>
      <c r="V329" s="308"/>
      <c r="W329" s="308"/>
      <c r="X329" s="308"/>
      <c r="Y329" s="308"/>
      <c r="Z329" s="308"/>
    </row>
    <row r="330" spans="1:26" ht="12.75" customHeight="1">
      <c r="A330" s="308"/>
      <c r="B330" s="308"/>
      <c r="C330" s="308"/>
      <c r="D330" s="308"/>
      <c r="E330" s="308"/>
      <c r="F330" s="308"/>
      <c r="G330" s="307"/>
      <c r="H330" s="308"/>
      <c r="I330" s="308"/>
      <c r="J330" s="308"/>
      <c r="K330" s="308"/>
      <c r="L330" s="308"/>
      <c r="M330" s="308"/>
      <c r="N330" s="308"/>
      <c r="O330" s="308"/>
      <c r="P330" s="308"/>
      <c r="Q330" s="308"/>
      <c r="R330" s="308"/>
      <c r="S330" s="308"/>
      <c r="T330" s="308"/>
      <c r="U330" s="308"/>
      <c r="V330" s="308"/>
      <c r="W330" s="308"/>
      <c r="X330" s="308"/>
      <c r="Y330" s="308"/>
      <c r="Z330" s="308"/>
    </row>
    <row r="331" spans="1:26" ht="12.75" customHeight="1">
      <c r="A331" s="308"/>
      <c r="B331" s="308"/>
      <c r="C331" s="308"/>
      <c r="D331" s="308"/>
      <c r="E331" s="308"/>
      <c r="F331" s="308"/>
      <c r="G331" s="307"/>
      <c r="H331" s="308"/>
      <c r="I331" s="308"/>
      <c r="J331" s="308"/>
      <c r="K331" s="308"/>
      <c r="L331" s="308"/>
      <c r="M331" s="308"/>
      <c r="N331" s="308"/>
      <c r="O331" s="308"/>
      <c r="P331" s="308"/>
      <c r="Q331" s="308"/>
      <c r="R331" s="308"/>
      <c r="S331" s="308"/>
      <c r="T331" s="308"/>
      <c r="U331" s="308"/>
      <c r="V331" s="308"/>
      <c r="W331" s="308"/>
      <c r="X331" s="308"/>
      <c r="Y331" s="308"/>
      <c r="Z331" s="308"/>
    </row>
    <row r="332" spans="1:26" ht="12.75" customHeight="1">
      <c r="A332" s="308"/>
      <c r="B332" s="308"/>
      <c r="C332" s="308"/>
      <c r="D332" s="308"/>
      <c r="E332" s="308"/>
      <c r="F332" s="308"/>
      <c r="G332" s="307"/>
      <c r="H332" s="308"/>
      <c r="I332" s="308"/>
      <c r="J332" s="308"/>
      <c r="K332" s="308"/>
      <c r="L332" s="308"/>
      <c r="M332" s="308"/>
      <c r="N332" s="308"/>
      <c r="O332" s="308"/>
      <c r="P332" s="308"/>
      <c r="Q332" s="308"/>
      <c r="R332" s="308"/>
      <c r="S332" s="308"/>
      <c r="T332" s="308"/>
      <c r="U332" s="308"/>
      <c r="V332" s="308"/>
      <c r="W332" s="308"/>
      <c r="X332" s="308"/>
      <c r="Y332" s="308"/>
      <c r="Z332" s="308"/>
    </row>
    <row r="333" spans="1:26" ht="12.75" customHeight="1">
      <c r="A333" s="308"/>
      <c r="B333" s="308"/>
      <c r="C333" s="308"/>
      <c r="D333" s="308"/>
      <c r="E333" s="308"/>
      <c r="F333" s="308"/>
      <c r="G333" s="307"/>
      <c r="H333" s="308"/>
      <c r="I333" s="308"/>
      <c r="J333" s="308"/>
      <c r="K333" s="308"/>
      <c r="L333" s="308"/>
      <c r="M333" s="308"/>
      <c r="N333" s="308"/>
      <c r="O333" s="308"/>
      <c r="P333" s="308"/>
      <c r="Q333" s="308"/>
      <c r="R333" s="308"/>
      <c r="S333" s="308"/>
      <c r="T333" s="308"/>
      <c r="U333" s="308"/>
      <c r="V333" s="308"/>
      <c r="W333" s="308"/>
      <c r="X333" s="308"/>
      <c r="Y333" s="308"/>
      <c r="Z333" s="308"/>
    </row>
    <row r="334" spans="1:26" ht="12.75" customHeight="1">
      <c r="A334" s="308"/>
      <c r="B334" s="308"/>
      <c r="C334" s="308"/>
      <c r="D334" s="308"/>
      <c r="E334" s="308"/>
      <c r="F334" s="308"/>
      <c r="G334" s="307"/>
      <c r="H334" s="308"/>
      <c r="I334" s="308"/>
      <c r="J334" s="308"/>
      <c r="K334" s="308"/>
      <c r="L334" s="308"/>
      <c r="M334" s="308"/>
      <c r="N334" s="308"/>
      <c r="O334" s="308"/>
      <c r="P334" s="308"/>
      <c r="Q334" s="308"/>
      <c r="R334" s="308"/>
      <c r="S334" s="308"/>
      <c r="T334" s="308"/>
      <c r="U334" s="308"/>
      <c r="V334" s="308"/>
      <c r="W334" s="308"/>
      <c r="X334" s="308"/>
      <c r="Y334" s="308"/>
      <c r="Z334" s="308"/>
    </row>
    <row r="335" spans="1:26" ht="12.75" customHeight="1">
      <c r="A335" s="308"/>
      <c r="B335" s="308"/>
      <c r="C335" s="308"/>
      <c r="D335" s="308"/>
      <c r="E335" s="308"/>
      <c r="F335" s="308"/>
      <c r="G335" s="307"/>
      <c r="H335" s="308"/>
      <c r="I335" s="308"/>
      <c r="J335" s="308"/>
      <c r="K335" s="308"/>
      <c r="L335" s="308"/>
      <c r="M335" s="308"/>
      <c r="N335" s="308"/>
      <c r="O335" s="308"/>
      <c r="P335" s="308"/>
      <c r="Q335" s="308"/>
      <c r="R335" s="308"/>
      <c r="S335" s="308"/>
      <c r="T335" s="308"/>
      <c r="U335" s="308"/>
      <c r="V335" s="308"/>
      <c r="W335" s="308"/>
      <c r="X335" s="308"/>
      <c r="Y335" s="308"/>
      <c r="Z335" s="308"/>
    </row>
    <row r="336" spans="1:26" ht="12.75" customHeight="1">
      <c r="A336" s="308"/>
      <c r="B336" s="308"/>
      <c r="C336" s="308"/>
      <c r="D336" s="308"/>
      <c r="E336" s="308"/>
      <c r="F336" s="308"/>
      <c r="G336" s="307"/>
      <c r="H336" s="308"/>
      <c r="I336" s="308"/>
      <c r="J336" s="308"/>
      <c r="K336" s="308"/>
      <c r="L336" s="308"/>
      <c r="M336" s="308"/>
      <c r="N336" s="308"/>
      <c r="O336" s="308"/>
      <c r="P336" s="308"/>
      <c r="Q336" s="308"/>
      <c r="R336" s="308"/>
      <c r="S336" s="308"/>
      <c r="T336" s="308"/>
      <c r="U336" s="308"/>
      <c r="V336" s="308"/>
      <c r="W336" s="308"/>
      <c r="X336" s="308"/>
      <c r="Y336" s="308"/>
      <c r="Z336" s="308"/>
    </row>
    <row r="337" spans="1:26" ht="12.75" customHeight="1">
      <c r="A337" s="308"/>
      <c r="B337" s="308"/>
      <c r="C337" s="308"/>
      <c r="D337" s="308"/>
      <c r="E337" s="308"/>
      <c r="F337" s="308"/>
      <c r="G337" s="307"/>
      <c r="H337" s="308"/>
      <c r="I337" s="308"/>
      <c r="J337" s="308"/>
      <c r="K337" s="308"/>
      <c r="L337" s="308"/>
      <c r="M337" s="308"/>
      <c r="N337" s="308"/>
      <c r="O337" s="308"/>
      <c r="P337" s="308"/>
      <c r="Q337" s="308"/>
      <c r="R337" s="308"/>
      <c r="S337" s="308"/>
      <c r="T337" s="308"/>
      <c r="U337" s="308"/>
      <c r="V337" s="308"/>
      <c r="W337" s="308"/>
      <c r="X337" s="308"/>
      <c r="Y337" s="308"/>
      <c r="Z337" s="308"/>
    </row>
    <row r="338" spans="1:26" ht="12.75" customHeight="1">
      <c r="A338" s="308"/>
      <c r="B338" s="308"/>
      <c r="C338" s="308"/>
      <c r="D338" s="308"/>
      <c r="E338" s="308"/>
      <c r="F338" s="308"/>
      <c r="G338" s="307"/>
      <c r="H338" s="308"/>
      <c r="I338" s="308"/>
      <c r="J338" s="308"/>
      <c r="K338" s="308"/>
      <c r="L338" s="308"/>
      <c r="M338" s="308"/>
      <c r="N338" s="308"/>
      <c r="O338" s="308"/>
      <c r="P338" s="308"/>
      <c r="Q338" s="308"/>
      <c r="R338" s="308"/>
      <c r="S338" s="308"/>
      <c r="T338" s="308"/>
      <c r="U338" s="308"/>
      <c r="V338" s="308"/>
      <c r="W338" s="308"/>
      <c r="X338" s="308"/>
      <c r="Y338" s="308"/>
      <c r="Z338" s="308"/>
    </row>
    <row r="339" spans="1:26" ht="12.75" customHeight="1">
      <c r="A339" s="308"/>
      <c r="B339" s="308"/>
      <c r="C339" s="308"/>
      <c r="D339" s="308"/>
      <c r="E339" s="308"/>
      <c r="F339" s="308"/>
      <c r="G339" s="307"/>
      <c r="H339" s="308"/>
      <c r="I339" s="308"/>
      <c r="J339" s="308"/>
      <c r="K339" s="308"/>
      <c r="L339" s="308"/>
      <c r="M339" s="308"/>
      <c r="N339" s="308"/>
      <c r="O339" s="308"/>
      <c r="P339" s="308"/>
      <c r="Q339" s="308"/>
      <c r="R339" s="308"/>
      <c r="S339" s="308"/>
      <c r="T339" s="308"/>
      <c r="U339" s="308"/>
      <c r="V339" s="308"/>
      <c r="W339" s="308"/>
      <c r="X339" s="308"/>
      <c r="Y339" s="308"/>
      <c r="Z339" s="308"/>
    </row>
    <row r="340" spans="1:26" ht="12.75" customHeight="1">
      <c r="A340" s="308"/>
      <c r="B340" s="308"/>
      <c r="C340" s="308"/>
      <c r="D340" s="308"/>
      <c r="E340" s="308"/>
      <c r="F340" s="308"/>
      <c r="G340" s="307"/>
      <c r="H340" s="308"/>
      <c r="I340" s="308"/>
      <c r="J340" s="308"/>
      <c r="K340" s="308"/>
      <c r="L340" s="308"/>
      <c r="M340" s="308"/>
      <c r="N340" s="308"/>
      <c r="O340" s="308"/>
      <c r="P340" s="308"/>
      <c r="Q340" s="308"/>
      <c r="R340" s="308"/>
      <c r="S340" s="308"/>
      <c r="T340" s="308"/>
      <c r="U340" s="308"/>
      <c r="V340" s="308"/>
      <c r="W340" s="308"/>
      <c r="X340" s="308"/>
      <c r="Y340" s="308"/>
      <c r="Z340" s="308"/>
    </row>
    <row r="341" spans="1:26" ht="12.75" customHeight="1">
      <c r="A341" s="308"/>
      <c r="B341" s="308"/>
      <c r="C341" s="308"/>
      <c r="D341" s="308"/>
      <c r="E341" s="308"/>
      <c r="F341" s="308"/>
      <c r="G341" s="307"/>
      <c r="H341" s="308"/>
      <c r="I341" s="308"/>
      <c r="J341" s="308"/>
      <c r="K341" s="308"/>
      <c r="L341" s="308"/>
      <c r="M341" s="308"/>
      <c r="N341" s="308"/>
      <c r="O341" s="308"/>
      <c r="P341" s="308"/>
      <c r="Q341" s="308"/>
      <c r="R341" s="308"/>
      <c r="S341" s="308"/>
      <c r="T341" s="308"/>
      <c r="U341" s="308"/>
      <c r="V341" s="308"/>
      <c r="W341" s="308"/>
      <c r="X341" s="308"/>
      <c r="Y341" s="308"/>
      <c r="Z341" s="308"/>
    </row>
    <row r="342" spans="1:26" ht="12.75" customHeight="1">
      <c r="A342" s="308"/>
      <c r="B342" s="308"/>
      <c r="C342" s="308"/>
      <c r="D342" s="308"/>
      <c r="E342" s="308"/>
      <c r="F342" s="308"/>
      <c r="G342" s="307"/>
      <c r="H342" s="308"/>
      <c r="I342" s="308"/>
      <c r="J342" s="308"/>
      <c r="K342" s="308"/>
      <c r="L342" s="308"/>
      <c r="M342" s="308"/>
      <c r="N342" s="308"/>
      <c r="O342" s="308"/>
      <c r="P342" s="308"/>
      <c r="Q342" s="308"/>
      <c r="R342" s="308"/>
      <c r="S342" s="308"/>
      <c r="T342" s="308"/>
      <c r="U342" s="308"/>
      <c r="V342" s="308"/>
      <c r="W342" s="308"/>
      <c r="X342" s="308"/>
      <c r="Y342" s="308"/>
      <c r="Z342" s="308"/>
    </row>
    <row r="343" spans="1:26" ht="12.75" customHeight="1">
      <c r="A343" s="308"/>
      <c r="B343" s="308"/>
      <c r="C343" s="308"/>
      <c r="D343" s="308"/>
      <c r="E343" s="308"/>
      <c r="F343" s="308"/>
      <c r="G343" s="307"/>
      <c r="H343" s="308"/>
      <c r="I343" s="308"/>
      <c r="J343" s="308"/>
      <c r="K343" s="308"/>
      <c r="L343" s="308"/>
      <c r="M343" s="308"/>
      <c r="N343" s="308"/>
      <c r="O343" s="308"/>
      <c r="P343" s="308"/>
      <c r="Q343" s="308"/>
      <c r="R343" s="308"/>
      <c r="S343" s="308"/>
      <c r="T343" s="308"/>
      <c r="U343" s="308"/>
      <c r="V343" s="308"/>
      <c r="W343" s="308"/>
      <c r="X343" s="308"/>
      <c r="Y343" s="308"/>
      <c r="Z343" s="308"/>
    </row>
    <row r="344" spans="1:26" ht="12.75" customHeight="1">
      <c r="A344" s="308"/>
      <c r="B344" s="308"/>
      <c r="C344" s="308"/>
      <c r="D344" s="308"/>
      <c r="E344" s="308"/>
      <c r="F344" s="308"/>
      <c r="G344" s="307"/>
      <c r="H344" s="308"/>
      <c r="I344" s="308"/>
      <c r="J344" s="308"/>
      <c r="K344" s="308"/>
      <c r="L344" s="308"/>
      <c r="M344" s="308"/>
      <c r="N344" s="308"/>
      <c r="O344" s="308"/>
      <c r="P344" s="308"/>
      <c r="Q344" s="308"/>
      <c r="R344" s="308"/>
      <c r="S344" s="308"/>
      <c r="T344" s="308"/>
      <c r="U344" s="308"/>
      <c r="V344" s="308"/>
      <c r="W344" s="308"/>
      <c r="X344" s="308"/>
      <c r="Y344" s="308"/>
      <c r="Z344" s="308"/>
    </row>
    <row r="345" spans="1:26" ht="12.75" customHeight="1">
      <c r="A345" s="308"/>
      <c r="B345" s="308"/>
      <c r="C345" s="308"/>
      <c r="D345" s="308"/>
      <c r="E345" s="308"/>
      <c r="F345" s="308"/>
      <c r="G345" s="307"/>
      <c r="H345" s="308"/>
      <c r="I345" s="308"/>
      <c r="J345" s="308"/>
      <c r="K345" s="308"/>
      <c r="L345" s="308"/>
      <c r="M345" s="308"/>
      <c r="N345" s="308"/>
      <c r="O345" s="308"/>
      <c r="P345" s="308"/>
      <c r="Q345" s="308"/>
      <c r="R345" s="308"/>
      <c r="S345" s="308"/>
      <c r="T345" s="308"/>
      <c r="U345" s="308"/>
      <c r="V345" s="308"/>
      <c r="W345" s="308"/>
      <c r="X345" s="308"/>
      <c r="Y345" s="308"/>
      <c r="Z345" s="308"/>
    </row>
    <row r="346" spans="1:26" ht="12.75" customHeight="1">
      <c r="A346" s="308"/>
      <c r="B346" s="308"/>
      <c r="C346" s="308"/>
      <c r="D346" s="308"/>
      <c r="E346" s="308"/>
      <c r="F346" s="308"/>
      <c r="G346" s="307"/>
      <c r="H346" s="308"/>
      <c r="I346" s="308"/>
      <c r="J346" s="308"/>
      <c r="K346" s="308"/>
      <c r="L346" s="308"/>
      <c r="M346" s="308"/>
      <c r="N346" s="308"/>
      <c r="O346" s="308"/>
      <c r="P346" s="308"/>
      <c r="Q346" s="308"/>
      <c r="R346" s="308"/>
      <c r="S346" s="308"/>
      <c r="T346" s="308"/>
      <c r="U346" s="308"/>
      <c r="V346" s="308"/>
      <c r="W346" s="308"/>
      <c r="X346" s="308"/>
      <c r="Y346" s="308"/>
      <c r="Z346" s="308"/>
    </row>
    <row r="347" spans="1:26" ht="12.75" customHeight="1">
      <c r="A347" s="308"/>
      <c r="B347" s="308"/>
      <c r="C347" s="308"/>
      <c r="D347" s="308"/>
      <c r="E347" s="308"/>
      <c r="F347" s="308"/>
      <c r="G347" s="307"/>
      <c r="H347" s="308"/>
      <c r="I347" s="308"/>
      <c r="J347" s="308"/>
      <c r="K347" s="308"/>
      <c r="L347" s="308"/>
      <c r="M347" s="308"/>
      <c r="N347" s="308"/>
      <c r="O347" s="308"/>
      <c r="P347" s="308"/>
      <c r="Q347" s="308"/>
      <c r="R347" s="308"/>
      <c r="S347" s="308"/>
      <c r="T347" s="308"/>
      <c r="U347" s="308"/>
      <c r="V347" s="308"/>
      <c r="W347" s="308"/>
      <c r="X347" s="308"/>
      <c r="Y347" s="308"/>
      <c r="Z347" s="308"/>
    </row>
    <row r="348" spans="1:26" ht="12.75" customHeight="1">
      <c r="A348" s="308"/>
      <c r="B348" s="308"/>
      <c r="C348" s="308"/>
      <c r="D348" s="308"/>
      <c r="E348" s="308"/>
      <c r="F348" s="308"/>
      <c r="G348" s="307"/>
      <c r="H348" s="308"/>
      <c r="I348" s="308"/>
      <c r="J348" s="308"/>
      <c r="K348" s="308"/>
      <c r="L348" s="308"/>
      <c r="M348" s="308"/>
      <c r="N348" s="308"/>
      <c r="O348" s="308"/>
      <c r="P348" s="308"/>
      <c r="Q348" s="308"/>
      <c r="R348" s="308"/>
      <c r="S348" s="308"/>
      <c r="T348" s="308"/>
      <c r="U348" s="308"/>
      <c r="V348" s="308"/>
      <c r="W348" s="308"/>
      <c r="X348" s="308"/>
      <c r="Y348" s="308"/>
      <c r="Z348" s="308"/>
    </row>
    <row r="349" spans="1:26" ht="12.75" customHeight="1">
      <c r="A349" s="308"/>
      <c r="B349" s="308"/>
      <c r="C349" s="308"/>
      <c r="D349" s="308"/>
      <c r="E349" s="308"/>
      <c r="F349" s="308"/>
      <c r="G349" s="307"/>
      <c r="H349" s="308"/>
      <c r="I349" s="308"/>
      <c r="J349" s="308"/>
      <c r="K349" s="308"/>
      <c r="L349" s="308"/>
      <c r="M349" s="308"/>
      <c r="N349" s="308"/>
      <c r="O349" s="308"/>
      <c r="P349" s="308"/>
      <c r="Q349" s="308"/>
      <c r="R349" s="308"/>
      <c r="S349" s="308"/>
      <c r="T349" s="308"/>
      <c r="U349" s="308"/>
      <c r="V349" s="308"/>
      <c r="W349" s="308"/>
      <c r="X349" s="308"/>
      <c r="Y349" s="308"/>
      <c r="Z349" s="308"/>
    </row>
    <row r="350" spans="1:26" ht="12.75" customHeight="1">
      <c r="A350" s="308"/>
      <c r="B350" s="308"/>
      <c r="C350" s="308"/>
      <c r="D350" s="308"/>
      <c r="E350" s="308"/>
      <c r="F350" s="308"/>
      <c r="G350" s="307"/>
      <c r="H350" s="308"/>
      <c r="I350" s="308"/>
      <c r="J350" s="308"/>
      <c r="K350" s="308"/>
      <c r="L350" s="308"/>
      <c r="M350" s="308"/>
      <c r="N350" s="308"/>
      <c r="O350" s="308"/>
      <c r="P350" s="308"/>
      <c r="Q350" s="308"/>
      <c r="R350" s="308"/>
      <c r="S350" s="308"/>
      <c r="T350" s="308"/>
      <c r="U350" s="308"/>
      <c r="V350" s="308"/>
      <c r="W350" s="308"/>
      <c r="X350" s="308"/>
      <c r="Y350" s="308"/>
      <c r="Z350" s="308"/>
    </row>
    <row r="351" spans="1:26" ht="12.75" customHeight="1">
      <c r="A351" s="308"/>
      <c r="B351" s="308"/>
      <c r="C351" s="308"/>
      <c r="D351" s="308"/>
      <c r="E351" s="308"/>
      <c r="F351" s="308"/>
      <c r="G351" s="307"/>
      <c r="H351" s="308"/>
      <c r="I351" s="308"/>
      <c r="J351" s="308"/>
      <c r="K351" s="308"/>
      <c r="L351" s="308"/>
      <c r="M351" s="308"/>
      <c r="N351" s="308"/>
      <c r="O351" s="308"/>
      <c r="P351" s="308"/>
      <c r="Q351" s="308"/>
      <c r="R351" s="308"/>
      <c r="S351" s="308"/>
      <c r="T351" s="308"/>
      <c r="U351" s="308"/>
      <c r="V351" s="308"/>
      <c r="W351" s="308"/>
      <c r="X351" s="308"/>
      <c r="Y351" s="308"/>
      <c r="Z351" s="308"/>
    </row>
    <row r="352" spans="1:26" ht="12.75" customHeight="1">
      <c r="A352" s="308"/>
      <c r="B352" s="308"/>
      <c r="C352" s="308"/>
      <c r="D352" s="308"/>
      <c r="E352" s="308"/>
      <c r="F352" s="308"/>
      <c r="G352" s="307"/>
      <c r="H352" s="308"/>
      <c r="I352" s="308"/>
      <c r="J352" s="308"/>
      <c r="K352" s="308"/>
      <c r="L352" s="308"/>
      <c r="M352" s="308"/>
      <c r="N352" s="308"/>
      <c r="O352" s="308"/>
      <c r="P352" s="308"/>
      <c r="Q352" s="308"/>
      <c r="R352" s="308"/>
      <c r="S352" s="308"/>
      <c r="T352" s="308"/>
      <c r="U352" s="308"/>
      <c r="V352" s="308"/>
      <c r="W352" s="308"/>
      <c r="X352" s="308"/>
      <c r="Y352" s="308"/>
      <c r="Z352" s="308"/>
    </row>
    <row r="353" spans="1:26" ht="12.75" customHeight="1">
      <c r="A353" s="308"/>
      <c r="B353" s="308"/>
      <c r="C353" s="308"/>
      <c r="D353" s="308"/>
      <c r="E353" s="308"/>
      <c r="F353" s="308"/>
      <c r="G353" s="307"/>
      <c r="H353" s="308"/>
      <c r="I353" s="308"/>
      <c r="J353" s="308"/>
      <c r="K353" s="308"/>
      <c r="L353" s="308"/>
      <c r="M353" s="308"/>
      <c r="N353" s="308"/>
      <c r="O353" s="308"/>
      <c r="P353" s="308"/>
      <c r="Q353" s="308"/>
      <c r="R353" s="308"/>
      <c r="S353" s="308"/>
      <c r="T353" s="308"/>
      <c r="U353" s="308"/>
      <c r="V353" s="308"/>
      <c r="W353" s="308"/>
      <c r="X353" s="308"/>
      <c r="Y353" s="308"/>
      <c r="Z353" s="308"/>
    </row>
    <row r="354" spans="1:26" ht="12.75" customHeight="1">
      <c r="A354" s="308"/>
      <c r="B354" s="308"/>
      <c r="C354" s="308"/>
      <c r="D354" s="308"/>
      <c r="E354" s="308"/>
      <c r="F354" s="308"/>
      <c r="G354" s="307"/>
      <c r="H354" s="308"/>
      <c r="I354" s="308"/>
      <c r="J354" s="308"/>
      <c r="K354" s="308"/>
      <c r="L354" s="308"/>
      <c r="M354" s="308"/>
      <c r="N354" s="308"/>
      <c r="O354" s="308"/>
      <c r="P354" s="308"/>
      <c r="Q354" s="308"/>
      <c r="R354" s="308"/>
      <c r="S354" s="308"/>
      <c r="T354" s="308"/>
      <c r="U354" s="308"/>
      <c r="V354" s="308"/>
      <c r="W354" s="308"/>
      <c r="X354" s="308"/>
      <c r="Y354" s="308"/>
      <c r="Z354" s="308"/>
    </row>
    <row r="355" spans="1:26" ht="12.75" customHeight="1">
      <c r="A355" s="308"/>
      <c r="B355" s="308"/>
      <c r="C355" s="308"/>
      <c r="D355" s="308"/>
      <c r="E355" s="308"/>
      <c r="F355" s="308"/>
      <c r="G355" s="307"/>
      <c r="H355" s="308"/>
      <c r="I355" s="308"/>
      <c r="J355" s="308"/>
      <c r="K355" s="308"/>
      <c r="L355" s="308"/>
      <c r="M355" s="308"/>
      <c r="N355" s="308"/>
      <c r="O355" s="308"/>
      <c r="P355" s="308"/>
      <c r="Q355" s="308"/>
      <c r="R355" s="308"/>
      <c r="S355" s="308"/>
      <c r="T355" s="308"/>
      <c r="U355" s="308"/>
      <c r="V355" s="308"/>
      <c r="W355" s="308"/>
      <c r="X355" s="308"/>
      <c r="Y355" s="308"/>
      <c r="Z355" s="308"/>
    </row>
    <row r="356" spans="1:26" ht="12.75" customHeight="1">
      <c r="A356" s="308"/>
      <c r="B356" s="308"/>
      <c r="C356" s="308"/>
      <c r="D356" s="308"/>
      <c r="E356" s="308"/>
      <c r="F356" s="308"/>
      <c r="G356" s="307"/>
      <c r="H356" s="308"/>
      <c r="I356" s="308"/>
      <c r="J356" s="308"/>
      <c r="K356" s="308"/>
      <c r="L356" s="308"/>
      <c r="M356" s="308"/>
      <c r="N356" s="308"/>
      <c r="O356" s="308"/>
      <c r="P356" s="308"/>
      <c r="Q356" s="308"/>
      <c r="R356" s="308"/>
      <c r="S356" s="308"/>
      <c r="T356" s="308"/>
      <c r="U356" s="308"/>
      <c r="V356" s="308"/>
      <c r="W356" s="308"/>
      <c r="X356" s="308"/>
      <c r="Y356" s="308"/>
      <c r="Z356" s="308"/>
    </row>
    <row r="357" spans="1:26" ht="12.75" customHeight="1">
      <c r="A357" s="308"/>
      <c r="B357" s="308"/>
      <c r="C357" s="308"/>
      <c r="D357" s="308"/>
      <c r="E357" s="308"/>
      <c r="F357" s="308"/>
      <c r="G357" s="307"/>
      <c r="H357" s="308"/>
      <c r="I357" s="308"/>
      <c r="J357" s="308"/>
      <c r="K357" s="308"/>
      <c r="L357" s="308"/>
      <c r="M357" s="308"/>
      <c r="N357" s="308"/>
      <c r="O357" s="308"/>
      <c r="P357" s="308"/>
      <c r="Q357" s="308"/>
      <c r="R357" s="308"/>
      <c r="S357" s="308"/>
      <c r="T357" s="308"/>
      <c r="U357" s="308"/>
      <c r="V357" s="308"/>
      <c r="W357" s="308"/>
      <c r="X357" s="308"/>
      <c r="Y357" s="308"/>
      <c r="Z357" s="308"/>
    </row>
    <row r="358" spans="1:26" ht="12.75" customHeight="1">
      <c r="A358" s="308"/>
      <c r="B358" s="308"/>
      <c r="C358" s="308"/>
      <c r="D358" s="308"/>
      <c r="E358" s="308"/>
      <c r="F358" s="308"/>
      <c r="G358" s="307"/>
      <c r="H358" s="308"/>
      <c r="I358" s="308"/>
      <c r="J358" s="308"/>
      <c r="K358" s="308"/>
      <c r="L358" s="308"/>
      <c r="M358" s="308"/>
      <c r="N358" s="308"/>
      <c r="O358" s="308"/>
      <c r="P358" s="308"/>
      <c r="Q358" s="308"/>
      <c r="R358" s="308"/>
      <c r="S358" s="308"/>
      <c r="T358" s="308"/>
      <c r="U358" s="308"/>
      <c r="V358" s="308"/>
      <c r="W358" s="308"/>
      <c r="X358" s="308"/>
      <c r="Y358" s="308"/>
      <c r="Z358" s="308"/>
    </row>
    <row r="359" spans="1:26" ht="12.75" customHeight="1">
      <c r="A359" s="308"/>
      <c r="B359" s="308"/>
      <c r="C359" s="308"/>
      <c r="D359" s="308"/>
      <c r="E359" s="308"/>
      <c r="F359" s="308"/>
      <c r="G359" s="307"/>
      <c r="H359" s="308"/>
      <c r="I359" s="308"/>
      <c r="J359" s="308"/>
      <c r="K359" s="308"/>
      <c r="L359" s="308"/>
      <c r="M359" s="308"/>
      <c r="N359" s="308"/>
      <c r="O359" s="308"/>
      <c r="P359" s="308"/>
      <c r="Q359" s="308"/>
      <c r="R359" s="308"/>
      <c r="S359" s="308"/>
      <c r="T359" s="308"/>
      <c r="U359" s="308"/>
      <c r="V359" s="308"/>
      <c r="W359" s="308"/>
      <c r="X359" s="308"/>
      <c r="Y359" s="308"/>
      <c r="Z359" s="308"/>
    </row>
    <row r="360" spans="1:26" ht="12.75" customHeight="1">
      <c r="A360" s="308"/>
      <c r="B360" s="308"/>
      <c r="C360" s="308"/>
      <c r="D360" s="308"/>
      <c r="E360" s="308"/>
      <c r="F360" s="308"/>
      <c r="G360" s="307"/>
      <c r="H360" s="308"/>
      <c r="I360" s="308"/>
      <c r="J360" s="308"/>
      <c r="K360" s="308"/>
      <c r="L360" s="308"/>
      <c r="M360" s="308"/>
      <c r="N360" s="308"/>
      <c r="O360" s="308"/>
      <c r="P360" s="308"/>
      <c r="Q360" s="308"/>
      <c r="R360" s="308"/>
      <c r="S360" s="308"/>
      <c r="T360" s="308"/>
      <c r="U360" s="308"/>
      <c r="V360" s="308"/>
      <c r="W360" s="308"/>
      <c r="X360" s="308"/>
      <c r="Y360" s="308"/>
      <c r="Z360" s="308"/>
    </row>
    <row r="361" spans="1:26" ht="12.75" customHeight="1">
      <c r="A361" s="308"/>
      <c r="B361" s="308"/>
      <c r="C361" s="308"/>
      <c r="D361" s="308"/>
      <c r="E361" s="308"/>
      <c r="F361" s="308"/>
      <c r="G361" s="307"/>
      <c r="H361" s="308"/>
      <c r="I361" s="308"/>
      <c r="J361" s="308"/>
      <c r="K361" s="308"/>
      <c r="L361" s="308"/>
      <c r="M361" s="308"/>
      <c r="N361" s="308"/>
      <c r="O361" s="308"/>
      <c r="P361" s="308"/>
      <c r="Q361" s="308"/>
      <c r="R361" s="308"/>
      <c r="S361" s="308"/>
      <c r="T361" s="308"/>
      <c r="U361" s="308"/>
      <c r="V361" s="308"/>
      <c r="W361" s="308"/>
      <c r="X361" s="308"/>
      <c r="Y361" s="308"/>
      <c r="Z361" s="308"/>
    </row>
    <row r="362" spans="1:26" ht="12.75" customHeight="1">
      <c r="A362" s="308"/>
      <c r="B362" s="308"/>
      <c r="C362" s="308"/>
      <c r="D362" s="308"/>
      <c r="E362" s="308"/>
      <c r="F362" s="308"/>
      <c r="G362" s="307"/>
      <c r="H362" s="308"/>
      <c r="I362" s="308"/>
      <c r="J362" s="308"/>
      <c r="K362" s="308"/>
      <c r="L362" s="308"/>
      <c r="M362" s="308"/>
      <c r="N362" s="308"/>
      <c r="O362" s="308"/>
      <c r="P362" s="308"/>
      <c r="Q362" s="308"/>
      <c r="R362" s="308"/>
      <c r="S362" s="308"/>
      <c r="T362" s="308"/>
      <c r="U362" s="308"/>
      <c r="V362" s="308"/>
      <c r="W362" s="308"/>
      <c r="X362" s="308"/>
      <c r="Y362" s="308"/>
      <c r="Z362" s="308"/>
    </row>
    <row r="363" spans="1:26" ht="12.75" customHeight="1">
      <c r="A363" s="308"/>
      <c r="B363" s="308"/>
      <c r="C363" s="308"/>
      <c r="D363" s="308"/>
      <c r="E363" s="308"/>
      <c r="F363" s="308"/>
      <c r="G363" s="307"/>
      <c r="H363" s="308"/>
      <c r="I363" s="308"/>
      <c r="J363" s="308"/>
      <c r="K363" s="308"/>
      <c r="L363" s="308"/>
      <c r="M363" s="308"/>
      <c r="N363" s="308"/>
      <c r="O363" s="308"/>
      <c r="P363" s="308"/>
      <c r="Q363" s="308"/>
      <c r="R363" s="308"/>
      <c r="S363" s="308"/>
      <c r="T363" s="308"/>
      <c r="U363" s="308"/>
      <c r="V363" s="308"/>
      <c r="W363" s="308"/>
      <c r="X363" s="308"/>
      <c r="Y363" s="308"/>
      <c r="Z363" s="308"/>
    </row>
    <row r="364" spans="1:26" ht="12.75" customHeight="1">
      <c r="A364" s="308"/>
      <c r="B364" s="308"/>
      <c r="C364" s="308"/>
      <c r="D364" s="308"/>
      <c r="E364" s="308"/>
      <c r="F364" s="308"/>
      <c r="G364" s="307"/>
      <c r="H364" s="308"/>
      <c r="I364" s="308"/>
      <c r="J364" s="308"/>
      <c r="K364" s="308"/>
      <c r="L364" s="308"/>
      <c r="M364" s="308"/>
      <c r="N364" s="308"/>
      <c r="O364" s="308"/>
      <c r="P364" s="308"/>
      <c r="Q364" s="308"/>
      <c r="R364" s="308"/>
      <c r="S364" s="308"/>
      <c r="T364" s="308"/>
      <c r="U364" s="308"/>
      <c r="V364" s="308"/>
      <c r="W364" s="308"/>
      <c r="X364" s="308"/>
      <c r="Y364" s="308"/>
      <c r="Z364" s="308"/>
    </row>
    <row r="365" spans="1:26" ht="12.75" customHeight="1">
      <c r="A365" s="308"/>
      <c r="B365" s="308"/>
      <c r="C365" s="308"/>
      <c r="D365" s="308"/>
      <c r="E365" s="308"/>
      <c r="F365" s="308"/>
      <c r="G365" s="307"/>
      <c r="H365" s="308"/>
      <c r="I365" s="308"/>
      <c r="J365" s="308"/>
      <c r="K365" s="308"/>
      <c r="L365" s="308"/>
      <c r="M365" s="308"/>
      <c r="N365" s="308"/>
      <c r="O365" s="308"/>
      <c r="P365" s="308"/>
      <c r="Q365" s="308"/>
      <c r="R365" s="308"/>
      <c r="S365" s="308"/>
      <c r="T365" s="308"/>
      <c r="U365" s="308"/>
      <c r="V365" s="308"/>
      <c r="W365" s="308"/>
      <c r="X365" s="308"/>
      <c r="Y365" s="308"/>
      <c r="Z365" s="308"/>
    </row>
    <row r="366" spans="1:26" ht="12.75" customHeight="1">
      <c r="A366" s="308"/>
      <c r="B366" s="308"/>
      <c r="C366" s="308"/>
      <c r="D366" s="308"/>
      <c r="E366" s="308"/>
      <c r="F366" s="308"/>
      <c r="G366" s="307"/>
      <c r="H366" s="308"/>
      <c r="I366" s="308"/>
      <c r="J366" s="308"/>
      <c r="K366" s="308"/>
      <c r="L366" s="308"/>
      <c r="M366" s="308"/>
      <c r="N366" s="308"/>
      <c r="O366" s="308"/>
      <c r="P366" s="308"/>
      <c r="Q366" s="308"/>
      <c r="R366" s="308"/>
      <c r="S366" s="308"/>
      <c r="T366" s="308"/>
      <c r="U366" s="308"/>
      <c r="V366" s="308"/>
      <c r="W366" s="308"/>
      <c r="X366" s="308"/>
      <c r="Y366" s="308"/>
      <c r="Z366" s="308"/>
    </row>
    <row r="367" spans="1:26" ht="12.75" customHeight="1">
      <c r="A367" s="308"/>
      <c r="B367" s="308"/>
      <c r="C367" s="308"/>
      <c r="D367" s="308"/>
      <c r="E367" s="308"/>
      <c r="F367" s="308"/>
      <c r="G367" s="307"/>
      <c r="H367" s="308"/>
      <c r="I367" s="308"/>
      <c r="J367" s="308"/>
      <c r="K367" s="308"/>
      <c r="L367" s="308"/>
      <c r="M367" s="308"/>
      <c r="N367" s="308"/>
      <c r="O367" s="308"/>
      <c r="P367" s="308"/>
      <c r="Q367" s="308"/>
      <c r="R367" s="308"/>
      <c r="S367" s="308"/>
      <c r="T367" s="308"/>
      <c r="U367" s="308"/>
      <c r="V367" s="308"/>
      <c r="W367" s="308"/>
      <c r="X367" s="308"/>
      <c r="Y367" s="308"/>
      <c r="Z367" s="308"/>
    </row>
    <row r="368" spans="1:26" ht="12.75" customHeight="1">
      <c r="A368" s="308"/>
      <c r="B368" s="308"/>
      <c r="C368" s="308"/>
      <c r="D368" s="308"/>
      <c r="E368" s="308"/>
      <c r="F368" s="308"/>
      <c r="G368" s="307"/>
      <c r="H368" s="308"/>
      <c r="I368" s="308"/>
      <c r="J368" s="308"/>
      <c r="K368" s="308"/>
      <c r="L368" s="308"/>
      <c r="M368" s="308"/>
      <c r="N368" s="308"/>
      <c r="O368" s="308"/>
      <c r="P368" s="308"/>
      <c r="Q368" s="308"/>
      <c r="R368" s="308"/>
      <c r="S368" s="308"/>
      <c r="T368" s="308"/>
      <c r="U368" s="308"/>
      <c r="V368" s="308"/>
      <c r="W368" s="308"/>
      <c r="X368" s="308"/>
      <c r="Y368" s="308"/>
      <c r="Z368" s="308"/>
    </row>
    <row r="369" spans="1:26" ht="12.75" customHeight="1">
      <c r="A369" s="308"/>
      <c r="B369" s="308"/>
      <c r="C369" s="308"/>
      <c r="D369" s="308"/>
      <c r="E369" s="308"/>
      <c r="F369" s="308"/>
      <c r="G369" s="307"/>
      <c r="H369" s="308"/>
      <c r="I369" s="308"/>
      <c r="J369" s="308"/>
      <c r="K369" s="308"/>
      <c r="L369" s="308"/>
      <c r="M369" s="308"/>
      <c r="N369" s="308"/>
      <c r="O369" s="308"/>
      <c r="P369" s="308"/>
      <c r="Q369" s="308"/>
      <c r="R369" s="308"/>
      <c r="S369" s="308"/>
      <c r="T369" s="308"/>
      <c r="U369" s="308"/>
      <c r="V369" s="308"/>
      <c r="W369" s="308"/>
      <c r="X369" s="308"/>
      <c r="Y369" s="308"/>
      <c r="Z369" s="308"/>
    </row>
    <row r="370" spans="1:26" ht="12.75" customHeight="1">
      <c r="A370" s="308"/>
      <c r="B370" s="308"/>
      <c r="C370" s="308"/>
      <c r="D370" s="308"/>
      <c r="E370" s="308"/>
      <c r="F370" s="308"/>
      <c r="G370" s="307"/>
      <c r="H370" s="308"/>
      <c r="I370" s="308"/>
      <c r="J370" s="308"/>
      <c r="K370" s="308"/>
      <c r="L370" s="308"/>
      <c r="M370" s="308"/>
      <c r="N370" s="308"/>
      <c r="O370" s="308"/>
      <c r="P370" s="308"/>
      <c r="Q370" s="308"/>
      <c r="R370" s="308"/>
      <c r="S370" s="308"/>
      <c r="T370" s="308"/>
      <c r="U370" s="308"/>
      <c r="V370" s="308"/>
      <c r="W370" s="308"/>
      <c r="X370" s="308"/>
      <c r="Y370" s="308"/>
      <c r="Z370" s="308"/>
    </row>
    <row r="371" spans="1:26" ht="12.75" customHeight="1">
      <c r="A371" s="308"/>
      <c r="B371" s="308"/>
      <c r="C371" s="308"/>
      <c r="D371" s="308"/>
      <c r="E371" s="308"/>
      <c r="F371" s="308"/>
      <c r="G371" s="307"/>
      <c r="H371" s="308"/>
      <c r="I371" s="308"/>
      <c r="J371" s="308"/>
      <c r="K371" s="308"/>
      <c r="L371" s="308"/>
      <c r="M371" s="308"/>
      <c r="N371" s="308"/>
      <c r="O371" s="308"/>
      <c r="P371" s="308"/>
      <c r="Q371" s="308"/>
      <c r="R371" s="308"/>
      <c r="S371" s="308"/>
      <c r="T371" s="308"/>
      <c r="U371" s="308"/>
      <c r="V371" s="308"/>
      <c r="W371" s="308"/>
      <c r="X371" s="308"/>
      <c r="Y371" s="308"/>
      <c r="Z371" s="308"/>
    </row>
    <row r="372" spans="1:26" ht="12.75" customHeight="1">
      <c r="A372" s="308"/>
      <c r="B372" s="308"/>
      <c r="C372" s="308"/>
      <c r="D372" s="308"/>
      <c r="E372" s="308"/>
      <c r="F372" s="308"/>
      <c r="G372" s="307"/>
      <c r="H372" s="308"/>
      <c r="I372" s="308"/>
      <c r="J372" s="308"/>
      <c r="K372" s="308"/>
      <c r="L372" s="308"/>
      <c r="M372" s="308"/>
      <c r="N372" s="308"/>
      <c r="O372" s="308"/>
      <c r="P372" s="308"/>
      <c r="Q372" s="308"/>
      <c r="R372" s="308"/>
      <c r="S372" s="308"/>
      <c r="T372" s="308"/>
      <c r="U372" s="308"/>
      <c r="V372" s="308"/>
      <c r="W372" s="308"/>
      <c r="X372" s="308"/>
      <c r="Y372" s="308"/>
      <c r="Z372" s="308"/>
    </row>
    <row r="373" spans="1:26" ht="12.75" customHeight="1">
      <c r="A373" s="308"/>
      <c r="B373" s="308"/>
      <c r="C373" s="308"/>
      <c r="D373" s="308"/>
      <c r="E373" s="308"/>
      <c r="F373" s="308"/>
      <c r="G373" s="307"/>
      <c r="H373" s="308"/>
      <c r="I373" s="308"/>
      <c r="J373" s="308"/>
      <c r="K373" s="308"/>
      <c r="L373" s="308"/>
      <c r="M373" s="308"/>
      <c r="N373" s="308"/>
      <c r="O373" s="308"/>
      <c r="P373" s="308"/>
      <c r="Q373" s="308"/>
      <c r="R373" s="308"/>
      <c r="S373" s="308"/>
      <c r="T373" s="308"/>
      <c r="U373" s="308"/>
      <c r="V373" s="308"/>
      <c r="W373" s="308"/>
      <c r="X373" s="308"/>
      <c r="Y373" s="308"/>
      <c r="Z373" s="308"/>
    </row>
    <row r="374" spans="1:26" ht="12.75" customHeight="1">
      <c r="A374" s="308"/>
      <c r="B374" s="308"/>
      <c r="C374" s="308"/>
      <c r="D374" s="308"/>
      <c r="E374" s="308"/>
      <c r="F374" s="308"/>
      <c r="G374" s="307"/>
      <c r="H374" s="308"/>
      <c r="I374" s="308"/>
      <c r="J374" s="308"/>
      <c r="K374" s="308"/>
      <c r="L374" s="308"/>
      <c r="M374" s="308"/>
      <c r="N374" s="308"/>
      <c r="O374" s="308"/>
      <c r="P374" s="308"/>
      <c r="Q374" s="308"/>
      <c r="R374" s="308"/>
      <c r="S374" s="308"/>
      <c r="T374" s="308"/>
      <c r="U374" s="308"/>
      <c r="V374" s="308"/>
      <c r="W374" s="308"/>
      <c r="X374" s="308"/>
      <c r="Y374" s="308"/>
      <c r="Z374" s="308"/>
    </row>
    <row r="375" spans="1:26" ht="12.75" customHeight="1">
      <c r="A375" s="308"/>
      <c r="B375" s="308"/>
      <c r="C375" s="308"/>
      <c r="D375" s="308"/>
      <c r="E375" s="308"/>
      <c r="F375" s="308"/>
      <c r="G375" s="307"/>
      <c r="H375" s="308"/>
      <c r="I375" s="308"/>
      <c r="J375" s="308"/>
      <c r="K375" s="308"/>
      <c r="L375" s="308"/>
      <c r="M375" s="308"/>
      <c r="N375" s="308"/>
      <c r="O375" s="308"/>
      <c r="P375" s="308"/>
      <c r="Q375" s="308"/>
      <c r="R375" s="308"/>
      <c r="S375" s="308"/>
      <c r="T375" s="308"/>
      <c r="U375" s="308"/>
      <c r="V375" s="308"/>
      <c r="W375" s="308"/>
      <c r="X375" s="308"/>
      <c r="Y375" s="308"/>
      <c r="Z375" s="308"/>
    </row>
    <row r="376" spans="1:26" ht="12.75" customHeight="1">
      <c r="A376" s="308"/>
      <c r="B376" s="308"/>
      <c r="C376" s="308"/>
      <c r="D376" s="308"/>
      <c r="E376" s="308"/>
      <c r="F376" s="308"/>
      <c r="G376" s="307"/>
      <c r="H376" s="308"/>
      <c r="I376" s="308"/>
      <c r="J376" s="308"/>
      <c r="K376" s="308"/>
      <c r="L376" s="308"/>
      <c r="M376" s="308"/>
      <c r="N376" s="308"/>
      <c r="O376" s="308"/>
      <c r="P376" s="308"/>
      <c r="Q376" s="308"/>
      <c r="R376" s="308"/>
      <c r="S376" s="308"/>
      <c r="T376" s="308"/>
      <c r="U376" s="308"/>
      <c r="V376" s="308"/>
      <c r="W376" s="308"/>
      <c r="X376" s="308"/>
      <c r="Y376" s="308"/>
      <c r="Z376" s="308"/>
    </row>
    <row r="377" spans="1:26" ht="12.75" customHeight="1">
      <c r="A377" s="308"/>
      <c r="B377" s="308"/>
      <c r="C377" s="308"/>
      <c r="D377" s="308"/>
      <c r="E377" s="308"/>
      <c r="F377" s="308"/>
      <c r="G377" s="307"/>
      <c r="H377" s="308"/>
      <c r="I377" s="308"/>
      <c r="J377" s="308"/>
      <c r="K377" s="308"/>
      <c r="L377" s="308"/>
      <c r="M377" s="308"/>
      <c r="N377" s="308"/>
      <c r="O377" s="308"/>
      <c r="P377" s="308"/>
      <c r="Q377" s="308"/>
      <c r="R377" s="308"/>
      <c r="S377" s="308"/>
      <c r="T377" s="308"/>
      <c r="U377" s="308"/>
      <c r="V377" s="308"/>
      <c r="W377" s="308"/>
      <c r="X377" s="308"/>
      <c r="Y377" s="308"/>
      <c r="Z377" s="308"/>
    </row>
    <row r="378" spans="1:26" ht="12.75" customHeight="1">
      <c r="A378" s="308"/>
      <c r="B378" s="308"/>
      <c r="C378" s="308"/>
      <c r="D378" s="308"/>
      <c r="E378" s="308"/>
      <c r="F378" s="308"/>
      <c r="G378" s="307"/>
      <c r="H378" s="308"/>
      <c r="I378" s="308"/>
      <c r="J378" s="308"/>
      <c r="K378" s="308"/>
      <c r="L378" s="308"/>
      <c r="M378" s="308"/>
      <c r="N378" s="308"/>
      <c r="O378" s="308"/>
      <c r="P378" s="308"/>
      <c r="Q378" s="308"/>
      <c r="R378" s="308"/>
      <c r="S378" s="308"/>
      <c r="T378" s="308"/>
      <c r="U378" s="308"/>
      <c r="V378" s="308"/>
      <c r="W378" s="308"/>
      <c r="X378" s="308"/>
      <c r="Y378" s="308"/>
      <c r="Z378" s="308"/>
    </row>
    <row r="379" spans="1:26" ht="12.75" customHeight="1">
      <c r="A379" s="308"/>
      <c r="B379" s="308"/>
      <c r="C379" s="308"/>
      <c r="D379" s="308"/>
      <c r="E379" s="308"/>
      <c r="F379" s="308"/>
      <c r="G379" s="307"/>
      <c r="H379" s="308"/>
      <c r="I379" s="308"/>
      <c r="J379" s="308"/>
      <c r="K379" s="308"/>
      <c r="L379" s="308"/>
      <c r="M379" s="308"/>
      <c r="N379" s="308"/>
      <c r="O379" s="308"/>
      <c r="P379" s="308"/>
      <c r="Q379" s="308"/>
      <c r="R379" s="308"/>
      <c r="S379" s="308"/>
      <c r="T379" s="308"/>
      <c r="U379" s="308"/>
      <c r="V379" s="308"/>
      <c r="W379" s="308"/>
      <c r="X379" s="308"/>
      <c r="Y379" s="308"/>
      <c r="Z379" s="308"/>
    </row>
    <row r="380" spans="1:26" ht="12.75" customHeight="1">
      <c r="A380" s="308"/>
      <c r="B380" s="308"/>
      <c r="C380" s="308"/>
      <c r="D380" s="308"/>
      <c r="E380" s="308"/>
      <c r="F380" s="308"/>
      <c r="G380" s="307"/>
      <c r="H380" s="308"/>
      <c r="I380" s="308"/>
      <c r="J380" s="308"/>
      <c r="K380" s="308"/>
      <c r="L380" s="308"/>
      <c r="M380" s="308"/>
      <c r="N380" s="308"/>
      <c r="O380" s="308"/>
      <c r="P380" s="308"/>
      <c r="Q380" s="308"/>
      <c r="R380" s="308"/>
      <c r="S380" s="308"/>
      <c r="T380" s="308"/>
      <c r="U380" s="308"/>
      <c r="V380" s="308"/>
      <c r="W380" s="308"/>
      <c r="X380" s="308"/>
      <c r="Y380" s="308"/>
      <c r="Z380" s="308"/>
    </row>
    <row r="381" spans="1:26" ht="12.75" customHeight="1">
      <c r="A381" s="308"/>
      <c r="B381" s="308"/>
      <c r="C381" s="308"/>
      <c r="D381" s="308"/>
      <c r="E381" s="308"/>
      <c r="F381" s="308"/>
      <c r="G381" s="307"/>
      <c r="H381" s="308"/>
      <c r="I381" s="308"/>
      <c r="J381" s="308"/>
      <c r="K381" s="308"/>
      <c r="L381" s="308"/>
      <c r="M381" s="308"/>
      <c r="N381" s="308"/>
      <c r="O381" s="308"/>
      <c r="P381" s="308"/>
      <c r="Q381" s="308"/>
      <c r="R381" s="308"/>
      <c r="S381" s="308"/>
      <c r="T381" s="308"/>
      <c r="U381" s="308"/>
      <c r="V381" s="308"/>
      <c r="W381" s="308"/>
      <c r="X381" s="308"/>
      <c r="Y381" s="308"/>
      <c r="Z381" s="308"/>
    </row>
    <row r="382" spans="1:26" ht="12.75" customHeight="1">
      <c r="A382" s="308"/>
      <c r="B382" s="308"/>
      <c r="C382" s="308"/>
      <c r="D382" s="308"/>
      <c r="E382" s="308"/>
      <c r="F382" s="308"/>
      <c r="G382" s="307"/>
      <c r="H382" s="308"/>
      <c r="I382" s="308"/>
      <c r="J382" s="308"/>
      <c r="K382" s="308"/>
      <c r="L382" s="308"/>
      <c r="M382" s="308"/>
      <c r="N382" s="308"/>
      <c r="O382" s="308"/>
      <c r="P382" s="308"/>
      <c r="Q382" s="308"/>
      <c r="R382" s="308"/>
      <c r="S382" s="308"/>
      <c r="T382" s="308"/>
      <c r="U382" s="308"/>
      <c r="V382" s="308"/>
      <c r="W382" s="308"/>
      <c r="X382" s="308"/>
      <c r="Y382" s="308"/>
      <c r="Z382" s="308"/>
    </row>
    <row r="383" spans="1:26" ht="12.75" customHeight="1">
      <c r="A383" s="308"/>
      <c r="B383" s="308"/>
      <c r="C383" s="308"/>
      <c r="D383" s="308"/>
      <c r="E383" s="308"/>
      <c r="F383" s="308"/>
      <c r="G383" s="307"/>
      <c r="H383" s="308"/>
      <c r="I383" s="308"/>
      <c r="J383" s="308"/>
      <c r="K383" s="308"/>
      <c r="L383" s="308"/>
      <c r="M383" s="308"/>
      <c r="N383" s="308"/>
      <c r="O383" s="308"/>
      <c r="P383" s="308"/>
      <c r="Q383" s="308"/>
      <c r="R383" s="308"/>
      <c r="S383" s="308"/>
      <c r="T383" s="308"/>
      <c r="U383" s="308"/>
      <c r="V383" s="308"/>
      <c r="W383" s="308"/>
      <c r="X383" s="308"/>
      <c r="Y383" s="308"/>
      <c r="Z383" s="308"/>
    </row>
    <row r="384" spans="1:26" ht="12.75" customHeight="1">
      <c r="A384" s="308"/>
      <c r="B384" s="308"/>
      <c r="C384" s="308"/>
      <c r="D384" s="308"/>
      <c r="E384" s="308"/>
      <c r="F384" s="308"/>
      <c r="G384" s="307"/>
      <c r="H384" s="308"/>
      <c r="I384" s="308"/>
      <c r="J384" s="308"/>
      <c r="K384" s="308"/>
      <c r="L384" s="308"/>
      <c r="M384" s="308"/>
      <c r="N384" s="308"/>
      <c r="O384" s="308"/>
      <c r="P384" s="308"/>
      <c r="Q384" s="308"/>
      <c r="R384" s="308"/>
      <c r="S384" s="308"/>
      <c r="T384" s="308"/>
      <c r="U384" s="308"/>
      <c r="V384" s="308"/>
      <c r="W384" s="308"/>
      <c r="X384" s="308"/>
      <c r="Y384" s="308"/>
      <c r="Z384" s="308"/>
    </row>
    <row r="385" spans="1:26" ht="12.75" customHeight="1">
      <c r="A385" s="308"/>
      <c r="B385" s="308"/>
      <c r="C385" s="308"/>
      <c r="D385" s="308"/>
      <c r="E385" s="308"/>
      <c r="F385" s="308"/>
      <c r="G385" s="307"/>
      <c r="H385" s="308"/>
      <c r="I385" s="308"/>
      <c r="J385" s="308"/>
      <c r="K385" s="308"/>
      <c r="L385" s="308"/>
      <c r="M385" s="308"/>
      <c r="N385" s="308"/>
      <c r="O385" s="308"/>
      <c r="P385" s="308"/>
      <c r="Q385" s="308"/>
      <c r="R385" s="308"/>
      <c r="S385" s="308"/>
      <c r="T385" s="308"/>
      <c r="U385" s="308"/>
      <c r="V385" s="308"/>
      <c r="W385" s="308"/>
      <c r="X385" s="308"/>
      <c r="Y385" s="308"/>
      <c r="Z385" s="308"/>
    </row>
    <row r="386" spans="1:26" ht="12.75" customHeight="1">
      <c r="A386" s="308"/>
      <c r="B386" s="308"/>
      <c r="C386" s="308"/>
      <c r="D386" s="308"/>
      <c r="E386" s="308"/>
      <c r="F386" s="308"/>
      <c r="G386" s="307"/>
      <c r="H386" s="308"/>
      <c r="I386" s="308"/>
      <c r="J386" s="308"/>
      <c r="K386" s="308"/>
      <c r="L386" s="308"/>
      <c r="M386" s="308"/>
      <c r="N386" s="308"/>
      <c r="O386" s="308"/>
      <c r="P386" s="308"/>
      <c r="Q386" s="308"/>
      <c r="R386" s="308"/>
      <c r="S386" s="308"/>
      <c r="T386" s="308"/>
      <c r="U386" s="308"/>
      <c r="V386" s="308"/>
      <c r="W386" s="308"/>
      <c r="X386" s="308"/>
      <c r="Y386" s="308"/>
      <c r="Z386" s="308"/>
    </row>
    <row r="387" spans="1:26" ht="12.75" customHeight="1">
      <c r="A387" s="308"/>
      <c r="B387" s="308"/>
      <c r="C387" s="308"/>
      <c r="D387" s="308"/>
      <c r="E387" s="308"/>
      <c r="F387" s="308"/>
      <c r="G387" s="307"/>
      <c r="H387" s="308"/>
      <c r="I387" s="308"/>
      <c r="J387" s="308"/>
      <c r="K387" s="308"/>
      <c r="L387" s="308"/>
      <c r="M387" s="308"/>
      <c r="N387" s="308"/>
      <c r="O387" s="308"/>
      <c r="P387" s="308"/>
      <c r="Q387" s="308"/>
      <c r="R387" s="308"/>
      <c r="S387" s="308"/>
      <c r="T387" s="308"/>
      <c r="U387" s="308"/>
      <c r="V387" s="308"/>
      <c r="W387" s="308"/>
      <c r="X387" s="308"/>
      <c r="Y387" s="308"/>
      <c r="Z387" s="308"/>
    </row>
    <row r="388" spans="1:26" ht="12.75" customHeight="1">
      <c r="A388" s="308"/>
      <c r="B388" s="308"/>
      <c r="C388" s="308"/>
      <c r="D388" s="308"/>
      <c r="E388" s="308"/>
      <c r="F388" s="308"/>
      <c r="G388" s="307"/>
      <c r="H388" s="308"/>
      <c r="I388" s="308"/>
      <c r="J388" s="308"/>
      <c r="K388" s="308"/>
      <c r="L388" s="308"/>
      <c r="M388" s="308"/>
      <c r="N388" s="308"/>
      <c r="O388" s="308"/>
      <c r="P388" s="308"/>
      <c r="Q388" s="308"/>
      <c r="R388" s="308"/>
      <c r="S388" s="308"/>
      <c r="T388" s="308"/>
      <c r="U388" s="308"/>
      <c r="V388" s="308"/>
      <c r="W388" s="308"/>
      <c r="X388" s="308"/>
      <c r="Y388" s="308"/>
      <c r="Z388" s="308"/>
    </row>
    <row r="389" spans="1:26" ht="12.75" customHeight="1">
      <c r="A389" s="308"/>
      <c r="B389" s="308"/>
      <c r="C389" s="308"/>
      <c r="D389" s="308"/>
      <c r="E389" s="308"/>
      <c r="F389" s="308"/>
      <c r="G389" s="307"/>
      <c r="H389" s="308"/>
      <c r="I389" s="308"/>
      <c r="J389" s="308"/>
      <c r="K389" s="308"/>
      <c r="L389" s="308"/>
      <c r="M389" s="308"/>
      <c r="N389" s="308"/>
      <c r="O389" s="308"/>
      <c r="P389" s="308"/>
      <c r="Q389" s="308"/>
      <c r="R389" s="308"/>
      <c r="S389" s="308"/>
      <c r="T389" s="308"/>
      <c r="U389" s="308"/>
      <c r="V389" s="308"/>
      <c r="W389" s="308"/>
      <c r="X389" s="308"/>
      <c r="Y389" s="308"/>
      <c r="Z389" s="308"/>
    </row>
    <row r="390" spans="1:26" ht="12.75" customHeight="1">
      <c r="A390" s="308"/>
      <c r="B390" s="308"/>
      <c r="C390" s="308"/>
      <c r="D390" s="308"/>
      <c r="E390" s="308"/>
      <c r="F390" s="308"/>
      <c r="G390" s="307"/>
      <c r="H390" s="308"/>
      <c r="I390" s="308"/>
      <c r="J390" s="308"/>
      <c r="K390" s="308"/>
      <c r="L390" s="308"/>
      <c r="M390" s="308"/>
      <c r="N390" s="308"/>
      <c r="O390" s="308"/>
      <c r="P390" s="308"/>
      <c r="Q390" s="308"/>
      <c r="R390" s="308"/>
      <c r="S390" s="308"/>
      <c r="T390" s="308"/>
      <c r="U390" s="308"/>
      <c r="V390" s="308"/>
      <c r="W390" s="308"/>
      <c r="X390" s="308"/>
      <c r="Y390" s="308"/>
      <c r="Z390" s="308"/>
    </row>
    <row r="391" spans="1:26" ht="12.75" customHeight="1">
      <c r="A391" s="308"/>
      <c r="B391" s="308"/>
      <c r="C391" s="308"/>
      <c r="D391" s="308"/>
      <c r="E391" s="308"/>
      <c r="F391" s="308"/>
      <c r="G391" s="307"/>
      <c r="H391" s="308"/>
      <c r="I391" s="308"/>
      <c r="J391" s="308"/>
      <c r="K391" s="308"/>
      <c r="L391" s="308"/>
      <c r="M391" s="308"/>
      <c r="N391" s="308"/>
      <c r="O391" s="308"/>
      <c r="P391" s="308"/>
      <c r="Q391" s="308"/>
      <c r="R391" s="308"/>
      <c r="S391" s="308"/>
      <c r="T391" s="308"/>
      <c r="U391" s="308"/>
      <c r="V391" s="308"/>
      <c r="W391" s="308"/>
      <c r="X391" s="308"/>
      <c r="Y391" s="308"/>
      <c r="Z391" s="308"/>
    </row>
    <row r="392" spans="1:26" ht="12.75" customHeight="1">
      <c r="A392" s="308"/>
      <c r="B392" s="308"/>
      <c r="C392" s="308"/>
      <c r="D392" s="308"/>
      <c r="E392" s="308"/>
      <c r="F392" s="308"/>
      <c r="G392" s="307"/>
      <c r="H392" s="308"/>
      <c r="I392" s="308"/>
      <c r="J392" s="308"/>
      <c r="K392" s="308"/>
      <c r="L392" s="308"/>
      <c r="M392" s="308"/>
      <c r="N392" s="308"/>
      <c r="O392" s="308"/>
      <c r="P392" s="308"/>
      <c r="Q392" s="308"/>
      <c r="R392" s="308"/>
      <c r="S392" s="308"/>
      <c r="T392" s="308"/>
      <c r="U392" s="308"/>
      <c r="V392" s="308"/>
      <c r="W392" s="308"/>
      <c r="X392" s="308"/>
      <c r="Y392" s="308"/>
      <c r="Z392" s="308"/>
    </row>
    <row r="393" spans="1:26" ht="12.75" customHeight="1">
      <c r="A393" s="308"/>
      <c r="B393" s="308"/>
      <c r="C393" s="308"/>
      <c r="D393" s="308"/>
      <c r="E393" s="308"/>
      <c r="F393" s="308"/>
      <c r="G393" s="307"/>
      <c r="H393" s="308"/>
      <c r="I393" s="308"/>
      <c r="J393" s="308"/>
      <c r="K393" s="308"/>
      <c r="L393" s="308"/>
      <c r="M393" s="308"/>
      <c r="N393" s="308"/>
      <c r="O393" s="308"/>
      <c r="P393" s="308"/>
      <c r="Q393" s="308"/>
      <c r="R393" s="308"/>
      <c r="S393" s="308"/>
      <c r="T393" s="308"/>
      <c r="U393" s="308"/>
      <c r="V393" s="308"/>
      <c r="W393" s="308"/>
      <c r="X393" s="308"/>
      <c r="Y393" s="308"/>
      <c r="Z393" s="308"/>
    </row>
    <row r="394" spans="1:26" ht="12.75" customHeight="1">
      <c r="A394" s="308"/>
      <c r="B394" s="308"/>
      <c r="C394" s="308"/>
      <c r="D394" s="308"/>
      <c r="E394" s="308"/>
      <c r="F394" s="308"/>
      <c r="G394" s="307"/>
      <c r="H394" s="308"/>
      <c r="I394" s="308"/>
      <c r="J394" s="308"/>
      <c r="K394" s="308"/>
      <c r="L394" s="308"/>
      <c r="M394" s="308"/>
      <c r="N394" s="308"/>
      <c r="O394" s="308"/>
      <c r="P394" s="308"/>
      <c r="Q394" s="308"/>
      <c r="R394" s="308"/>
      <c r="S394" s="308"/>
      <c r="T394" s="308"/>
      <c r="U394" s="308"/>
      <c r="V394" s="308"/>
      <c r="W394" s="308"/>
      <c r="X394" s="308"/>
      <c r="Y394" s="308"/>
      <c r="Z394" s="308"/>
    </row>
    <row r="395" spans="1:26" ht="12.75" customHeight="1">
      <c r="A395" s="308"/>
      <c r="B395" s="308"/>
      <c r="C395" s="308"/>
      <c r="D395" s="308"/>
      <c r="E395" s="308"/>
      <c r="F395" s="308"/>
      <c r="G395" s="307"/>
      <c r="H395" s="308"/>
      <c r="I395" s="308"/>
      <c r="J395" s="308"/>
      <c r="K395" s="308"/>
      <c r="L395" s="308"/>
      <c r="M395" s="308"/>
      <c r="N395" s="308"/>
      <c r="O395" s="308"/>
      <c r="P395" s="308"/>
      <c r="Q395" s="308"/>
      <c r="R395" s="308"/>
      <c r="S395" s="308"/>
      <c r="T395" s="308"/>
      <c r="U395" s="308"/>
      <c r="V395" s="308"/>
      <c r="W395" s="308"/>
      <c r="X395" s="308"/>
      <c r="Y395" s="308"/>
      <c r="Z395" s="308"/>
    </row>
    <row r="396" spans="1:26" ht="12.75" customHeight="1">
      <c r="A396" s="308"/>
      <c r="B396" s="308"/>
      <c r="C396" s="308"/>
      <c r="D396" s="308"/>
      <c r="E396" s="308"/>
      <c r="F396" s="308"/>
      <c r="G396" s="307"/>
      <c r="H396" s="308"/>
      <c r="I396" s="308"/>
      <c r="J396" s="308"/>
      <c r="K396" s="308"/>
      <c r="L396" s="308"/>
      <c r="M396" s="308"/>
      <c r="N396" s="308"/>
      <c r="O396" s="308"/>
      <c r="P396" s="308"/>
      <c r="Q396" s="308"/>
      <c r="R396" s="308"/>
      <c r="S396" s="308"/>
      <c r="T396" s="308"/>
      <c r="U396" s="308"/>
      <c r="V396" s="308"/>
      <c r="W396" s="308"/>
      <c r="X396" s="308"/>
      <c r="Y396" s="308"/>
      <c r="Z396" s="308"/>
    </row>
    <row r="397" spans="1:26" ht="12.75" customHeight="1">
      <c r="A397" s="308"/>
      <c r="B397" s="308"/>
      <c r="C397" s="308"/>
      <c r="D397" s="308"/>
      <c r="E397" s="308"/>
      <c r="F397" s="308"/>
      <c r="G397" s="307"/>
      <c r="H397" s="308"/>
      <c r="I397" s="308"/>
      <c r="J397" s="308"/>
      <c r="K397" s="308"/>
      <c r="L397" s="308"/>
      <c r="M397" s="308"/>
      <c r="N397" s="308"/>
      <c r="O397" s="308"/>
      <c r="P397" s="308"/>
      <c r="Q397" s="308"/>
      <c r="R397" s="308"/>
      <c r="S397" s="308"/>
      <c r="T397" s="308"/>
      <c r="U397" s="308"/>
      <c r="V397" s="308"/>
      <c r="W397" s="308"/>
      <c r="X397" s="308"/>
      <c r="Y397" s="308"/>
      <c r="Z397" s="308"/>
    </row>
    <row r="398" spans="1:26" ht="12.75" customHeight="1">
      <c r="A398" s="308"/>
      <c r="B398" s="308"/>
      <c r="C398" s="308"/>
      <c r="D398" s="308"/>
      <c r="E398" s="308"/>
      <c r="F398" s="308"/>
      <c r="G398" s="307"/>
      <c r="H398" s="308"/>
      <c r="I398" s="308"/>
      <c r="J398" s="308"/>
      <c r="K398" s="308"/>
      <c r="L398" s="308"/>
      <c r="M398" s="308"/>
      <c r="N398" s="308"/>
      <c r="O398" s="308"/>
      <c r="P398" s="308"/>
      <c r="Q398" s="308"/>
      <c r="R398" s="308"/>
      <c r="S398" s="308"/>
      <c r="T398" s="308"/>
      <c r="U398" s="308"/>
      <c r="V398" s="308"/>
      <c r="W398" s="308"/>
      <c r="X398" s="308"/>
      <c r="Y398" s="308"/>
      <c r="Z398" s="308"/>
    </row>
    <row r="399" spans="1:26" ht="12.75" customHeight="1">
      <c r="A399" s="308"/>
      <c r="B399" s="308"/>
      <c r="C399" s="308"/>
      <c r="D399" s="308"/>
      <c r="E399" s="308"/>
      <c r="F399" s="308"/>
      <c r="G399" s="307"/>
      <c r="H399" s="308"/>
      <c r="I399" s="308"/>
      <c r="J399" s="308"/>
      <c r="K399" s="308"/>
      <c r="L399" s="308"/>
      <c r="M399" s="308"/>
      <c r="N399" s="308"/>
      <c r="O399" s="308"/>
      <c r="P399" s="308"/>
      <c r="Q399" s="308"/>
      <c r="R399" s="308"/>
      <c r="S399" s="308"/>
      <c r="T399" s="308"/>
      <c r="U399" s="308"/>
      <c r="V399" s="308"/>
      <c r="W399" s="308"/>
      <c r="X399" s="308"/>
      <c r="Y399" s="308"/>
      <c r="Z399" s="308"/>
    </row>
    <row r="400" spans="1:26" ht="12.75" customHeight="1">
      <c r="A400" s="308"/>
      <c r="B400" s="308"/>
      <c r="C400" s="308"/>
      <c r="D400" s="308"/>
      <c r="E400" s="308"/>
      <c r="F400" s="308"/>
      <c r="G400" s="307"/>
      <c r="H400" s="308"/>
      <c r="I400" s="308"/>
      <c r="J400" s="308"/>
      <c r="K400" s="308"/>
      <c r="L400" s="308"/>
      <c r="M400" s="308"/>
      <c r="N400" s="308"/>
      <c r="O400" s="308"/>
      <c r="P400" s="308"/>
      <c r="Q400" s="308"/>
      <c r="R400" s="308"/>
      <c r="S400" s="308"/>
      <c r="T400" s="308"/>
      <c r="U400" s="308"/>
      <c r="V400" s="308"/>
      <c r="W400" s="308"/>
      <c r="X400" s="308"/>
      <c r="Y400" s="308"/>
      <c r="Z400" s="308"/>
    </row>
    <row r="401" spans="1:26" ht="12.75" customHeight="1">
      <c r="A401" s="308"/>
      <c r="B401" s="308"/>
      <c r="C401" s="308"/>
      <c r="D401" s="308"/>
      <c r="E401" s="308"/>
      <c r="F401" s="308"/>
      <c r="G401" s="307"/>
      <c r="H401" s="308"/>
      <c r="I401" s="308"/>
      <c r="J401" s="308"/>
      <c r="K401" s="308"/>
      <c r="L401" s="308"/>
      <c r="M401" s="308"/>
      <c r="N401" s="308"/>
      <c r="O401" s="308"/>
      <c r="P401" s="308"/>
      <c r="Q401" s="308"/>
      <c r="R401" s="308"/>
      <c r="S401" s="308"/>
      <c r="T401" s="308"/>
      <c r="U401" s="308"/>
      <c r="V401" s="308"/>
      <c r="W401" s="308"/>
      <c r="X401" s="308"/>
      <c r="Y401" s="308"/>
      <c r="Z401" s="308"/>
    </row>
    <row r="402" spans="1:26" ht="12.75" customHeight="1">
      <c r="A402" s="308"/>
      <c r="B402" s="308"/>
      <c r="C402" s="308"/>
      <c r="D402" s="308"/>
      <c r="E402" s="308"/>
      <c r="F402" s="308"/>
      <c r="G402" s="307"/>
      <c r="H402" s="308"/>
      <c r="I402" s="308"/>
      <c r="J402" s="308"/>
      <c r="K402" s="308"/>
      <c r="L402" s="308"/>
      <c r="M402" s="308"/>
      <c r="N402" s="308"/>
      <c r="O402" s="308"/>
      <c r="P402" s="308"/>
      <c r="Q402" s="308"/>
      <c r="R402" s="308"/>
      <c r="S402" s="308"/>
      <c r="T402" s="308"/>
      <c r="U402" s="308"/>
      <c r="V402" s="308"/>
      <c r="W402" s="308"/>
      <c r="X402" s="308"/>
      <c r="Y402" s="308"/>
      <c r="Z402" s="308"/>
    </row>
    <row r="403" spans="1:26" ht="12.75" customHeight="1">
      <c r="A403" s="308"/>
      <c r="B403" s="308"/>
      <c r="C403" s="308"/>
      <c r="D403" s="308"/>
      <c r="E403" s="308"/>
      <c r="F403" s="308"/>
      <c r="G403" s="307"/>
      <c r="H403" s="308"/>
      <c r="I403" s="308"/>
      <c r="J403" s="308"/>
      <c r="K403" s="308"/>
      <c r="L403" s="308"/>
      <c r="M403" s="308"/>
      <c r="N403" s="308"/>
      <c r="O403" s="308"/>
      <c r="P403" s="308"/>
      <c r="Q403" s="308"/>
      <c r="R403" s="308"/>
      <c r="S403" s="308"/>
      <c r="T403" s="308"/>
      <c r="U403" s="308"/>
      <c r="V403" s="308"/>
      <c r="W403" s="308"/>
      <c r="X403" s="308"/>
      <c r="Y403" s="308"/>
      <c r="Z403" s="308"/>
    </row>
    <row r="404" spans="1:26" ht="12.75" customHeight="1">
      <c r="A404" s="308"/>
      <c r="B404" s="308"/>
      <c r="C404" s="308"/>
      <c r="D404" s="308"/>
      <c r="E404" s="308"/>
      <c r="F404" s="308"/>
      <c r="G404" s="307"/>
      <c r="H404" s="308"/>
      <c r="I404" s="308"/>
      <c r="J404" s="308"/>
      <c r="K404" s="308"/>
      <c r="L404" s="308"/>
      <c r="M404" s="308"/>
      <c r="N404" s="308"/>
      <c r="O404" s="308"/>
      <c r="P404" s="308"/>
      <c r="Q404" s="308"/>
      <c r="R404" s="308"/>
      <c r="S404" s="308"/>
      <c r="T404" s="308"/>
      <c r="U404" s="308"/>
      <c r="V404" s="308"/>
      <c r="W404" s="308"/>
      <c r="X404" s="308"/>
      <c r="Y404" s="308"/>
      <c r="Z404" s="308"/>
    </row>
    <row r="405" spans="1:26" ht="12.75" customHeight="1">
      <c r="A405" s="308"/>
      <c r="B405" s="308"/>
      <c r="C405" s="308"/>
      <c r="D405" s="308"/>
      <c r="E405" s="308"/>
      <c r="F405" s="308"/>
      <c r="G405" s="307"/>
      <c r="H405" s="308"/>
      <c r="I405" s="308"/>
      <c r="J405" s="308"/>
      <c r="K405" s="308"/>
      <c r="L405" s="308"/>
      <c r="M405" s="308"/>
      <c r="N405" s="308"/>
      <c r="O405" s="308"/>
      <c r="P405" s="308"/>
      <c r="Q405" s="308"/>
      <c r="R405" s="308"/>
      <c r="S405" s="308"/>
      <c r="T405" s="308"/>
      <c r="U405" s="308"/>
      <c r="V405" s="308"/>
      <c r="W405" s="308"/>
      <c r="X405" s="308"/>
      <c r="Y405" s="308"/>
      <c r="Z405" s="308"/>
    </row>
    <row r="406" spans="1:26" ht="12.75" customHeight="1">
      <c r="A406" s="308"/>
      <c r="B406" s="308"/>
      <c r="C406" s="308"/>
      <c r="D406" s="308"/>
      <c r="E406" s="308"/>
      <c r="F406" s="308"/>
      <c r="G406" s="307"/>
      <c r="H406" s="308"/>
      <c r="I406" s="308"/>
      <c r="J406" s="308"/>
      <c r="K406" s="308"/>
      <c r="L406" s="308"/>
      <c r="M406" s="308"/>
      <c r="N406" s="308"/>
      <c r="O406" s="308"/>
      <c r="P406" s="308"/>
      <c r="Q406" s="308"/>
      <c r="R406" s="308"/>
      <c r="S406" s="308"/>
      <c r="T406" s="308"/>
      <c r="U406" s="308"/>
      <c r="V406" s="308"/>
      <c r="W406" s="308"/>
      <c r="X406" s="308"/>
      <c r="Y406" s="308"/>
      <c r="Z406" s="308"/>
    </row>
    <row r="407" spans="1:26" ht="12.75" customHeight="1">
      <c r="A407" s="308"/>
      <c r="B407" s="308"/>
      <c r="C407" s="308"/>
      <c r="D407" s="308"/>
      <c r="E407" s="308"/>
      <c r="F407" s="308"/>
      <c r="G407" s="307"/>
      <c r="H407" s="308"/>
      <c r="I407" s="308"/>
      <c r="J407" s="308"/>
      <c r="K407" s="308"/>
      <c r="L407" s="308"/>
      <c r="M407" s="308"/>
      <c r="N407" s="308"/>
      <c r="O407" s="308"/>
      <c r="P407" s="308"/>
      <c r="Q407" s="308"/>
      <c r="R407" s="308"/>
      <c r="S407" s="308"/>
      <c r="T407" s="308"/>
      <c r="U407" s="308"/>
      <c r="V407" s="308"/>
      <c r="W407" s="308"/>
      <c r="X407" s="308"/>
      <c r="Y407" s="308"/>
      <c r="Z407" s="308"/>
    </row>
    <row r="408" spans="1:26" ht="12.75" customHeight="1">
      <c r="A408" s="308"/>
      <c r="B408" s="308"/>
      <c r="C408" s="308"/>
      <c r="D408" s="308"/>
      <c r="E408" s="308"/>
      <c r="F408" s="308"/>
      <c r="G408" s="307"/>
      <c r="H408" s="308"/>
      <c r="I408" s="308"/>
      <c r="J408" s="308"/>
      <c r="K408" s="308"/>
      <c r="L408" s="308"/>
      <c r="M408" s="308"/>
      <c r="N408" s="308"/>
      <c r="O408" s="308"/>
      <c r="P408" s="308"/>
      <c r="Q408" s="308"/>
      <c r="R408" s="308"/>
      <c r="S408" s="308"/>
      <c r="T408" s="308"/>
      <c r="U408" s="308"/>
      <c r="V408" s="308"/>
      <c r="W408" s="308"/>
      <c r="X408" s="308"/>
      <c r="Y408" s="308"/>
      <c r="Z408" s="308"/>
    </row>
    <row r="409" spans="1:26" ht="12.75" customHeight="1">
      <c r="A409" s="308"/>
      <c r="B409" s="308"/>
      <c r="C409" s="308"/>
      <c r="D409" s="308"/>
      <c r="E409" s="308"/>
      <c r="F409" s="308"/>
      <c r="G409" s="307"/>
      <c r="H409" s="308"/>
      <c r="I409" s="308"/>
      <c r="J409" s="308"/>
      <c r="K409" s="308"/>
      <c r="L409" s="308"/>
      <c r="M409" s="308"/>
      <c r="N409" s="308"/>
      <c r="O409" s="308"/>
      <c r="P409" s="308"/>
      <c r="Q409" s="308"/>
      <c r="R409" s="308"/>
      <c r="S409" s="308"/>
      <c r="T409" s="308"/>
      <c r="U409" s="308"/>
      <c r="V409" s="308"/>
      <c r="W409" s="308"/>
      <c r="X409" s="308"/>
      <c r="Y409" s="308"/>
      <c r="Z409" s="308"/>
    </row>
    <row r="410" spans="1:26" ht="12.75" customHeight="1">
      <c r="A410" s="308"/>
      <c r="B410" s="308"/>
      <c r="C410" s="308"/>
      <c r="D410" s="308"/>
      <c r="E410" s="308"/>
      <c r="F410" s="308"/>
      <c r="G410" s="307"/>
      <c r="H410" s="308"/>
      <c r="I410" s="308"/>
      <c r="J410" s="308"/>
      <c r="K410" s="308"/>
      <c r="L410" s="308"/>
      <c r="M410" s="308"/>
      <c r="N410" s="308"/>
      <c r="O410" s="308"/>
      <c r="P410" s="308"/>
      <c r="Q410" s="308"/>
      <c r="R410" s="308"/>
      <c r="S410" s="308"/>
      <c r="T410" s="308"/>
      <c r="U410" s="308"/>
      <c r="V410" s="308"/>
      <c r="W410" s="308"/>
      <c r="X410" s="308"/>
      <c r="Y410" s="308"/>
      <c r="Z410" s="308"/>
    </row>
    <row r="411" spans="1:26" ht="12.75" customHeight="1">
      <c r="A411" s="308"/>
      <c r="B411" s="308"/>
      <c r="C411" s="308"/>
      <c r="D411" s="308"/>
      <c r="E411" s="308"/>
      <c r="F411" s="308"/>
      <c r="G411" s="307"/>
      <c r="H411" s="308"/>
      <c r="I411" s="308"/>
      <c r="J411" s="308"/>
      <c r="K411" s="308"/>
      <c r="L411" s="308"/>
      <c r="M411" s="308"/>
      <c r="N411" s="308"/>
      <c r="O411" s="308"/>
      <c r="P411" s="308"/>
      <c r="Q411" s="308"/>
      <c r="R411" s="308"/>
      <c r="S411" s="308"/>
      <c r="T411" s="308"/>
      <c r="U411" s="308"/>
      <c r="V411" s="308"/>
      <c r="W411" s="308"/>
      <c r="X411" s="308"/>
      <c r="Y411" s="308"/>
      <c r="Z411" s="308"/>
    </row>
    <row r="412" spans="1:26" ht="12.75" customHeight="1">
      <c r="A412" s="308"/>
      <c r="B412" s="308"/>
      <c r="C412" s="308"/>
      <c r="D412" s="308"/>
      <c r="E412" s="308"/>
      <c r="F412" s="308"/>
      <c r="G412" s="307"/>
      <c r="H412" s="308"/>
      <c r="I412" s="308"/>
      <c r="J412" s="308"/>
      <c r="K412" s="308"/>
      <c r="L412" s="308"/>
      <c r="M412" s="308"/>
      <c r="N412" s="308"/>
      <c r="O412" s="308"/>
      <c r="P412" s="308"/>
      <c r="Q412" s="308"/>
      <c r="R412" s="308"/>
      <c r="S412" s="308"/>
      <c r="T412" s="308"/>
      <c r="U412" s="308"/>
      <c r="V412" s="308"/>
      <c r="W412" s="308"/>
      <c r="X412" s="308"/>
      <c r="Y412" s="308"/>
      <c r="Z412" s="308"/>
    </row>
    <row r="413" spans="1:26" ht="12.75" customHeight="1">
      <c r="A413" s="308"/>
      <c r="B413" s="308"/>
      <c r="C413" s="308"/>
      <c r="D413" s="308"/>
      <c r="E413" s="308"/>
      <c r="F413" s="308"/>
      <c r="G413" s="307"/>
      <c r="H413" s="308"/>
      <c r="I413" s="308"/>
      <c r="J413" s="308"/>
      <c r="K413" s="308"/>
      <c r="L413" s="308"/>
      <c r="M413" s="308"/>
      <c r="N413" s="308"/>
      <c r="O413" s="308"/>
      <c r="P413" s="308"/>
      <c r="Q413" s="308"/>
      <c r="R413" s="308"/>
      <c r="S413" s="308"/>
      <c r="T413" s="308"/>
      <c r="U413" s="308"/>
      <c r="V413" s="308"/>
      <c r="W413" s="308"/>
      <c r="X413" s="308"/>
      <c r="Y413" s="308"/>
      <c r="Z413" s="308"/>
    </row>
    <row r="414" spans="1:26" ht="12.75" customHeight="1">
      <c r="A414" s="308"/>
      <c r="B414" s="308"/>
      <c r="C414" s="308"/>
      <c r="D414" s="308"/>
      <c r="E414" s="308"/>
      <c r="F414" s="308"/>
      <c r="G414" s="307"/>
      <c r="H414" s="308"/>
      <c r="I414" s="308"/>
      <c r="J414" s="308"/>
      <c r="K414" s="308"/>
      <c r="L414" s="308"/>
      <c r="M414" s="308"/>
      <c r="N414" s="308"/>
      <c r="O414" s="308"/>
      <c r="P414" s="308"/>
      <c r="Q414" s="308"/>
      <c r="R414" s="308"/>
      <c r="S414" s="308"/>
      <c r="T414" s="308"/>
      <c r="U414" s="308"/>
      <c r="V414" s="308"/>
      <c r="W414" s="308"/>
      <c r="X414" s="308"/>
      <c r="Y414" s="308"/>
      <c r="Z414" s="308"/>
    </row>
    <row r="415" spans="1:26" ht="12.75" customHeight="1">
      <c r="A415" s="308"/>
      <c r="B415" s="308"/>
      <c r="C415" s="308"/>
      <c r="D415" s="308"/>
      <c r="E415" s="308"/>
      <c r="F415" s="308"/>
      <c r="G415" s="307"/>
      <c r="H415" s="308"/>
      <c r="I415" s="308"/>
      <c r="J415" s="308"/>
      <c r="K415" s="308"/>
      <c r="L415" s="308"/>
      <c r="M415" s="308"/>
      <c r="N415" s="308"/>
      <c r="O415" s="308"/>
      <c r="P415" s="308"/>
      <c r="Q415" s="308"/>
      <c r="R415" s="308"/>
      <c r="S415" s="308"/>
      <c r="T415" s="308"/>
      <c r="U415" s="308"/>
      <c r="V415" s="308"/>
      <c r="W415" s="308"/>
      <c r="X415" s="308"/>
      <c r="Y415" s="308"/>
      <c r="Z415" s="308"/>
    </row>
    <row r="416" spans="1:26" ht="12.75" customHeight="1">
      <c r="A416" s="308"/>
      <c r="B416" s="308"/>
      <c r="C416" s="308"/>
      <c r="D416" s="308"/>
      <c r="E416" s="308"/>
      <c r="F416" s="308"/>
      <c r="G416" s="307"/>
      <c r="H416" s="308"/>
      <c r="I416" s="308"/>
      <c r="J416" s="308"/>
      <c r="K416" s="308"/>
      <c r="L416" s="308"/>
      <c r="M416" s="308"/>
      <c r="N416" s="308"/>
      <c r="O416" s="308"/>
      <c r="P416" s="308"/>
      <c r="Q416" s="308"/>
      <c r="R416" s="308"/>
      <c r="S416" s="308"/>
      <c r="T416" s="308"/>
      <c r="U416" s="308"/>
      <c r="V416" s="308"/>
      <c r="W416" s="308"/>
      <c r="X416" s="308"/>
      <c r="Y416" s="308"/>
      <c r="Z416" s="308"/>
    </row>
    <row r="417" spans="1:26" ht="12.75" customHeight="1">
      <c r="A417" s="308"/>
      <c r="B417" s="308"/>
      <c r="C417" s="308"/>
      <c r="D417" s="308"/>
      <c r="E417" s="308"/>
      <c r="F417" s="308"/>
      <c r="G417" s="307"/>
      <c r="H417" s="308"/>
      <c r="I417" s="308"/>
      <c r="J417" s="308"/>
      <c r="K417" s="308"/>
      <c r="L417" s="308"/>
      <c r="M417" s="308"/>
      <c r="N417" s="308"/>
      <c r="O417" s="308"/>
      <c r="P417" s="308"/>
      <c r="Q417" s="308"/>
      <c r="R417" s="308"/>
      <c r="S417" s="308"/>
      <c r="T417" s="308"/>
      <c r="U417" s="308"/>
      <c r="V417" s="308"/>
      <c r="W417" s="308"/>
      <c r="X417" s="308"/>
      <c r="Y417" s="308"/>
      <c r="Z417" s="308"/>
    </row>
    <row r="418" spans="1:26" ht="12.75" customHeight="1">
      <c r="A418" s="308"/>
      <c r="B418" s="308"/>
      <c r="C418" s="308"/>
      <c r="D418" s="308"/>
      <c r="E418" s="308"/>
      <c r="F418" s="308"/>
      <c r="G418" s="307"/>
      <c r="H418" s="308"/>
      <c r="I418" s="308"/>
      <c r="J418" s="308"/>
      <c r="K418" s="308"/>
      <c r="L418" s="308"/>
      <c r="M418" s="308"/>
      <c r="N418" s="308"/>
      <c r="O418" s="308"/>
      <c r="P418" s="308"/>
      <c r="Q418" s="308"/>
      <c r="R418" s="308"/>
      <c r="S418" s="308"/>
      <c r="T418" s="308"/>
      <c r="U418" s="308"/>
      <c r="V418" s="308"/>
      <c r="W418" s="308"/>
      <c r="X418" s="308"/>
      <c r="Y418" s="308"/>
      <c r="Z418" s="308"/>
    </row>
    <row r="419" spans="1:26" ht="12.75" customHeight="1">
      <c r="A419" s="308"/>
      <c r="B419" s="308"/>
      <c r="C419" s="308"/>
      <c r="D419" s="308"/>
      <c r="E419" s="308"/>
      <c r="F419" s="308"/>
      <c r="G419" s="307"/>
      <c r="H419" s="308"/>
      <c r="I419" s="308"/>
      <c r="J419" s="308"/>
      <c r="K419" s="308"/>
      <c r="L419" s="308"/>
      <c r="M419" s="308"/>
      <c r="N419" s="308"/>
      <c r="O419" s="308"/>
      <c r="P419" s="308"/>
      <c r="Q419" s="308"/>
      <c r="R419" s="308"/>
      <c r="S419" s="308"/>
      <c r="T419" s="308"/>
      <c r="U419" s="308"/>
      <c r="V419" s="308"/>
      <c r="W419" s="308"/>
      <c r="X419" s="308"/>
      <c r="Y419" s="308"/>
      <c r="Z419" s="308"/>
    </row>
    <row r="420" spans="1:26" ht="12.75" customHeight="1">
      <c r="A420" s="308"/>
      <c r="B420" s="308"/>
      <c r="C420" s="308"/>
      <c r="D420" s="308"/>
      <c r="E420" s="308"/>
      <c r="F420" s="308"/>
      <c r="G420" s="307"/>
      <c r="H420" s="308"/>
      <c r="I420" s="308"/>
      <c r="J420" s="308"/>
      <c r="K420" s="308"/>
      <c r="L420" s="308"/>
      <c r="M420" s="308"/>
      <c r="N420" s="308"/>
      <c r="O420" s="308"/>
      <c r="P420" s="308"/>
      <c r="Q420" s="308"/>
      <c r="R420" s="308"/>
      <c r="S420" s="308"/>
      <c r="T420" s="308"/>
      <c r="U420" s="308"/>
      <c r="V420" s="308"/>
      <c r="W420" s="308"/>
      <c r="X420" s="308"/>
      <c r="Y420" s="308"/>
      <c r="Z420" s="308"/>
    </row>
    <row r="421" spans="1:26" ht="12.75" customHeight="1">
      <c r="A421" s="308"/>
      <c r="B421" s="308"/>
      <c r="C421" s="308"/>
      <c r="D421" s="308"/>
      <c r="E421" s="308"/>
      <c r="F421" s="308"/>
      <c r="G421" s="307"/>
      <c r="H421" s="308"/>
      <c r="I421" s="308"/>
      <c r="J421" s="308"/>
      <c r="K421" s="308"/>
      <c r="L421" s="308"/>
      <c r="M421" s="308"/>
      <c r="N421" s="308"/>
      <c r="O421" s="308"/>
      <c r="P421" s="308"/>
      <c r="Q421" s="308"/>
      <c r="R421" s="308"/>
      <c r="S421" s="308"/>
      <c r="T421" s="308"/>
      <c r="U421" s="308"/>
      <c r="V421" s="308"/>
      <c r="W421" s="308"/>
      <c r="X421" s="308"/>
      <c r="Y421" s="308"/>
      <c r="Z421" s="308"/>
    </row>
    <row r="422" spans="1:26" ht="12.75" customHeight="1">
      <c r="A422" s="308"/>
      <c r="B422" s="308"/>
      <c r="C422" s="308"/>
      <c r="D422" s="308"/>
      <c r="E422" s="308"/>
      <c r="F422" s="308"/>
      <c r="G422" s="307"/>
      <c r="H422" s="308"/>
      <c r="I422" s="308"/>
      <c r="J422" s="308"/>
      <c r="K422" s="308"/>
      <c r="L422" s="308"/>
      <c r="M422" s="308"/>
      <c r="N422" s="308"/>
      <c r="O422" s="308"/>
      <c r="P422" s="308"/>
      <c r="Q422" s="308"/>
      <c r="R422" s="308"/>
      <c r="S422" s="308"/>
      <c r="T422" s="308"/>
      <c r="U422" s="308"/>
      <c r="V422" s="308"/>
      <c r="W422" s="308"/>
      <c r="X422" s="308"/>
      <c r="Y422" s="308"/>
      <c r="Z422" s="308"/>
    </row>
    <row r="423" spans="1:26" ht="12.75" customHeight="1">
      <c r="A423" s="308"/>
      <c r="B423" s="308"/>
      <c r="C423" s="308"/>
      <c r="D423" s="308"/>
      <c r="E423" s="308"/>
      <c r="F423" s="308"/>
      <c r="G423" s="307"/>
      <c r="H423" s="308"/>
      <c r="I423" s="308"/>
      <c r="J423" s="308"/>
      <c r="K423" s="308"/>
      <c r="L423" s="308"/>
      <c r="M423" s="308"/>
      <c r="N423" s="308"/>
      <c r="O423" s="308"/>
      <c r="P423" s="308"/>
      <c r="Q423" s="308"/>
      <c r="R423" s="308"/>
      <c r="S423" s="308"/>
      <c r="T423" s="308"/>
      <c r="U423" s="308"/>
      <c r="V423" s="308"/>
      <c r="W423" s="308"/>
      <c r="X423" s="308"/>
      <c r="Y423" s="308"/>
      <c r="Z423" s="308"/>
    </row>
    <row r="424" spans="1:26" ht="12.75" customHeight="1">
      <c r="A424" s="308"/>
      <c r="B424" s="308"/>
      <c r="C424" s="308"/>
      <c r="D424" s="308"/>
      <c r="E424" s="308"/>
      <c r="F424" s="308"/>
      <c r="G424" s="307"/>
      <c r="H424" s="308"/>
      <c r="I424" s="308"/>
      <c r="J424" s="308"/>
      <c r="K424" s="308"/>
      <c r="L424" s="308"/>
      <c r="M424" s="308"/>
      <c r="N424" s="308"/>
      <c r="O424" s="308"/>
      <c r="P424" s="308"/>
      <c r="Q424" s="308"/>
      <c r="R424" s="308"/>
      <c r="S424" s="308"/>
      <c r="T424" s="308"/>
      <c r="U424" s="308"/>
      <c r="V424" s="308"/>
      <c r="W424" s="308"/>
      <c r="X424" s="308"/>
      <c r="Y424" s="308"/>
      <c r="Z424" s="308"/>
    </row>
    <row r="425" spans="1:26" ht="12.75" customHeight="1">
      <c r="A425" s="308"/>
      <c r="B425" s="308"/>
      <c r="C425" s="308"/>
      <c r="D425" s="308"/>
      <c r="E425" s="308"/>
      <c r="F425" s="308"/>
      <c r="G425" s="307"/>
      <c r="H425" s="308"/>
      <c r="I425" s="308"/>
      <c r="J425" s="308"/>
      <c r="K425" s="308"/>
      <c r="L425" s="308"/>
      <c r="M425" s="308"/>
      <c r="N425" s="308"/>
      <c r="O425" s="308"/>
      <c r="P425" s="308"/>
      <c r="Q425" s="308"/>
      <c r="R425" s="308"/>
      <c r="S425" s="308"/>
      <c r="T425" s="308"/>
      <c r="U425" s="308"/>
      <c r="V425" s="308"/>
      <c r="W425" s="308"/>
      <c r="X425" s="308"/>
      <c r="Y425" s="308"/>
      <c r="Z425" s="308"/>
    </row>
    <row r="426" spans="1:26" ht="12.75" customHeight="1">
      <c r="A426" s="308"/>
      <c r="B426" s="308"/>
      <c r="C426" s="308"/>
      <c r="D426" s="308"/>
      <c r="E426" s="308"/>
      <c r="F426" s="308"/>
      <c r="G426" s="307"/>
      <c r="H426" s="308"/>
      <c r="I426" s="308"/>
      <c r="J426" s="308"/>
      <c r="K426" s="308"/>
      <c r="L426" s="308"/>
      <c r="M426" s="308"/>
      <c r="N426" s="308"/>
      <c r="O426" s="308"/>
      <c r="P426" s="308"/>
      <c r="Q426" s="308"/>
      <c r="R426" s="308"/>
      <c r="S426" s="308"/>
      <c r="T426" s="308"/>
      <c r="U426" s="308"/>
      <c r="V426" s="308"/>
      <c r="W426" s="308"/>
      <c r="X426" s="308"/>
      <c r="Y426" s="308"/>
      <c r="Z426" s="308"/>
    </row>
    <row r="427" spans="1:26" ht="12.75" customHeight="1">
      <c r="A427" s="308"/>
      <c r="B427" s="308"/>
      <c r="C427" s="308"/>
      <c r="D427" s="308"/>
      <c r="E427" s="308"/>
      <c r="F427" s="308"/>
      <c r="G427" s="307"/>
      <c r="H427" s="308"/>
      <c r="I427" s="308"/>
      <c r="J427" s="308"/>
      <c r="K427" s="308"/>
      <c r="L427" s="308"/>
      <c r="M427" s="308"/>
      <c r="N427" s="308"/>
      <c r="O427" s="308"/>
      <c r="P427" s="308"/>
      <c r="Q427" s="308"/>
      <c r="R427" s="308"/>
      <c r="S427" s="308"/>
      <c r="T427" s="308"/>
      <c r="U427" s="308"/>
      <c r="V427" s="308"/>
      <c r="W427" s="308"/>
      <c r="X427" s="308"/>
      <c r="Y427" s="308"/>
      <c r="Z427" s="308"/>
    </row>
    <row r="428" spans="1:26" ht="12.75" customHeight="1">
      <c r="A428" s="308"/>
      <c r="B428" s="308"/>
      <c r="C428" s="308"/>
      <c r="D428" s="308"/>
      <c r="E428" s="308"/>
      <c r="F428" s="308"/>
      <c r="G428" s="307"/>
      <c r="H428" s="308"/>
      <c r="I428" s="308"/>
      <c r="J428" s="308"/>
      <c r="K428" s="308"/>
      <c r="L428" s="308"/>
      <c r="M428" s="308"/>
      <c r="N428" s="308"/>
      <c r="O428" s="308"/>
      <c r="P428" s="308"/>
      <c r="Q428" s="308"/>
      <c r="R428" s="308"/>
      <c r="S428" s="308"/>
      <c r="T428" s="308"/>
      <c r="U428" s="308"/>
      <c r="V428" s="308"/>
      <c r="W428" s="308"/>
      <c r="X428" s="308"/>
      <c r="Y428" s="308"/>
      <c r="Z428" s="308"/>
    </row>
    <row r="429" spans="1:26" ht="12.75" customHeight="1">
      <c r="A429" s="308"/>
      <c r="B429" s="308"/>
      <c r="C429" s="308"/>
      <c r="D429" s="308"/>
      <c r="E429" s="308"/>
      <c r="F429" s="308"/>
      <c r="G429" s="307"/>
      <c r="H429" s="308"/>
      <c r="I429" s="308"/>
      <c r="J429" s="308"/>
      <c r="K429" s="308"/>
      <c r="L429" s="308"/>
      <c r="M429" s="308"/>
      <c r="N429" s="308"/>
      <c r="O429" s="308"/>
      <c r="P429" s="308"/>
      <c r="Q429" s="308"/>
      <c r="R429" s="308"/>
      <c r="S429" s="308"/>
      <c r="T429" s="308"/>
      <c r="U429" s="308"/>
      <c r="V429" s="308"/>
      <c r="W429" s="308"/>
      <c r="X429" s="308"/>
      <c r="Y429" s="308"/>
      <c r="Z429" s="308"/>
    </row>
    <row r="430" spans="1:26" ht="12.75" customHeight="1">
      <c r="A430" s="308"/>
      <c r="B430" s="308"/>
      <c r="C430" s="308"/>
      <c r="D430" s="308"/>
      <c r="E430" s="308"/>
      <c r="F430" s="308"/>
      <c r="G430" s="307"/>
      <c r="H430" s="308"/>
      <c r="I430" s="308"/>
      <c r="J430" s="308"/>
      <c r="K430" s="308"/>
      <c r="L430" s="308"/>
      <c r="M430" s="308"/>
      <c r="N430" s="308"/>
      <c r="O430" s="308"/>
      <c r="P430" s="308"/>
      <c r="Q430" s="308"/>
      <c r="R430" s="308"/>
      <c r="S430" s="308"/>
      <c r="T430" s="308"/>
      <c r="U430" s="308"/>
      <c r="V430" s="308"/>
      <c r="W430" s="308"/>
      <c r="X430" s="308"/>
      <c r="Y430" s="308"/>
      <c r="Z430" s="308"/>
    </row>
    <row r="431" spans="1:26" ht="12.75" customHeight="1">
      <c r="A431" s="308"/>
      <c r="B431" s="308"/>
      <c r="C431" s="308"/>
      <c r="D431" s="308"/>
      <c r="E431" s="308"/>
      <c r="F431" s="308"/>
      <c r="G431" s="307"/>
      <c r="H431" s="308"/>
      <c r="I431" s="308"/>
      <c r="J431" s="308"/>
      <c r="K431" s="308"/>
      <c r="L431" s="308"/>
      <c r="M431" s="308"/>
      <c r="N431" s="308"/>
      <c r="O431" s="308"/>
      <c r="P431" s="308"/>
      <c r="Q431" s="308"/>
      <c r="R431" s="308"/>
      <c r="S431" s="308"/>
      <c r="T431" s="308"/>
      <c r="U431" s="308"/>
      <c r="V431" s="308"/>
      <c r="W431" s="308"/>
      <c r="X431" s="308"/>
      <c r="Y431" s="308"/>
      <c r="Z431" s="308"/>
    </row>
    <row r="432" spans="1:26" ht="12.75" customHeight="1">
      <c r="A432" s="308"/>
      <c r="B432" s="308"/>
      <c r="C432" s="308"/>
      <c r="D432" s="308"/>
      <c r="E432" s="308"/>
      <c r="F432" s="308"/>
      <c r="G432" s="307"/>
      <c r="H432" s="308"/>
      <c r="I432" s="308"/>
      <c r="J432" s="308"/>
      <c r="K432" s="308"/>
      <c r="L432" s="308"/>
      <c r="M432" s="308"/>
      <c r="N432" s="308"/>
      <c r="O432" s="308"/>
      <c r="P432" s="308"/>
      <c r="Q432" s="308"/>
      <c r="R432" s="308"/>
      <c r="S432" s="308"/>
      <c r="T432" s="308"/>
      <c r="U432" s="308"/>
      <c r="V432" s="308"/>
      <c r="W432" s="308"/>
      <c r="X432" s="308"/>
      <c r="Y432" s="308"/>
      <c r="Z432" s="308"/>
    </row>
    <row r="433" spans="1:26" ht="12.75" customHeight="1">
      <c r="A433" s="308"/>
      <c r="B433" s="308"/>
      <c r="C433" s="308"/>
      <c r="D433" s="308"/>
      <c r="E433" s="308"/>
      <c r="F433" s="308"/>
      <c r="G433" s="307"/>
      <c r="H433" s="308"/>
      <c r="I433" s="308"/>
      <c r="J433" s="308"/>
      <c r="K433" s="308"/>
      <c r="L433" s="308"/>
      <c r="M433" s="308"/>
      <c r="N433" s="308"/>
      <c r="O433" s="308"/>
      <c r="P433" s="308"/>
      <c r="Q433" s="308"/>
      <c r="R433" s="308"/>
      <c r="S433" s="308"/>
      <c r="T433" s="308"/>
      <c r="U433" s="308"/>
      <c r="V433" s="308"/>
      <c r="W433" s="308"/>
      <c r="X433" s="308"/>
      <c r="Y433" s="308"/>
      <c r="Z433" s="308"/>
    </row>
    <row r="434" spans="1:26" ht="12.75" customHeight="1">
      <c r="A434" s="308"/>
      <c r="B434" s="308"/>
      <c r="C434" s="308"/>
      <c r="D434" s="308"/>
      <c r="E434" s="308"/>
      <c r="F434" s="308"/>
      <c r="G434" s="307"/>
      <c r="H434" s="308"/>
      <c r="I434" s="308"/>
      <c r="J434" s="308"/>
      <c r="K434" s="308"/>
      <c r="L434" s="308"/>
      <c r="M434" s="308"/>
      <c r="N434" s="308"/>
      <c r="O434" s="308"/>
      <c r="P434" s="308"/>
      <c r="Q434" s="308"/>
      <c r="R434" s="308"/>
      <c r="S434" s="308"/>
      <c r="T434" s="308"/>
      <c r="U434" s="308"/>
      <c r="V434" s="308"/>
      <c r="W434" s="308"/>
      <c r="X434" s="308"/>
      <c r="Y434" s="308"/>
      <c r="Z434" s="308"/>
    </row>
    <row r="435" spans="1:26" ht="12.75" customHeight="1">
      <c r="A435" s="308"/>
      <c r="B435" s="308"/>
      <c r="C435" s="308"/>
      <c r="D435" s="308"/>
      <c r="E435" s="308"/>
      <c r="F435" s="308"/>
      <c r="G435" s="307"/>
      <c r="H435" s="308"/>
      <c r="I435" s="308"/>
      <c r="J435" s="308"/>
      <c r="K435" s="308"/>
      <c r="L435" s="308"/>
      <c r="M435" s="308"/>
      <c r="N435" s="308"/>
      <c r="O435" s="308"/>
      <c r="P435" s="308"/>
      <c r="Q435" s="308"/>
      <c r="R435" s="308"/>
      <c r="S435" s="308"/>
      <c r="T435" s="308"/>
      <c r="U435" s="308"/>
      <c r="V435" s="308"/>
      <c r="W435" s="308"/>
      <c r="X435" s="308"/>
      <c r="Y435" s="308"/>
      <c r="Z435" s="308"/>
    </row>
    <row r="436" spans="1:26" ht="12.75" customHeight="1">
      <c r="A436" s="308"/>
      <c r="B436" s="308"/>
      <c r="C436" s="308"/>
      <c r="D436" s="308"/>
      <c r="E436" s="308"/>
      <c r="F436" s="308"/>
      <c r="G436" s="307"/>
      <c r="H436" s="308"/>
      <c r="I436" s="308"/>
      <c r="J436" s="308"/>
      <c r="K436" s="308"/>
      <c r="L436" s="308"/>
      <c r="M436" s="308"/>
      <c r="N436" s="308"/>
      <c r="O436" s="308"/>
      <c r="P436" s="308"/>
      <c r="Q436" s="308"/>
      <c r="R436" s="308"/>
      <c r="S436" s="308"/>
      <c r="T436" s="308"/>
      <c r="U436" s="308"/>
      <c r="V436" s="308"/>
      <c r="W436" s="308"/>
      <c r="X436" s="308"/>
      <c r="Y436" s="308"/>
      <c r="Z436" s="308"/>
    </row>
    <row r="437" spans="1:26" ht="12.75" customHeight="1">
      <c r="A437" s="308"/>
      <c r="B437" s="308"/>
      <c r="C437" s="308"/>
      <c r="D437" s="308"/>
      <c r="E437" s="308"/>
      <c r="F437" s="308"/>
      <c r="G437" s="307"/>
      <c r="H437" s="308"/>
      <c r="I437" s="308"/>
      <c r="J437" s="308"/>
      <c r="K437" s="308"/>
      <c r="L437" s="308"/>
      <c r="M437" s="308"/>
      <c r="N437" s="308"/>
      <c r="O437" s="308"/>
      <c r="P437" s="308"/>
      <c r="Q437" s="308"/>
      <c r="R437" s="308"/>
      <c r="S437" s="308"/>
      <c r="T437" s="308"/>
      <c r="U437" s="308"/>
      <c r="V437" s="308"/>
      <c r="W437" s="308"/>
      <c r="X437" s="308"/>
      <c r="Y437" s="308"/>
      <c r="Z437" s="308"/>
    </row>
    <row r="438" spans="1:26" ht="12.75" customHeight="1">
      <c r="A438" s="308"/>
      <c r="B438" s="308"/>
      <c r="C438" s="308"/>
      <c r="D438" s="308"/>
      <c r="E438" s="308"/>
      <c r="F438" s="308"/>
      <c r="G438" s="307"/>
      <c r="H438" s="308"/>
      <c r="I438" s="308"/>
      <c r="J438" s="308"/>
      <c r="K438" s="308"/>
      <c r="L438" s="308"/>
      <c r="M438" s="308"/>
      <c r="N438" s="308"/>
      <c r="O438" s="308"/>
      <c r="P438" s="308"/>
      <c r="Q438" s="308"/>
      <c r="R438" s="308"/>
      <c r="S438" s="308"/>
      <c r="T438" s="308"/>
      <c r="U438" s="308"/>
      <c r="V438" s="308"/>
      <c r="W438" s="308"/>
      <c r="X438" s="308"/>
      <c r="Y438" s="308"/>
      <c r="Z438" s="308"/>
    </row>
    <row r="439" spans="1:26" ht="12.75" customHeight="1">
      <c r="A439" s="308"/>
      <c r="B439" s="308"/>
      <c r="C439" s="308"/>
      <c r="D439" s="308"/>
      <c r="E439" s="308"/>
      <c r="F439" s="308"/>
      <c r="G439" s="307"/>
      <c r="H439" s="308"/>
      <c r="I439" s="308"/>
      <c r="J439" s="308"/>
      <c r="K439" s="308"/>
      <c r="L439" s="308"/>
      <c r="M439" s="308"/>
      <c r="N439" s="308"/>
      <c r="O439" s="308"/>
      <c r="P439" s="308"/>
      <c r="Q439" s="308"/>
      <c r="R439" s="308"/>
      <c r="S439" s="308"/>
      <c r="T439" s="308"/>
      <c r="U439" s="308"/>
      <c r="V439" s="308"/>
      <c r="W439" s="308"/>
      <c r="X439" s="308"/>
      <c r="Y439" s="308"/>
      <c r="Z439" s="308"/>
    </row>
    <row r="440" spans="1:26" ht="12.75" customHeight="1">
      <c r="A440" s="308"/>
      <c r="B440" s="308"/>
      <c r="C440" s="308"/>
      <c r="D440" s="308"/>
      <c r="E440" s="308"/>
      <c r="F440" s="308"/>
      <c r="G440" s="307"/>
      <c r="H440" s="308"/>
      <c r="I440" s="308"/>
      <c r="J440" s="308"/>
      <c r="K440" s="308"/>
      <c r="L440" s="308"/>
      <c r="M440" s="308"/>
      <c r="N440" s="308"/>
      <c r="O440" s="308"/>
      <c r="P440" s="308"/>
      <c r="Q440" s="308"/>
      <c r="R440" s="308"/>
      <c r="S440" s="308"/>
      <c r="T440" s="308"/>
      <c r="U440" s="308"/>
      <c r="V440" s="308"/>
      <c r="W440" s="308"/>
      <c r="X440" s="308"/>
      <c r="Y440" s="308"/>
      <c r="Z440" s="308"/>
    </row>
    <row r="441" spans="1:26" ht="12.75" customHeight="1">
      <c r="A441" s="308"/>
      <c r="B441" s="308"/>
      <c r="C441" s="308"/>
      <c r="D441" s="308"/>
      <c r="E441" s="308"/>
      <c r="F441" s="308"/>
      <c r="G441" s="307"/>
      <c r="H441" s="308"/>
      <c r="I441" s="308"/>
      <c r="J441" s="308"/>
      <c r="K441" s="308"/>
      <c r="L441" s="308"/>
      <c r="M441" s="308"/>
      <c r="N441" s="308"/>
      <c r="O441" s="308"/>
      <c r="P441" s="308"/>
      <c r="Q441" s="308"/>
      <c r="R441" s="308"/>
      <c r="S441" s="308"/>
      <c r="T441" s="308"/>
      <c r="U441" s="308"/>
      <c r="V441" s="308"/>
      <c r="W441" s="308"/>
      <c r="X441" s="308"/>
      <c r="Y441" s="308"/>
      <c r="Z441" s="308"/>
    </row>
    <row r="442" spans="1:26" ht="12.75" customHeight="1">
      <c r="A442" s="308"/>
      <c r="B442" s="308"/>
      <c r="C442" s="308"/>
      <c r="D442" s="308"/>
      <c r="E442" s="308"/>
      <c r="F442" s="308"/>
      <c r="G442" s="307"/>
      <c r="H442" s="308"/>
      <c r="I442" s="308"/>
      <c r="J442" s="308"/>
      <c r="K442" s="308"/>
      <c r="L442" s="308"/>
      <c r="M442" s="308"/>
      <c r="N442" s="308"/>
      <c r="O442" s="308"/>
      <c r="P442" s="308"/>
      <c r="Q442" s="308"/>
      <c r="R442" s="308"/>
      <c r="S442" s="308"/>
      <c r="T442" s="308"/>
      <c r="U442" s="308"/>
      <c r="V442" s="308"/>
      <c r="W442" s="308"/>
      <c r="X442" s="308"/>
      <c r="Y442" s="308"/>
      <c r="Z442" s="308"/>
    </row>
    <row r="443" spans="1:26" ht="12.75" customHeight="1">
      <c r="A443" s="308"/>
      <c r="B443" s="308"/>
      <c r="C443" s="308"/>
      <c r="D443" s="308"/>
      <c r="E443" s="308"/>
      <c r="F443" s="308"/>
      <c r="G443" s="307"/>
      <c r="H443" s="308"/>
      <c r="I443" s="308"/>
      <c r="J443" s="308"/>
      <c r="K443" s="308"/>
      <c r="L443" s="308"/>
      <c r="M443" s="308"/>
      <c r="N443" s="308"/>
      <c r="O443" s="308"/>
      <c r="P443" s="308"/>
      <c r="Q443" s="308"/>
      <c r="R443" s="308"/>
      <c r="S443" s="308"/>
      <c r="T443" s="308"/>
      <c r="U443" s="308"/>
      <c r="V443" s="308"/>
      <c r="W443" s="308"/>
      <c r="X443" s="308"/>
      <c r="Y443" s="308"/>
      <c r="Z443" s="308"/>
    </row>
    <row r="444" spans="1:26" ht="12.75" customHeight="1">
      <c r="A444" s="308"/>
      <c r="B444" s="308"/>
      <c r="C444" s="308"/>
      <c r="D444" s="308"/>
      <c r="E444" s="308"/>
      <c r="F444" s="308"/>
      <c r="G444" s="307"/>
      <c r="H444" s="308"/>
      <c r="I444" s="308"/>
      <c r="J444" s="308"/>
      <c r="K444" s="308"/>
      <c r="L444" s="308"/>
      <c r="M444" s="308"/>
      <c r="N444" s="308"/>
      <c r="O444" s="308"/>
      <c r="P444" s="308"/>
      <c r="Q444" s="308"/>
      <c r="R444" s="308"/>
      <c r="S444" s="308"/>
      <c r="T444" s="308"/>
      <c r="U444" s="308"/>
      <c r="V444" s="308"/>
      <c r="W444" s="308"/>
      <c r="X444" s="308"/>
      <c r="Y444" s="308"/>
      <c r="Z444" s="308"/>
    </row>
    <row r="445" spans="1:26" ht="12.75" customHeight="1">
      <c r="A445" s="308"/>
      <c r="B445" s="308"/>
      <c r="C445" s="308"/>
      <c r="D445" s="308"/>
      <c r="E445" s="308"/>
      <c r="F445" s="308"/>
      <c r="G445" s="307"/>
      <c r="H445" s="308"/>
      <c r="I445" s="308"/>
      <c r="J445" s="308"/>
      <c r="K445" s="308"/>
      <c r="L445" s="308"/>
      <c r="M445" s="308"/>
      <c r="N445" s="308"/>
      <c r="O445" s="308"/>
      <c r="P445" s="308"/>
      <c r="Q445" s="308"/>
      <c r="R445" s="308"/>
      <c r="S445" s="308"/>
      <c r="T445" s="308"/>
      <c r="U445" s="308"/>
      <c r="V445" s="308"/>
      <c r="W445" s="308"/>
      <c r="X445" s="308"/>
      <c r="Y445" s="308"/>
      <c r="Z445" s="308"/>
    </row>
    <row r="446" spans="1:26" ht="12.75" customHeight="1">
      <c r="A446" s="308"/>
      <c r="B446" s="308"/>
      <c r="C446" s="308"/>
      <c r="D446" s="308"/>
      <c r="E446" s="308"/>
      <c r="F446" s="308"/>
      <c r="G446" s="307"/>
      <c r="H446" s="308"/>
      <c r="I446" s="308"/>
      <c r="J446" s="308"/>
      <c r="K446" s="308"/>
      <c r="L446" s="308"/>
      <c r="M446" s="308"/>
      <c r="N446" s="308"/>
      <c r="O446" s="308"/>
      <c r="P446" s="308"/>
      <c r="Q446" s="308"/>
      <c r="R446" s="308"/>
      <c r="S446" s="308"/>
      <c r="T446" s="308"/>
      <c r="U446" s="308"/>
      <c r="V446" s="308"/>
      <c r="W446" s="308"/>
      <c r="X446" s="308"/>
      <c r="Y446" s="308"/>
      <c r="Z446" s="308"/>
    </row>
    <row r="447" spans="1:26" ht="12.75" customHeight="1">
      <c r="A447" s="308"/>
      <c r="B447" s="308"/>
      <c r="C447" s="308"/>
      <c r="D447" s="308"/>
      <c r="E447" s="308"/>
      <c r="F447" s="308"/>
      <c r="G447" s="307"/>
      <c r="H447" s="308"/>
      <c r="I447" s="308"/>
      <c r="J447" s="308"/>
      <c r="K447" s="308"/>
      <c r="L447" s="308"/>
      <c r="M447" s="308"/>
      <c r="N447" s="308"/>
      <c r="O447" s="308"/>
      <c r="P447" s="308"/>
      <c r="Q447" s="308"/>
      <c r="R447" s="308"/>
      <c r="S447" s="308"/>
      <c r="T447" s="308"/>
      <c r="U447" s="308"/>
      <c r="V447" s="308"/>
      <c r="W447" s="308"/>
      <c r="X447" s="308"/>
      <c r="Y447" s="308"/>
      <c r="Z447" s="308"/>
    </row>
    <row r="448" spans="1:26" ht="12.75" customHeight="1">
      <c r="A448" s="308"/>
      <c r="B448" s="308"/>
      <c r="C448" s="308"/>
      <c r="D448" s="308"/>
      <c r="E448" s="308"/>
      <c r="F448" s="308"/>
      <c r="G448" s="307"/>
      <c r="H448" s="308"/>
      <c r="I448" s="308"/>
      <c r="J448" s="308"/>
      <c r="K448" s="308"/>
      <c r="L448" s="308"/>
      <c r="M448" s="308"/>
      <c r="N448" s="308"/>
      <c r="O448" s="308"/>
      <c r="P448" s="308"/>
      <c r="Q448" s="308"/>
      <c r="R448" s="308"/>
      <c r="S448" s="308"/>
      <c r="T448" s="308"/>
      <c r="U448" s="308"/>
      <c r="V448" s="308"/>
      <c r="W448" s="308"/>
      <c r="X448" s="308"/>
      <c r="Y448" s="308"/>
      <c r="Z448" s="308"/>
    </row>
    <row r="449" spans="1:26" ht="12.75" customHeight="1">
      <c r="A449" s="308"/>
      <c r="B449" s="308"/>
      <c r="C449" s="308"/>
      <c r="D449" s="308"/>
      <c r="E449" s="308"/>
      <c r="F449" s="308"/>
      <c r="G449" s="307"/>
      <c r="H449" s="308"/>
      <c r="I449" s="308"/>
      <c r="J449" s="308"/>
      <c r="K449" s="308"/>
      <c r="L449" s="308"/>
      <c r="M449" s="308"/>
      <c r="N449" s="308"/>
      <c r="O449" s="308"/>
      <c r="P449" s="308"/>
      <c r="Q449" s="308"/>
      <c r="R449" s="308"/>
      <c r="S449" s="308"/>
      <c r="T449" s="308"/>
      <c r="U449" s="308"/>
      <c r="V449" s="308"/>
      <c r="W449" s="308"/>
      <c r="X449" s="308"/>
      <c r="Y449" s="308"/>
      <c r="Z449" s="308"/>
    </row>
    <row r="450" spans="1:26" ht="12.75" customHeight="1">
      <c r="A450" s="308"/>
      <c r="B450" s="308"/>
      <c r="C450" s="308"/>
      <c r="D450" s="308"/>
      <c r="E450" s="308"/>
      <c r="F450" s="308"/>
      <c r="G450" s="307"/>
      <c r="H450" s="308"/>
      <c r="I450" s="308"/>
      <c r="J450" s="308"/>
      <c r="K450" s="308"/>
      <c r="L450" s="308"/>
      <c r="M450" s="308"/>
      <c r="N450" s="308"/>
      <c r="O450" s="308"/>
      <c r="P450" s="308"/>
      <c r="Q450" s="308"/>
      <c r="R450" s="308"/>
      <c r="S450" s="308"/>
      <c r="T450" s="308"/>
      <c r="U450" s="308"/>
      <c r="V450" s="308"/>
      <c r="W450" s="308"/>
      <c r="X450" s="308"/>
      <c r="Y450" s="308"/>
      <c r="Z450" s="308"/>
    </row>
    <row r="451" spans="1:26" ht="12.75" customHeight="1">
      <c r="A451" s="308"/>
      <c r="B451" s="308"/>
      <c r="C451" s="308"/>
      <c r="D451" s="308"/>
      <c r="E451" s="308"/>
      <c r="F451" s="308"/>
      <c r="G451" s="307"/>
      <c r="H451" s="308"/>
      <c r="I451" s="308"/>
      <c r="J451" s="308"/>
      <c r="K451" s="308"/>
      <c r="L451" s="308"/>
      <c r="M451" s="308"/>
      <c r="N451" s="308"/>
      <c r="O451" s="308"/>
      <c r="P451" s="308"/>
      <c r="Q451" s="308"/>
      <c r="R451" s="308"/>
      <c r="S451" s="308"/>
      <c r="T451" s="308"/>
      <c r="U451" s="308"/>
      <c r="V451" s="308"/>
      <c r="W451" s="308"/>
      <c r="X451" s="308"/>
      <c r="Y451" s="308"/>
      <c r="Z451" s="308"/>
    </row>
    <row r="452" spans="1:26" ht="12.75" customHeight="1">
      <c r="A452" s="308"/>
      <c r="B452" s="308"/>
      <c r="C452" s="308"/>
      <c r="D452" s="308"/>
      <c r="E452" s="308"/>
      <c r="F452" s="308"/>
      <c r="G452" s="307"/>
      <c r="H452" s="308"/>
      <c r="I452" s="308"/>
      <c r="J452" s="308"/>
      <c r="K452" s="308"/>
      <c r="L452" s="308"/>
      <c r="M452" s="308"/>
      <c r="N452" s="308"/>
      <c r="O452" s="308"/>
      <c r="P452" s="308"/>
      <c r="Q452" s="308"/>
      <c r="R452" s="308"/>
      <c r="S452" s="308"/>
      <c r="T452" s="308"/>
      <c r="U452" s="308"/>
      <c r="V452" s="308"/>
      <c r="W452" s="308"/>
      <c r="X452" s="308"/>
      <c r="Y452" s="308"/>
      <c r="Z452" s="308"/>
    </row>
    <row r="453" spans="1:26" ht="12.75" customHeight="1">
      <c r="A453" s="308"/>
      <c r="B453" s="308"/>
      <c r="C453" s="308"/>
      <c r="D453" s="308"/>
      <c r="E453" s="308"/>
      <c r="F453" s="308"/>
      <c r="G453" s="307"/>
      <c r="H453" s="308"/>
      <c r="I453" s="308"/>
      <c r="J453" s="308"/>
      <c r="K453" s="308"/>
      <c r="L453" s="308"/>
      <c r="M453" s="308"/>
      <c r="N453" s="308"/>
      <c r="O453" s="308"/>
      <c r="P453" s="308"/>
      <c r="Q453" s="308"/>
      <c r="R453" s="308"/>
      <c r="S453" s="308"/>
      <c r="T453" s="308"/>
      <c r="U453" s="308"/>
      <c r="V453" s="308"/>
      <c r="W453" s="308"/>
      <c r="X453" s="308"/>
      <c r="Y453" s="308"/>
      <c r="Z453" s="308"/>
    </row>
    <row r="454" spans="1:26" ht="12.75" customHeight="1">
      <c r="A454" s="308"/>
      <c r="B454" s="308"/>
      <c r="C454" s="308"/>
      <c r="D454" s="308"/>
      <c r="E454" s="308"/>
      <c r="F454" s="308"/>
      <c r="G454" s="307"/>
      <c r="H454" s="308"/>
      <c r="I454" s="308"/>
      <c r="J454" s="308"/>
      <c r="K454" s="308"/>
      <c r="L454" s="308"/>
      <c r="M454" s="308"/>
      <c r="N454" s="308"/>
      <c r="O454" s="308"/>
      <c r="P454" s="308"/>
      <c r="Q454" s="308"/>
      <c r="R454" s="308"/>
      <c r="S454" s="308"/>
      <c r="T454" s="308"/>
      <c r="U454" s="308"/>
      <c r="V454" s="308"/>
      <c r="W454" s="308"/>
      <c r="X454" s="308"/>
      <c r="Y454" s="308"/>
      <c r="Z454" s="308"/>
    </row>
    <row r="455" spans="1:26" ht="12.75" customHeight="1">
      <c r="A455" s="308"/>
      <c r="B455" s="308"/>
      <c r="C455" s="308"/>
      <c r="D455" s="308"/>
      <c r="E455" s="308"/>
      <c r="F455" s="308"/>
      <c r="G455" s="307"/>
      <c r="H455" s="308"/>
      <c r="I455" s="308"/>
      <c r="J455" s="308"/>
      <c r="K455" s="308"/>
      <c r="L455" s="308"/>
      <c r="M455" s="308"/>
      <c r="N455" s="308"/>
      <c r="O455" s="308"/>
      <c r="P455" s="308"/>
      <c r="Q455" s="308"/>
      <c r="R455" s="308"/>
      <c r="S455" s="308"/>
      <c r="T455" s="308"/>
      <c r="U455" s="308"/>
      <c r="V455" s="308"/>
      <c r="W455" s="308"/>
      <c r="X455" s="308"/>
      <c r="Y455" s="308"/>
      <c r="Z455" s="308"/>
    </row>
    <row r="456" spans="1:26" ht="12.75" customHeight="1">
      <c r="A456" s="308"/>
      <c r="B456" s="308"/>
      <c r="C456" s="308"/>
      <c r="D456" s="308"/>
      <c r="E456" s="308"/>
      <c r="F456" s="308"/>
      <c r="G456" s="307"/>
      <c r="H456" s="308"/>
      <c r="I456" s="308"/>
      <c r="J456" s="308"/>
      <c r="K456" s="308"/>
      <c r="L456" s="308"/>
      <c r="M456" s="308"/>
      <c r="N456" s="308"/>
      <c r="O456" s="308"/>
      <c r="P456" s="308"/>
      <c r="Q456" s="308"/>
      <c r="R456" s="308"/>
      <c r="S456" s="308"/>
      <c r="T456" s="308"/>
      <c r="U456" s="308"/>
      <c r="V456" s="308"/>
      <c r="W456" s="308"/>
      <c r="X456" s="308"/>
      <c r="Y456" s="308"/>
      <c r="Z456" s="308"/>
    </row>
    <row r="457" spans="1:26" ht="12.75" customHeight="1">
      <c r="A457" s="308"/>
      <c r="B457" s="308"/>
      <c r="C457" s="308"/>
      <c r="D457" s="308"/>
      <c r="E457" s="308"/>
      <c r="F457" s="308"/>
      <c r="G457" s="307"/>
      <c r="H457" s="308"/>
      <c r="I457" s="308"/>
      <c r="J457" s="308"/>
      <c r="K457" s="308"/>
      <c r="L457" s="308"/>
      <c r="M457" s="308"/>
      <c r="N457" s="308"/>
      <c r="O457" s="308"/>
      <c r="P457" s="308"/>
      <c r="Q457" s="308"/>
      <c r="R457" s="308"/>
      <c r="S457" s="308"/>
      <c r="T457" s="308"/>
      <c r="U457" s="308"/>
      <c r="V457" s="308"/>
      <c r="W457" s="308"/>
      <c r="X457" s="308"/>
      <c r="Y457" s="308"/>
      <c r="Z457" s="308"/>
    </row>
    <row r="458" spans="1:26" ht="12.75" customHeight="1">
      <c r="A458" s="308"/>
      <c r="B458" s="308"/>
      <c r="C458" s="308"/>
      <c r="D458" s="308"/>
      <c r="E458" s="308"/>
      <c r="F458" s="308"/>
      <c r="G458" s="307"/>
      <c r="H458" s="308"/>
      <c r="I458" s="308"/>
      <c r="J458" s="308"/>
      <c r="K458" s="308"/>
      <c r="L458" s="308"/>
      <c r="M458" s="308"/>
      <c r="N458" s="308"/>
      <c r="O458" s="308"/>
      <c r="P458" s="308"/>
      <c r="Q458" s="308"/>
      <c r="R458" s="308"/>
      <c r="S458" s="308"/>
      <c r="T458" s="308"/>
      <c r="U458" s="308"/>
      <c r="V458" s="308"/>
      <c r="W458" s="308"/>
      <c r="X458" s="308"/>
      <c r="Y458" s="308"/>
      <c r="Z458" s="308"/>
    </row>
    <row r="459" spans="1:26" ht="12.75" customHeight="1">
      <c r="A459" s="308"/>
      <c r="B459" s="308"/>
      <c r="C459" s="308"/>
      <c r="D459" s="308"/>
      <c r="E459" s="308"/>
      <c r="F459" s="308"/>
      <c r="G459" s="307"/>
      <c r="H459" s="308"/>
      <c r="I459" s="308"/>
      <c r="J459" s="308"/>
      <c r="K459" s="308"/>
      <c r="L459" s="308"/>
      <c r="M459" s="308"/>
      <c r="N459" s="308"/>
      <c r="O459" s="308"/>
      <c r="P459" s="308"/>
      <c r="Q459" s="308"/>
      <c r="R459" s="308"/>
      <c r="S459" s="308"/>
      <c r="T459" s="308"/>
      <c r="U459" s="308"/>
      <c r="V459" s="308"/>
      <c r="W459" s="308"/>
      <c r="X459" s="308"/>
      <c r="Y459" s="308"/>
      <c r="Z459" s="308"/>
    </row>
    <row r="460" spans="1:26" ht="12.75" customHeight="1">
      <c r="A460" s="308"/>
      <c r="B460" s="308"/>
      <c r="C460" s="308"/>
      <c r="D460" s="308"/>
      <c r="E460" s="308"/>
      <c r="F460" s="308"/>
      <c r="G460" s="307"/>
      <c r="H460" s="308"/>
      <c r="I460" s="308"/>
      <c r="J460" s="308"/>
      <c r="K460" s="308"/>
      <c r="L460" s="308"/>
      <c r="M460" s="308"/>
      <c r="N460" s="308"/>
      <c r="O460" s="308"/>
      <c r="P460" s="308"/>
      <c r="Q460" s="308"/>
      <c r="R460" s="308"/>
      <c r="S460" s="308"/>
      <c r="T460" s="308"/>
      <c r="U460" s="308"/>
      <c r="V460" s="308"/>
      <c r="W460" s="308"/>
      <c r="X460" s="308"/>
      <c r="Y460" s="308"/>
      <c r="Z460" s="308"/>
    </row>
    <row r="461" spans="1:26" ht="12.75" customHeight="1">
      <c r="A461" s="308"/>
      <c r="B461" s="308"/>
      <c r="C461" s="308"/>
      <c r="D461" s="308"/>
      <c r="E461" s="308"/>
      <c r="F461" s="308"/>
      <c r="G461" s="307"/>
      <c r="H461" s="308"/>
      <c r="I461" s="308"/>
      <c r="J461" s="308"/>
      <c r="K461" s="308"/>
      <c r="L461" s="308"/>
      <c r="M461" s="308"/>
      <c r="N461" s="308"/>
      <c r="O461" s="308"/>
      <c r="P461" s="308"/>
      <c r="Q461" s="308"/>
      <c r="R461" s="308"/>
      <c r="S461" s="308"/>
      <c r="T461" s="308"/>
      <c r="U461" s="308"/>
      <c r="V461" s="308"/>
      <c r="W461" s="308"/>
      <c r="X461" s="308"/>
      <c r="Y461" s="308"/>
      <c r="Z461" s="308"/>
    </row>
    <row r="462" spans="1:26" ht="12.75" customHeight="1">
      <c r="A462" s="308"/>
      <c r="B462" s="308"/>
      <c r="C462" s="308"/>
      <c r="D462" s="308"/>
      <c r="E462" s="308"/>
      <c r="F462" s="308"/>
      <c r="G462" s="307"/>
      <c r="H462" s="308"/>
      <c r="I462" s="308"/>
      <c r="J462" s="308"/>
      <c r="K462" s="308"/>
      <c r="L462" s="308"/>
      <c r="M462" s="308"/>
      <c r="N462" s="308"/>
      <c r="O462" s="308"/>
      <c r="P462" s="308"/>
      <c r="Q462" s="308"/>
      <c r="R462" s="308"/>
      <c r="S462" s="308"/>
      <c r="T462" s="308"/>
      <c r="U462" s="308"/>
      <c r="V462" s="308"/>
      <c r="W462" s="308"/>
      <c r="X462" s="308"/>
      <c r="Y462" s="308"/>
      <c r="Z462" s="308"/>
    </row>
    <row r="463" spans="1:26" ht="12.75" customHeight="1">
      <c r="A463" s="308"/>
      <c r="B463" s="308"/>
      <c r="C463" s="308"/>
      <c r="D463" s="308"/>
      <c r="E463" s="308"/>
      <c r="F463" s="308"/>
      <c r="G463" s="307"/>
      <c r="H463" s="308"/>
      <c r="I463" s="308"/>
      <c r="J463" s="308"/>
      <c r="K463" s="308"/>
      <c r="L463" s="308"/>
      <c r="M463" s="308"/>
      <c r="N463" s="308"/>
      <c r="O463" s="308"/>
      <c r="P463" s="308"/>
      <c r="Q463" s="308"/>
      <c r="R463" s="308"/>
      <c r="S463" s="308"/>
      <c r="T463" s="308"/>
      <c r="U463" s="308"/>
      <c r="V463" s="308"/>
      <c r="W463" s="308"/>
      <c r="X463" s="308"/>
      <c r="Y463" s="308"/>
      <c r="Z463" s="308"/>
    </row>
    <row r="464" spans="1:26" ht="12.75" customHeight="1">
      <c r="A464" s="308"/>
      <c r="B464" s="308"/>
      <c r="C464" s="308"/>
      <c r="D464" s="308"/>
      <c r="E464" s="308"/>
      <c r="F464" s="308"/>
      <c r="G464" s="307"/>
      <c r="H464" s="308"/>
      <c r="I464" s="308"/>
      <c r="J464" s="308"/>
      <c r="K464" s="308"/>
      <c r="L464" s="308"/>
      <c r="M464" s="308"/>
      <c r="N464" s="308"/>
      <c r="O464" s="308"/>
      <c r="P464" s="308"/>
      <c r="Q464" s="308"/>
      <c r="R464" s="308"/>
      <c r="S464" s="308"/>
      <c r="T464" s="308"/>
      <c r="U464" s="308"/>
      <c r="V464" s="308"/>
      <c r="W464" s="308"/>
      <c r="X464" s="308"/>
      <c r="Y464" s="308"/>
      <c r="Z464" s="308"/>
    </row>
    <row r="465" spans="1:26" ht="12.75" customHeight="1">
      <c r="A465" s="308"/>
      <c r="B465" s="308"/>
      <c r="C465" s="308"/>
      <c r="D465" s="308"/>
      <c r="E465" s="308"/>
      <c r="F465" s="308"/>
      <c r="G465" s="307"/>
      <c r="H465" s="308"/>
      <c r="I465" s="308"/>
      <c r="J465" s="308"/>
      <c r="K465" s="308"/>
      <c r="L465" s="308"/>
      <c r="M465" s="308"/>
      <c r="N465" s="308"/>
      <c r="O465" s="308"/>
      <c r="P465" s="308"/>
      <c r="Q465" s="308"/>
      <c r="R465" s="308"/>
      <c r="S465" s="308"/>
      <c r="T465" s="308"/>
      <c r="U465" s="308"/>
      <c r="V465" s="308"/>
      <c r="W465" s="308"/>
      <c r="X465" s="308"/>
      <c r="Y465" s="308"/>
      <c r="Z465" s="308"/>
    </row>
    <row r="466" spans="1:26" ht="12.75" customHeight="1">
      <c r="A466" s="308"/>
      <c r="B466" s="308"/>
      <c r="C466" s="308"/>
      <c r="D466" s="308"/>
      <c r="E466" s="308"/>
      <c r="F466" s="308"/>
      <c r="G466" s="307"/>
      <c r="H466" s="308"/>
      <c r="I466" s="308"/>
      <c r="J466" s="308"/>
      <c r="K466" s="308"/>
      <c r="L466" s="308"/>
      <c r="M466" s="308"/>
      <c r="N466" s="308"/>
      <c r="O466" s="308"/>
      <c r="P466" s="308"/>
      <c r="Q466" s="308"/>
      <c r="R466" s="308"/>
      <c r="S466" s="308"/>
      <c r="T466" s="308"/>
      <c r="U466" s="308"/>
      <c r="V466" s="308"/>
      <c r="W466" s="308"/>
      <c r="X466" s="308"/>
      <c r="Y466" s="308"/>
      <c r="Z466" s="308"/>
    </row>
    <row r="467" spans="1:26" ht="12.75" customHeight="1">
      <c r="A467" s="308"/>
      <c r="B467" s="308"/>
      <c r="C467" s="308"/>
      <c r="D467" s="308"/>
      <c r="E467" s="308"/>
      <c r="F467" s="308"/>
      <c r="G467" s="307"/>
      <c r="H467" s="308"/>
      <c r="I467" s="308"/>
      <c r="J467" s="308"/>
      <c r="K467" s="308"/>
      <c r="L467" s="308"/>
      <c r="M467" s="308"/>
      <c r="N467" s="308"/>
      <c r="O467" s="308"/>
      <c r="P467" s="308"/>
      <c r="Q467" s="308"/>
      <c r="R467" s="308"/>
      <c r="S467" s="308"/>
      <c r="T467" s="308"/>
      <c r="U467" s="308"/>
      <c r="V467" s="308"/>
      <c r="W467" s="308"/>
      <c r="X467" s="308"/>
      <c r="Y467" s="308"/>
      <c r="Z467" s="308"/>
    </row>
    <row r="468" spans="1:26" ht="12.75" customHeight="1">
      <c r="A468" s="308"/>
      <c r="B468" s="308"/>
      <c r="C468" s="308"/>
      <c r="D468" s="308"/>
      <c r="E468" s="308"/>
      <c r="F468" s="308"/>
      <c r="G468" s="307"/>
      <c r="H468" s="308"/>
      <c r="I468" s="308"/>
      <c r="J468" s="308"/>
      <c r="K468" s="308"/>
      <c r="L468" s="308"/>
      <c r="M468" s="308"/>
      <c r="N468" s="308"/>
      <c r="O468" s="308"/>
      <c r="P468" s="308"/>
      <c r="Q468" s="308"/>
      <c r="R468" s="308"/>
      <c r="S468" s="308"/>
      <c r="T468" s="308"/>
      <c r="U468" s="308"/>
      <c r="V468" s="308"/>
      <c r="W468" s="308"/>
      <c r="X468" s="308"/>
      <c r="Y468" s="308"/>
      <c r="Z468" s="308"/>
    </row>
    <row r="469" spans="1:26" ht="12.75" customHeight="1">
      <c r="A469" s="308"/>
      <c r="B469" s="308"/>
      <c r="C469" s="308"/>
      <c r="D469" s="308"/>
      <c r="E469" s="308"/>
      <c r="F469" s="308"/>
      <c r="G469" s="307"/>
      <c r="H469" s="308"/>
      <c r="I469" s="308"/>
      <c r="J469" s="308"/>
      <c r="K469" s="308"/>
      <c r="L469" s="308"/>
      <c r="M469" s="308"/>
      <c r="N469" s="308"/>
      <c r="O469" s="308"/>
      <c r="P469" s="308"/>
      <c r="Q469" s="308"/>
      <c r="R469" s="308"/>
      <c r="S469" s="308"/>
      <c r="T469" s="308"/>
      <c r="U469" s="308"/>
      <c r="V469" s="308"/>
      <c r="W469" s="308"/>
      <c r="X469" s="308"/>
      <c r="Y469" s="308"/>
      <c r="Z469" s="308"/>
    </row>
    <row r="470" spans="1:26" ht="12.75" customHeight="1">
      <c r="A470" s="308"/>
      <c r="B470" s="308"/>
      <c r="C470" s="308"/>
      <c r="D470" s="308"/>
      <c r="E470" s="308"/>
      <c r="F470" s="308"/>
      <c r="G470" s="307"/>
      <c r="H470" s="308"/>
      <c r="I470" s="308"/>
      <c r="J470" s="308"/>
      <c r="K470" s="308"/>
      <c r="L470" s="308"/>
      <c r="M470" s="308"/>
      <c r="N470" s="308"/>
      <c r="O470" s="308"/>
      <c r="P470" s="308"/>
      <c r="Q470" s="308"/>
      <c r="R470" s="308"/>
      <c r="S470" s="308"/>
      <c r="T470" s="308"/>
      <c r="U470" s="308"/>
      <c r="V470" s="308"/>
      <c r="W470" s="308"/>
      <c r="X470" s="308"/>
      <c r="Y470" s="308"/>
      <c r="Z470" s="308"/>
    </row>
    <row r="471" spans="1:26" ht="12.75" customHeight="1">
      <c r="A471" s="308"/>
      <c r="B471" s="308"/>
      <c r="C471" s="308"/>
      <c r="D471" s="308"/>
      <c r="E471" s="308"/>
      <c r="F471" s="308"/>
      <c r="G471" s="307"/>
      <c r="H471" s="308"/>
      <c r="I471" s="308"/>
      <c r="J471" s="308"/>
      <c r="K471" s="308"/>
      <c r="L471" s="308"/>
      <c r="M471" s="308"/>
      <c r="N471" s="308"/>
      <c r="O471" s="308"/>
      <c r="P471" s="308"/>
      <c r="Q471" s="308"/>
      <c r="R471" s="308"/>
      <c r="S471" s="308"/>
      <c r="T471" s="308"/>
      <c r="U471" s="308"/>
      <c r="V471" s="308"/>
      <c r="W471" s="308"/>
      <c r="X471" s="308"/>
      <c r="Y471" s="308"/>
      <c r="Z471" s="308"/>
    </row>
    <row r="472" spans="1:26" ht="12.75" customHeight="1">
      <c r="A472" s="308"/>
      <c r="B472" s="308"/>
      <c r="C472" s="308"/>
      <c r="D472" s="308"/>
      <c r="E472" s="308"/>
      <c r="F472" s="308"/>
      <c r="G472" s="307"/>
      <c r="H472" s="308"/>
      <c r="I472" s="308"/>
      <c r="J472" s="308"/>
      <c r="K472" s="308"/>
      <c r="L472" s="308"/>
      <c r="M472" s="308"/>
      <c r="N472" s="308"/>
      <c r="O472" s="308"/>
      <c r="P472" s="308"/>
      <c r="Q472" s="308"/>
      <c r="R472" s="308"/>
      <c r="S472" s="308"/>
      <c r="T472" s="308"/>
      <c r="U472" s="308"/>
      <c r="V472" s="308"/>
      <c r="W472" s="308"/>
      <c r="X472" s="308"/>
      <c r="Y472" s="308"/>
      <c r="Z472" s="308"/>
    </row>
    <row r="473" spans="1:26" ht="12.75" customHeight="1">
      <c r="A473" s="308"/>
      <c r="B473" s="308"/>
      <c r="C473" s="308"/>
      <c r="D473" s="308"/>
      <c r="E473" s="308"/>
      <c r="F473" s="308"/>
      <c r="G473" s="307"/>
      <c r="H473" s="308"/>
      <c r="I473" s="308"/>
      <c r="J473" s="308"/>
      <c r="K473" s="308"/>
      <c r="L473" s="308"/>
      <c r="M473" s="308"/>
      <c r="N473" s="308"/>
      <c r="O473" s="308"/>
      <c r="P473" s="308"/>
      <c r="Q473" s="308"/>
      <c r="R473" s="308"/>
      <c r="S473" s="308"/>
      <c r="T473" s="308"/>
      <c r="U473" s="308"/>
      <c r="V473" s="308"/>
      <c r="W473" s="308"/>
      <c r="X473" s="308"/>
      <c r="Y473" s="308"/>
      <c r="Z473" s="308"/>
    </row>
    <row r="474" spans="1:26" ht="12.75" customHeight="1">
      <c r="A474" s="308"/>
      <c r="B474" s="308"/>
      <c r="C474" s="308"/>
      <c r="D474" s="308"/>
      <c r="E474" s="308"/>
      <c r="F474" s="308"/>
      <c r="G474" s="307"/>
      <c r="H474" s="308"/>
      <c r="I474" s="308"/>
      <c r="J474" s="308"/>
      <c r="K474" s="308"/>
      <c r="L474" s="308"/>
      <c r="M474" s="308"/>
      <c r="N474" s="308"/>
      <c r="O474" s="308"/>
      <c r="P474" s="308"/>
      <c r="Q474" s="308"/>
      <c r="R474" s="308"/>
      <c r="S474" s="308"/>
      <c r="T474" s="308"/>
      <c r="U474" s="308"/>
      <c r="V474" s="308"/>
      <c r="W474" s="308"/>
      <c r="X474" s="308"/>
      <c r="Y474" s="308"/>
      <c r="Z474" s="308"/>
    </row>
    <row r="475" spans="1:26" ht="12.75" customHeight="1">
      <c r="A475" s="308"/>
      <c r="B475" s="308"/>
      <c r="C475" s="308"/>
      <c r="D475" s="308"/>
      <c r="E475" s="308"/>
      <c r="F475" s="308"/>
      <c r="G475" s="307"/>
      <c r="H475" s="308"/>
      <c r="I475" s="308"/>
      <c r="J475" s="308"/>
      <c r="K475" s="308"/>
      <c r="L475" s="308"/>
      <c r="M475" s="308"/>
      <c r="N475" s="308"/>
      <c r="O475" s="308"/>
      <c r="P475" s="308"/>
      <c r="Q475" s="308"/>
      <c r="R475" s="308"/>
      <c r="S475" s="308"/>
      <c r="T475" s="308"/>
      <c r="U475" s="308"/>
      <c r="V475" s="308"/>
      <c r="W475" s="308"/>
      <c r="X475" s="308"/>
      <c r="Y475" s="308"/>
      <c r="Z475" s="308"/>
    </row>
    <row r="476" spans="1:26" ht="12.75" customHeight="1">
      <c r="A476" s="308"/>
      <c r="B476" s="308"/>
      <c r="C476" s="308"/>
      <c r="D476" s="308"/>
      <c r="E476" s="308"/>
      <c r="F476" s="308"/>
      <c r="G476" s="307"/>
      <c r="H476" s="308"/>
      <c r="I476" s="308"/>
      <c r="J476" s="308"/>
      <c r="K476" s="308"/>
      <c r="L476" s="308"/>
      <c r="M476" s="308"/>
      <c r="N476" s="308"/>
      <c r="O476" s="308"/>
      <c r="P476" s="308"/>
      <c r="Q476" s="308"/>
      <c r="R476" s="308"/>
      <c r="S476" s="308"/>
      <c r="T476" s="308"/>
      <c r="U476" s="308"/>
      <c r="V476" s="308"/>
      <c r="W476" s="308"/>
      <c r="X476" s="308"/>
      <c r="Y476" s="308"/>
      <c r="Z476" s="308"/>
    </row>
    <row r="477" spans="1:26" ht="12.75" customHeight="1">
      <c r="A477" s="308"/>
      <c r="B477" s="308"/>
      <c r="C477" s="308"/>
      <c r="D477" s="308"/>
      <c r="E477" s="308"/>
      <c r="F477" s="308"/>
      <c r="G477" s="307"/>
      <c r="H477" s="308"/>
      <c r="I477" s="308"/>
      <c r="J477" s="308"/>
      <c r="K477" s="308"/>
      <c r="L477" s="308"/>
      <c r="M477" s="308"/>
      <c r="N477" s="308"/>
      <c r="O477" s="308"/>
      <c r="P477" s="308"/>
      <c r="Q477" s="308"/>
      <c r="R477" s="308"/>
      <c r="S477" s="308"/>
      <c r="T477" s="308"/>
      <c r="U477" s="308"/>
      <c r="V477" s="308"/>
      <c r="W477" s="308"/>
      <c r="X477" s="308"/>
      <c r="Y477" s="308"/>
      <c r="Z477" s="308"/>
    </row>
    <row r="478" spans="1:26" ht="12.75" customHeight="1">
      <c r="A478" s="308"/>
      <c r="B478" s="308"/>
      <c r="C478" s="308"/>
      <c r="D478" s="308"/>
      <c r="E478" s="308"/>
      <c r="F478" s="308"/>
      <c r="G478" s="307"/>
      <c r="H478" s="308"/>
      <c r="I478" s="308"/>
      <c r="J478" s="308"/>
      <c r="K478" s="308"/>
      <c r="L478" s="308"/>
      <c r="M478" s="308"/>
      <c r="N478" s="308"/>
      <c r="O478" s="308"/>
      <c r="P478" s="308"/>
      <c r="Q478" s="308"/>
      <c r="R478" s="308"/>
      <c r="S478" s="308"/>
      <c r="T478" s="308"/>
      <c r="U478" s="308"/>
      <c r="V478" s="308"/>
      <c r="W478" s="308"/>
      <c r="X478" s="308"/>
      <c r="Y478" s="308"/>
      <c r="Z478" s="308"/>
    </row>
    <row r="479" spans="1:26" ht="12.75" customHeight="1">
      <c r="A479" s="308"/>
      <c r="B479" s="308"/>
      <c r="C479" s="308"/>
      <c r="D479" s="308"/>
      <c r="E479" s="308"/>
      <c r="F479" s="308"/>
      <c r="G479" s="307"/>
      <c r="H479" s="308"/>
      <c r="I479" s="308"/>
      <c r="J479" s="308"/>
      <c r="K479" s="308"/>
      <c r="L479" s="308"/>
      <c r="M479" s="308"/>
      <c r="N479" s="308"/>
      <c r="O479" s="308"/>
      <c r="P479" s="308"/>
      <c r="Q479" s="308"/>
      <c r="R479" s="308"/>
      <c r="S479" s="308"/>
      <c r="T479" s="308"/>
      <c r="U479" s="308"/>
      <c r="V479" s="308"/>
      <c r="W479" s="308"/>
      <c r="X479" s="308"/>
      <c r="Y479" s="308"/>
      <c r="Z479" s="308"/>
    </row>
    <row r="480" spans="1:26" ht="12.75" customHeight="1">
      <c r="A480" s="308"/>
      <c r="B480" s="308"/>
      <c r="C480" s="308"/>
      <c r="D480" s="308"/>
      <c r="E480" s="308"/>
      <c r="F480" s="308"/>
      <c r="G480" s="307"/>
      <c r="H480" s="308"/>
      <c r="I480" s="308"/>
      <c r="J480" s="308"/>
      <c r="K480" s="308"/>
      <c r="L480" s="308"/>
      <c r="M480" s="308"/>
      <c r="N480" s="308"/>
      <c r="O480" s="308"/>
      <c r="P480" s="308"/>
      <c r="Q480" s="308"/>
      <c r="R480" s="308"/>
      <c r="S480" s="308"/>
      <c r="T480" s="308"/>
      <c r="U480" s="308"/>
      <c r="V480" s="308"/>
      <c r="W480" s="308"/>
      <c r="X480" s="308"/>
      <c r="Y480" s="308"/>
      <c r="Z480" s="308"/>
    </row>
    <row r="481" spans="1:26" ht="12.75" customHeight="1">
      <c r="A481" s="308"/>
      <c r="B481" s="308"/>
      <c r="C481" s="308"/>
      <c r="D481" s="308"/>
      <c r="E481" s="308"/>
      <c r="F481" s="308"/>
      <c r="G481" s="307"/>
      <c r="H481" s="308"/>
      <c r="I481" s="308"/>
      <c r="J481" s="308"/>
      <c r="K481" s="308"/>
      <c r="L481" s="308"/>
      <c r="M481" s="308"/>
      <c r="N481" s="308"/>
      <c r="O481" s="308"/>
      <c r="P481" s="308"/>
      <c r="Q481" s="308"/>
      <c r="R481" s="308"/>
      <c r="S481" s="308"/>
      <c r="T481" s="308"/>
      <c r="U481" s="308"/>
      <c r="V481" s="308"/>
      <c r="W481" s="308"/>
      <c r="X481" s="308"/>
      <c r="Y481" s="308"/>
      <c r="Z481" s="308"/>
    </row>
    <row r="482" spans="1:26" ht="12.75" customHeight="1">
      <c r="A482" s="308"/>
      <c r="B482" s="308"/>
      <c r="C482" s="308"/>
      <c r="D482" s="308"/>
      <c r="E482" s="308"/>
      <c r="F482" s="308"/>
      <c r="G482" s="307"/>
      <c r="H482" s="308"/>
      <c r="I482" s="308"/>
      <c r="J482" s="308"/>
      <c r="K482" s="308"/>
      <c r="L482" s="308"/>
      <c r="M482" s="308"/>
      <c r="N482" s="308"/>
      <c r="O482" s="308"/>
      <c r="P482" s="308"/>
      <c r="Q482" s="308"/>
      <c r="R482" s="308"/>
      <c r="S482" s="308"/>
      <c r="T482" s="308"/>
      <c r="U482" s="308"/>
      <c r="V482" s="308"/>
      <c r="W482" s="308"/>
      <c r="X482" s="308"/>
      <c r="Y482" s="308"/>
      <c r="Z482" s="308"/>
    </row>
    <row r="483" spans="1:26" ht="12.75" customHeight="1">
      <c r="A483" s="308"/>
      <c r="B483" s="308"/>
      <c r="C483" s="308"/>
      <c r="D483" s="308"/>
      <c r="E483" s="308"/>
      <c r="F483" s="308"/>
      <c r="G483" s="307"/>
      <c r="H483" s="308"/>
      <c r="I483" s="308"/>
      <c r="J483" s="308"/>
      <c r="K483" s="308"/>
      <c r="L483" s="308"/>
      <c r="M483" s="308"/>
      <c r="N483" s="308"/>
      <c r="O483" s="308"/>
      <c r="P483" s="308"/>
      <c r="Q483" s="308"/>
      <c r="R483" s="308"/>
      <c r="S483" s="308"/>
      <c r="T483" s="308"/>
      <c r="U483" s="308"/>
      <c r="V483" s="308"/>
      <c r="W483" s="308"/>
      <c r="X483" s="308"/>
      <c r="Y483" s="308"/>
      <c r="Z483" s="308"/>
    </row>
    <row r="484" spans="1:26" ht="12.75" customHeight="1">
      <c r="A484" s="308"/>
      <c r="B484" s="308"/>
      <c r="C484" s="308"/>
      <c r="D484" s="308"/>
      <c r="E484" s="308"/>
      <c r="F484" s="308"/>
      <c r="G484" s="307"/>
      <c r="H484" s="308"/>
      <c r="I484" s="308"/>
      <c r="J484" s="308"/>
      <c r="K484" s="308"/>
      <c r="L484" s="308"/>
      <c r="M484" s="308"/>
      <c r="N484" s="308"/>
      <c r="O484" s="308"/>
      <c r="P484" s="308"/>
      <c r="Q484" s="308"/>
      <c r="R484" s="308"/>
      <c r="S484" s="308"/>
      <c r="T484" s="308"/>
      <c r="U484" s="308"/>
      <c r="V484" s="308"/>
      <c r="W484" s="308"/>
      <c r="X484" s="308"/>
      <c r="Y484" s="308"/>
      <c r="Z484" s="308"/>
    </row>
    <row r="485" spans="1:26" ht="12.75" customHeight="1">
      <c r="A485" s="308"/>
      <c r="B485" s="308"/>
      <c r="C485" s="308"/>
      <c r="D485" s="308"/>
      <c r="E485" s="308"/>
      <c r="F485" s="308"/>
      <c r="G485" s="307"/>
      <c r="H485" s="308"/>
      <c r="I485" s="308"/>
      <c r="J485" s="308"/>
      <c r="K485" s="308"/>
      <c r="L485" s="308"/>
      <c r="M485" s="308"/>
      <c r="N485" s="308"/>
      <c r="O485" s="308"/>
      <c r="P485" s="308"/>
      <c r="Q485" s="308"/>
      <c r="R485" s="308"/>
      <c r="S485" s="308"/>
      <c r="T485" s="308"/>
      <c r="U485" s="308"/>
      <c r="V485" s="308"/>
      <c r="W485" s="308"/>
      <c r="X485" s="308"/>
      <c r="Y485" s="308"/>
      <c r="Z485" s="308"/>
    </row>
    <row r="486" spans="1:26" ht="12.75" customHeight="1">
      <c r="A486" s="308"/>
      <c r="B486" s="308"/>
      <c r="C486" s="308"/>
      <c r="D486" s="308"/>
      <c r="E486" s="308"/>
      <c r="F486" s="308"/>
      <c r="G486" s="307"/>
      <c r="H486" s="308"/>
      <c r="I486" s="308"/>
      <c r="J486" s="308"/>
      <c r="K486" s="308"/>
      <c r="L486" s="308"/>
      <c r="M486" s="308"/>
      <c r="N486" s="308"/>
      <c r="O486" s="308"/>
      <c r="P486" s="308"/>
      <c r="Q486" s="308"/>
      <c r="R486" s="308"/>
      <c r="S486" s="308"/>
      <c r="T486" s="308"/>
      <c r="U486" s="308"/>
      <c r="V486" s="308"/>
      <c r="W486" s="308"/>
      <c r="X486" s="308"/>
      <c r="Y486" s="308"/>
      <c r="Z486" s="308"/>
    </row>
    <row r="487" spans="1:26" ht="12.75" customHeight="1">
      <c r="A487" s="308"/>
      <c r="B487" s="308"/>
      <c r="C487" s="308"/>
      <c r="D487" s="308"/>
      <c r="E487" s="308"/>
      <c r="F487" s="308"/>
      <c r="G487" s="307"/>
      <c r="H487" s="308"/>
      <c r="I487" s="308"/>
      <c r="J487" s="308"/>
      <c r="K487" s="308"/>
      <c r="L487" s="308"/>
      <c r="M487" s="308"/>
      <c r="N487" s="308"/>
      <c r="O487" s="308"/>
      <c r="P487" s="308"/>
      <c r="Q487" s="308"/>
      <c r="R487" s="308"/>
      <c r="S487" s="308"/>
      <c r="T487" s="308"/>
      <c r="U487" s="308"/>
      <c r="V487" s="308"/>
      <c r="W487" s="308"/>
      <c r="X487" s="308"/>
      <c r="Y487" s="308"/>
      <c r="Z487" s="308"/>
    </row>
    <row r="488" spans="1:26" ht="12.75" customHeight="1">
      <c r="A488" s="308"/>
      <c r="B488" s="308"/>
      <c r="C488" s="308"/>
      <c r="D488" s="308"/>
      <c r="E488" s="308"/>
      <c r="F488" s="308"/>
      <c r="G488" s="307"/>
      <c r="H488" s="308"/>
      <c r="I488" s="308"/>
      <c r="J488" s="308"/>
      <c r="K488" s="308"/>
      <c r="L488" s="308"/>
      <c r="M488" s="308"/>
      <c r="N488" s="308"/>
      <c r="O488" s="308"/>
      <c r="P488" s="308"/>
      <c r="Q488" s="308"/>
      <c r="R488" s="308"/>
      <c r="S488" s="308"/>
      <c r="T488" s="308"/>
      <c r="U488" s="308"/>
      <c r="V488" s="308"/>
      <c r="W488" s="308"/>
      <c r="X488" s="308"/>
      <c r="Y488" s="308"/>
      <c r="Z488" s="308"/>
    </row>
    <row r="489" spans="1:26" ht="12.75" customHeight="1">
      <c r="A489" s="308"/>
      <c r="B489" s="308"/>
      <c r="C489" s="308"/>
      <c r="D489" s="308"/>
      <c r="E489" s="308"/>
      <c r="F489" s="308"/>
      <c r="G489" s="307"/>
      <c r="H489" s="308"/>
      <c r="I489" s="308"/>
      <c r="J489" s="308"/>
      <c r="K489" s="308"/>
      <c r="L489" s="308"/>
      <c r="M489" s="308"/>
      <c r="N489" s="308"/>
      <c r="O489" s="308"/>
      <c r="P489" s="308"/>
      <c r="Q489" s="308"/>
      <c r="R489" s="308"/>
      <c r="S489" s="308"/>
      <c r="T489" s="308"/>
      <c r="U489" s="308"/>
      <c r="V489" s="308"/>
      <c r="W489" s="308"/>
      <c r="X489" s="308"/>
      <c r="Y489" s="308"/>
      <c r="Z489" s="308"/>
    </row>
    <row r="490" spans="1:26" ht="12.75" customHeight="1">
      <c r="A490" s="308"/>
      <c r="B490" s="308"/>
      <c r="C490" s="308"/>
      <c r="D490" s="308"/>
      <c r="E490" s="308"/>
      <c r="F490" s="308"/>
      <c r="G490" s="307"/>
      <c r="H490" s="308"/>
      <c r="I490" s="308"/>
      <c r="J490" s="308"/>
      <c r="K490" s="308"/>
      <c r="L490" s="308"/>
      <c r="M490" s="308"/>
      <c r="N490" s="308"/>
      <c r="O490" s="308"/>
      <c r="P490" s="308"/>
      <c r="Q490" s="308"/>
      <c r="R490" s="308"/>
      <c r="S490" s="308"/>
      <c r="T490" s="308"/>
      <c r="U490" s="308"/>
      <c r="V490" s="308"/>
      <c r="W490" s="308"/>
      <c r="X490" s="308"/>
      <c r="Y490" s="308"/>
      <c r="Z490" s="308"/>
    </row>
    <row r="491" spans="1:26" ht="12.75" customHeight="1">
      <c r="A491" s="308"/>
      <c r="B491" s="308"/>
      <c r="C491" s="308"/>
      <c r="D491" s="308"/>
      <c r="E491" s="308"/>
      <c r="F491" s="308"/>
      <c r="G491" s="307"/>
      <c r="H491" s="308"/>
      <c r="I491" s="308"/>
      <c r="J491" s="308"/>
      <c r="K491" s="308"/>
      <c r="L491" s="308"/>
      <c r="M491" s="308"/>
      <c r="N491" s="308"/>
      <c r="O491" s="308"/>
      <c r="P491" s="308"/>
      <c r="Q491" s="308"/>
      <c r="R491" s="308"/>
      <c r="S491" s="308"/>
      <c r="T491" s="308"/>
      <c r="U491" s="308"/>
      <c r="V491" s="308"/>
      <c r="W491" s="308"/>
      <c r="X491" s="308"/>
      <c r="Y491" s="308"/>
      <c r="Z491" s="308"/>
    </row>
    <row r="492" spans="1:26" ht="12.75" customHeight="1">
      <c r="A492" s="308"/>
      <c r="B492" s="308"/>
      <c r="C492" s="308"/>
      <c r="D492" s="308"/>
      <c r="E492" s="308"/>
      <c r="F492" s="308"/>
      <c r="G492" s="307"/>
      <c r="H492" s="308"/>
      <c r="I492" s="308"/>
      <c r="J492" s="308"/>
      <c r="K492" s="308"/>
      <c r="L492" s="308"/>
      <c r="M492" s="308"/>
      <c r="N492" s="308"/>
      <c r="O492" s="308"/>
      <c r="P492" s="308"/>
      <c r="Q492" s="308"/>
      <c r="R492" s="308"/>
      <c r="S492" s="308"/>
      <c r="T492" s="308"/>
      <c r="U492" s="308"/>
      <c r="V492" s="308"/>
      <c r="W492" s="308"/>
      <c r="X492" s="308"/>
      <c r="Y492" s="308"/>
      <c r="Z492" s="308"/>
    </row>
    <row r="493" spans="1:26" ht="12.75" customHeight="1">
      <c r="A493" s="308"/>
      <c r="B493" s="308"/>
      <c r="C493" s="308"/>
      <c r="D493" s="308"/>
      <c r="E493" s="308"/>
      <c r="F493" s="308"/>
      <c r="G493" s="307"/>
      <c r="H493" s="308"/>
      <c r="I493" s="308"/>
      <c r="J493" s="308"/>
      <c r="K493" s="308"/>
      <c r="L493" s="308"/>
      <c r="M493" s="308"/>
      <c r="N493" s="308"/>
      <c r="O493" s="308"/>
      <c r="P493" s="308"/>
      <c r="Q493" s="308"/>
      <c r="R493" s="308"/>
      <c r="S493" s="308"/>
      <c r="T493" s="308"/>
      <c r="U493" s="308"/>
      <c r="V493" s="308"/>
      <c r="W493" s="308"/>
      <c r="X493" s="308"/>
      <c r="Y493" s="308"/>
      <c r="Z493" s="308"/>
    </row>
    <row r="494" spans="1:26" ht="12.75" customHeight="1">
      <c r="A494" s="308"/>
      <c r="B494" s="308"/>
      <c r="C494" s="308"/>
      <c r="D494" s="308"/>
      <c r="E494" s="308"/>
      <c r="F494" s="308"/>
      <c r="G494" s="307"/>
      <c r="H494" s="308"/>
      <c r="I494" s="308"/>
      <c r="J494" s="308"/>
      <c r="K494" s="308"/>
      <c r="L494" s="308"/>
      <c r="M494" s="308"/>
      <c r="N494" s="308"/>
      <c r="O494" s="308"/>
      <c r="P494" s="308"/>
      <c r="Q494" s="308"/>
      <c r="R494" s="308"/>
      <c r="S494" s="308"/>
      <c r="T494" s="308"/>
      <c r="U494" s="308"/>
      <c r="V494" s="308"/>
      <c r="W494" s="308"/>
      <c r="X494" s="308"/>
      <c r="Y494" s="308"/>
      <c r="Z494" s="308"/>
    </row>
    <row r="495" spans="1:26" ht="12.75" customHeight="1">
      <c r="A495" s="308"/>
      <c r="B495" s="308"/>
      <c r="C495" s="308"/>
      <c r="D495" s="308"/>
      <c r="E495" s="308"/>
      <c r="F495" s="308"/>
      <c r="G495" s="307"/>
      <c r="H495" s="308"/>
      <c r="I495" s="308"/>
      <c r="J495" s="308"/>
      <c r="K495" s="308"/>
      <c r="L495" s="308"/>
      <c r="M495" s="308"/>
      <c r="N495" s="308"/>
      <c r="O495" s="308"/>
      <c r="P495" s="308"/>
      <c r="Q495" s="308"/>
      <c r="R495" s="308"/>
      <c r="S495" s="308"/>
      <c r="T495" s="308"/>
      <c r="U495" s="308"/>
      <c r="V495" s="308"/>
      <c r="W495" s="308"/>
      <c r="X495" s="308"/>
      <c r="Y495" s="308"/>
      <c r="Z495" s="308"/>
    </row>
    <row r="496" spans="1:26" ht="12.75" customHeight="1">
      <c r="A496" s="308"/>
      <c r="B496" s="308"/>
      <c r="C496" s="308"/>
      <c r="D496" s="308"/>
      <c r="E496" s="308"/>
      <c r="F496" s="308"/>
      <c r="G496" s="307"/>
      <c r="H496" s="308"/>
      <c r="I496" s="308"/>
      <c r="J496" s="308"/>
      <c r="K496" s="308"/>
      <c r="L496" s="308"/>
      <c r="M496" s="308"/>
      <c r="N496" s="308"/>
      <c r="O496" s="308"/>
      <c r="P496" s="308"/>
      <c r="Q496" s="308"/>
      <c r="R496" s="308"/>
      <c r="S496" s="308"/>
      <c r="T496" s="308"/>
      <c r="U496" s="308"/>
      <c r="V496" s="308"/>
      <c r="W496" s="308"/>
      <c r="X496" s="308"/>
      <c r="Y496" s="308"/>
      <c r="Z496" s="308"/>
    </row>
    <row r="497" spans="1:26" ht="12.75" customHeight="1">
      <c r="A497" s="308"/>
      <c r="B497" s="308"/>
      <c r="C497" s="308"/>
      <c r="D497" s="308"/>
      <c r="E497" s="308"/>
      <c r="F497" s="308"/>
      <c r="G497" s="307"/>
      <c r="H497" s="308"/>
      <c r="I497" s="308"/>
      <c r="J497" s="308"/>
      <c r="K497" s="308"/>
      <c r="L497" s="308"/>
      <c r="M497" s="308"/>
      <c r="N497" s="308"/>
      <c r="O497" s="308"/>
      <c r="P497" s="308"/>
      <c r="Q497" s="308"/>
      <c r="R497" s="308"/>
      <c r="S497" s="308"/>
      <c r="T497" s="308"/>
      <c r="U497" s="308"/>
      <c r="V497" s="308"/>
      <c r="W497" s="308"/>
      <c r="X497" s="308"/>
      <c r="Y497" s="308"/>
      <c r="Z497" s="308"/>
    </row>
    <row r="498" spans="1:26" ht="12.75" customHeight="1">
      <c r="A498" s="308"/>
      <c r="B498" s="308"/>
      <c r="C498" s="308"/>
      <c r="D498" s="308"/>
      <c r="E498" s="308"/>
      <c r="F498" s="308"/>
      <c r="G498" s="307"/>
      <c r="H498" s="308"/>
      <c r="I498" s="308"/>
      <c r="J498" s="308"/>
      <c r="K498" s="308"/>
      <c r="L498" s="308"/>
      <c r="M498" s="308"/>
      <c r="N498" s="308"/>
      <c r="O498" s="308"/>
      <c r="P498" s="308"/>
      <c r="Q498" s="308"/>
      <c r="R498" s="308"/>
      <c r="S498" s="308"/>
      <c r="T498" s="308"/>
      <c r="U498" s="308"/>
      <c r="V498" s="308"/>
      <c r="W498" s="308"/>
      <c r="X498" s="308"/>
      <c r="Y498" s="308"/>
      <c r="Z498" s="308"/>
    </row>
    <row r="499" spans="1:26" ht="12.75" customHeight="1">
      <c r="A499" s="308"/>
      <c r="B499" s="308"/>
      <c r="C499" s="308"/>
      <c r="D499" s="308"/>
      <c r="E499" s="308"/>
      <c r="F499" s="308"/>
      <c r="G499" s="307"/>
      <c r="H499" s="308"/>
      <c r="I499" s="308"/>
      <c r="J499" s="308"/>
      <c r="K499" s="308"/>
      <c r="L499" s="308"/>
      <c r="M499" s="308"/>
      <c r="N499" s="308"/>
      <c r="O499" s="308"/>
      <c r="P499" s="308"/>
      <c r="Q499" s="308"/>
      <c r="R499" s="308"/>
      <c r="S499" s="308"/>
      <c r="T499" s="308"/>
      <c r="U499" s="308"/>
      <c r="V499" s="308"/>
      <c r="W499" s="308"/>
      <c r="X499" s="308"/>
      <c r="Y499" s="308"/>
      <c r="Z499" s="308"/>
    </row>
    <row r="500" spans="1:26" ht="12.75" customHeight="1">
      <c r="A500" s="308"/>
      <c r="B500" s="308"/>
      <c r="C500" s="308"/>
      <c r="D500" s="308"/>
      <c r="E500" s="308"/>
      <c r="F500" s="308"/>
      <c r="G500" s="307"/>
      <c r="H500" s="308"/>
      <c r="I500" s="308"/>
      <c r="J500" s="308"/>
      <c r="K500" s="308"/>
      <c r="L500" s="308"/>
      <c r="M500" s="308"/>
      <c r="N500" s="308"/>
      <c r="O500" s="308"/>
      <c r="P500" s="308"/>
      <c r="Q500" s="308"/>
      <c r="R500" s="308"/>
      <c r="S500" s="308"/>
      <c r="T500" s="308"/>
      <c r="U500" s="308"/>
      <c r="V500" s="308"/>
      <c r="W500" s="308"/>
      <c r="X500" s="308"/>
      <c r="Y500" s="308"/>
      <c r="Z500" s="308"/>
    </row>
    <row r="501" spans="1:26" ht="12.75" customHeight="1">
      <c r="A501" s="308"/>
      <c r="B501" s="308"/>
      <c r="C501" s="308"/>
      <c r="D501" s="308"/>
      <c r="E501" s="308"/>
      <c r="F501" s="308"/>
      <c r="G501" s="307"/>
      <c r="H501" s="308"/>
      <c r="I501" s="308"/>
      <c r="J501" s="308"/>
      <c r="K501" s="308"/>
      <c r="L501" s="308"/>
      <c r="M501" s="308"/>
      <c r="N501" s="308"/>
      <c r="O501" s="308"/>
      <c r="P501" s="308"/>
      <c r="Q501" s="308"/>
      <c r="R501" s="308"/>
      <c r="S501" s="308"/>
      <c r="T501" s="308"/>
      <c r="U501" s="308"/>
      <c r="V501" s="308"/>
      <c r="W501" s="308"/>
      <c r="X501" s="308"/>
      <c r="Y501" s="308"/>
      <c r="Z501" s="308"/>
    </row>
    <row r="502" spans="1:26" ht="12.75" customHeight="1">
      <c r="A502" s="308"/>
      <c r="B502" s="308"/>
      <c r="C502" s="308"/>
      <c r="D502" s="308"/>
      <c r="E502" s="308"/>
      <c r="F502" s="308"/>
      <c r="G502" s="307"/>
      <c r="H502" s="308"/>
      <c r="I502" s="308"/>
      <c r="J502" s="308"/>
      <c r="K502" s="308"/>
      <c r="L502" s="308"/>
      <c r="M502" s="308"/>
      <c r="N502" s="308"/>
      <c r="O502" s="308"/>
      <c r="P502" s="308"/>
      <c r="Q502" s="308"/>
      <c r="R502" s="308"/>
      <c r="S502" s="308"/>
      <c r="T502" s="308"/>
      <c r="U502" s="308"/>
      <c r="V502" s="308"/>
      <c r="W502" s="308"/>
      <c r="X502" s="308"/>
      <c r="Y502" s="308"/>
      <c r="Z502" s="308"/>
    </row>
    <row r="503" spans="1:26" ht="12.75" customHeight="1">
      <c r="A503" s="308"/>
      <c r="B503" s="308"/>
      <c r="C503" s="308"/>
      <c r="D503" s="308"/>
      <c r="E503" s="308"/>
      <c r="F503" s="308"/>
      <c r="G503" s="307"/>
      <c r="H503" s="308"/>
      <c r="I503" s="308"/>
      <c r="J503" s="308"/>
      <c r="K503" s="308"/>
      <c r="L503" s="308"/>
      <c r="M503" s="308"/>
      <c r="N503" s="308"/>
      <c r="O503" s="308"/>
      <c r="P503" s="308"/>
      <c r="Q503" s="308"/>
      <c r="R503" s="308"/>
      <c r="S503" s="308"/>
      <c r="T503" s="308"/>
      <c r="U503" s="308"/>
      <c r="V503" s="308"/>
      <c r="W503" s="308"/>
      <c r="X503" s="308"/>
      <c r="Y503" s="308"/>
      <c r="Z503" s="308"/>
    </row>
    <row r="504" spans="1:26" ht="12.75" customHeight="1">
      <c r="A504" s="308"/>
      <c r="B504" s="308"/>
      <c r="C504" s="308"/>
      <c r="D504" s="308"/>
      <c r="E504" s="308"/>
      <c r="F504" s="308"/>
      <c r="G504" s="307"/>
      <c r="H504" s="308"/>
      <c r="I504" s="308"/>
      <c r="J504" s="308"/>
      <c r="K504" s="308"/>
      <c r="L504" s="308"/>
      <c r="M504" s="308"/>
      <c r="N504" s="308"/>
      <c r="O504" s="308"/>
      <c r="P504" s="308"/>
      <c r="Q504" s="308"/>
      <c r="R504" s="308"/>
      <c r="S504" s="308"/>
      <c r="T504" s="308"/>
      <c r="U504" s="308"/>
      <c r="V504" s="308"/>
      <c r="W504" s="308"/>
      <c r="X504" s="308"/>
      <c r="Y504" s="308"/>
      <c r="Z504" s="308"/>
    </row>
    <row r="505" spans="1:26" ht="12.75" customHeight="1">
      <c r="A505" s="308"/>
      <c r="B505" s="308"/>
      <c r="C505" s="308"/>
      <c r="D505" s="308"/>
      <c r="E505" s="308"/>
      <c r="F505" s="308"/>
      <c r="G505" s="307"/>
      <c r="H505" s="308"/>
      <c r="I505" s="308"/>
      <c r="J505" s="308"/>
      <c r="K505" s="308"/>
      <c r="L505" s="308"/>
      <c r="M505" s="308"/>
      <c r="N505" s="308"/>
      <c r="O505" s="308"/>
      <c r="P505" s="308"/>
      <c r="Q505" s="308"/>
      <c r="R505" s="308"/>
      <c r="S505" s="308"/>
      <c r="T505" s="308"/>
      <c r="U505" s="308"/>
      <c r="V505" s="308"/>
      <c r="W505" s="308"/>
      <c r="X505" s="308"/>
      <c r="Y505" s="308"/>
      <c r="Z505" s="308"/>
    </row>
    <row r="506" spans="1:26" ht="12.75" customHeight="1">
      <c r="A506" s="308"/>
      <c r="B506" s="308"/>
      <c r="C506" s="308"/>
      <c r="D506" s="308"/>
      <c r="E506" s="308"/>
      <c r="F506" s="308"/>
      <c r="G506" s="307"/>
      <c r="H506" s="308"/>
      <c r="I506" s="308"/>
      <c r="J506" s="308"/>
      <c r="K506" s="308"/>
      <c r="L506" s="308"/>
      <c r="M506" s="308"/>
      <c r="N506" s="308"/>
      <c r="O506" s="308"/>
      <c r="P506" s="308"/>
      <c r="Q506" s="308"/>
      <c r="R506" s="308"/>
      <c r="S506" s="308"/>
      <c r="T506" s="308"/>
      <c r="U506" s="308"/>
      <c r="V506" s="308"/>
      <c r="W506" s="308"/>
      <c r="X506" s="308"/>
      <c r="Y506" s="308"/>
      <c r="Z506" s="308"/>
    </row>
    <row r="507" spans="1:26" ht="12.75" customHeight="1">
      <c r="A507" s="308"/>
      <c r="B507" s="308"/>
      <c r="C507" s="308"/>
      <c r="D507" s="308"/>
      <c r="E507" s="308"/>
      <c r="F507" s="308"/>
      <c r="G507" s="307"/>
      <c r="H507" s="308"/>
      <c r="I507" s="308"/>
      <c r="J507" s="308"/>
      <c r="K507" s="308"/>
      <c r="L507" s="308"/>
      <c r="M507" s="308"/>
      <c r="N507" s="308"/>
      <c r="O507" s="308"/>
      <c r="P507" s="308"/>
      <c r="Q507" s="308"/>
      <c r="R507" s="308"/>
      <c r="S507" s="308"/>
      <c r="T507" s="308"/>
      <c r="U507" s="308"/>
      <c r="V507" s="308"/>
      <c r="W507" s="308"/>
      <c r="X507" s="308"/>
      <c r="Y507" s="308"/>
      <c r="Z507" s="308"/>
    </row>
    <row r="508" spans="1:26" ht="12.75" customHeight="1">
      <c r="A508" s="308"/>
      <c r="B508" s="308"/>
      <c r="C508" s="308"/>
      <c r="D508" s="308"/>
      <c r="E508" s="308"/>
      <c r="F508" s="308"/>
      <c r="G508" s="307"/>
      <c r="H508" s="308"/>
      <c r="I508" s="308"/>
      <c r="J508" s="308"/>
      <c r="K508" s="308"/>
      <c r="L508" s="308"/>
      <c r="M508" s="308"/>
      <c r="N508" s="308"/>
      <c r="O508" s="308"/>
      <c r="P508" s="308"/>
      <c r="Q508" s="308"/>
      <c r="R508" s="308"/>
      <c r="S508" s="308"/>
      <c r="T508" s="308"/>
      <c r="U508" s="308"/>
      <c r="V508" s="308"/>
      <c r="W508" s="308"/>
      <c r="X508" s="308"/>
      <c r="Y508" s="308"/>
      <c r="Z508" s="308"/>
    </row>
    <row r="509" spans="1:26" ht="12.75" customHeight="1">
      <c r="A509" s="308"/>
      <c r="B509" s="308"/>
      <c r="C509" s="308"/>
      <c r="D509" s="308"/>
      <c r="E509" s="308"/>
      <c r="F509" s="308"/>
      <c r="G509" s="307"/>
      <c r="H509" s="308"/>
      <c r="I509" s="308"/>
      <c r="J509" s="308"/>
      <c r="K509" s="308"/>
      <c r="L509" s="308"/>
      <c r="M509" s="308"/>
      <c r="N509" s="308"/>
      <c r="O509" s="308"/>
      <c r="P509" s="308"/>
      <c r="Q509" s="308"/>
      <c r="R509" s="308"/>
      <c r="S509" s="308"/>
      <c r="T509" s="308"/>
      <c r="U509" s="308"/>
      <c r="V509" s="308"/>
      <c r="W509" s="308"/>
      <c r="X509" s="308"/>
      <c r="Y509" s="308"/>
      <c r="Z509" s="308"/>
    </row>
    <row r="510" spans="1:26" ht="12.75" customHeight="1">
      <c r="A510" s="308"/>
      <c r="B510" s="308"/>
      <c r="C510" s="308"/>
      <c r="D510" s="308"/>
      <c r="E510" s="308"/>
      <c r="F510" s="308"/>
      <c r="G510" s="307"/>
      <c r="H510" s="308"/>
      <c r="I510" s="308"/>
      <c r="J510" s="308"/>
      <c r="K510" s="308"/>
      <c r="L510" s="308"/>
      <c r="M510" s="308"/>
      <c r="N510" s="308"/>
      <c r="O510" s="308"/>
      <c r="P510" s="308"/>
      <c r="Q510" s="308"/>
      <c r="R510" s="308"/>
      <c r="S510" s="308"/>
      <c r="T510" s="308"/>
      <c r="U510" s="308"/>
      <c r="V510" s="308"/>
      <c r="W510" s="308"/>
      <c r="X510" s="308"/>
      <c r="Y510" s="308"/>
      <c r="Z510" s="308"/>
    </row>
    <row r="511" spans="1:26" ht="12.75" customHeight="1">
      <c r="A511" s="308"/>
      <c r="B511" s="308"/>
      <c r="C511" s="308"/>
      <c r="D511" s="308"/>
      <c r="E511" s="308"/>
      <c r="F511" s="308"/>
      <c r="G511" s="307"/>
      <c r="H511" s="308"/>
      <c r="I511" s="308"/>
      <c r="J511" s="308"/>
      <c r="K511" s="308"/>
      <c r="L511" s="308"/>
      <c r="M511" s="308"/>
      <c r="N511" s="308"/>
      <c r="O511" s="308"/>
      <c r="P511" s="308"/>
      <c r="Q511" s="308"/>
      <c r="R511" s="308"/>
      <c r="S511" s="308"/>
      <c r="T511" s="308"/>
      <c r="U511" s="308"/>
      <c r="V511" s="308"/>
      <c r="W511" s="308"/>
      <c r="X511" s="308"/>
      <c r="Y511" s="308"/>
      <c r="Z511" s="308"/>
    </row>
    <row r="512" spans="1:26" ht="12.75" customHeight="1">
      <c r="A512" s="308"/>
      <c r="B512" s="308"/>
      <c r="C512" s="308"/>
      <c r="D512" s="308"/>
      <c r="E512" s="308"/>
      <c r="F512" s="308"/>
      <c r="G512" s="307"/>
      <c r="H512" s="308"/>
      <c r="I512" s="308"/>
      <c r="J512" s="308"/>
      <c r="K512" s="308"/>
      <c r="L512" s="308"/>
      <c r="M512" s="308"/>
      <c r="N512" s="308"/>
      <c r="O512" s="308"/>
      <c r="P512" s="308"/>
      <c r="Q512" s="308"/>
      <c r="R512" s="308"/>
      <c r="S512" s="308"/>
      <c r="T512" s="308"/>
      <c r="U512" s="308"/>
      <c r="V512" s="308"/>
      <c r="W512" s="308"/>
      <c r="X512" s="308"/>
      <c r="Y512" s="308"/>
      <c r="Z512" s="308"/>
    </row>
    <row r="513" spans="1:26" ht="12.75" customHeight="1">
      <c r="A513" s="308"/>
      <c r="B513" s="308"/>
      <c r="C513" s="308"/>
      <c r="D513" s="308"/>
      <c r="E513" s="308"/>
      <c r="F513" s="308"/>
      <c r="G513" s="307"/>
      <c r="H513" s="308"/>
      <c r="I513" s="308"/>
      <c r="J513" s="308"/>
      <c r="K513" s="308"/>
      <c r="L513" s="308"/>
      <c r="M513" s="308"/>
      <c r="N513" s="308"/>
      <c r="O513" s="308"/>
      <c r="P513" s="308"/>
      <c r="Q513" s="308"/>
      <c r="R513" s="308"/>
      <c r="S513" s="308"/>
      <c r="T513" s="308"/>
      <c r="U513" s="308"/>
      <c r="V513" s="308"/>
      <c r="W513" s="308"/>
      <c r="X513" s="308"/>
      <c r="Y513" s="308"/>
      <c r="Z513" s="308"/>
    </row>
    <row r="514" spans="1:26" ht="12.75" customHeight="1">
      <c r="A514" s="308"/>
      <c r="B514" s="308"/>
      <c r="C514" s="308"/>
      <c r="D514" s="308"/>
      <c r="E514" s="308"/>
      <c r="F514" s="308"/>
      <c r="G514" s="307"/>
      <c r="H514" s="308"/>
      <c r="I514" s="308"/>
      <c r="J514" s="308"/>
      <c r="K514" s="308"/>
      <c r="L514" s="308"/>
      <c r="M514" s="308"/>
      <c r="N514" s="308"/>
      <c r="O514" s="308"/>
      <c r="P514" s="308"/>
      <c r="Q514" s="308"/>
      <c r="R514" s="308"/>
      <c r="S514" s="308"/>
      <c r="T514" s="308"/>
      <c r="U514" s="308"/>
      <c r="V514" s="308"/>
      <c r="W514" s="308"/>
      <c r="X514" s="308"/>
      <c r="Y514" s="308"/>
      <c r="Z514" s="308"/>
    </row>
    <row r="515" spans="1:26" ht="12.75" customHeight="1">
      <c r="A515" s="308"/>
      <c r="B515" s="308"/>
      <c r="C515" s="308"/>
      <c r="D515" s="308"/>
      <c r="E515" s="308"/>
      <c r="F515" s="308"/>
      <c r="G515" s="307"/>
      <c r="H515" s="308"/>
      <c r="I515" s="308"/>
      <c r="J515" s="308"/>
      <c r="K515" s="308"/>
      <c r="L515" s="308"/>
      <c r="M515" s="308"/>
      <c r="N515" s="308"/>
      <c r="O515" s="308"/>
      <c r="P515" s="308"/>
      <c r="Q515" s="308"/>
      <c r="R515" s="308"/>
      <c r="S515" s="308"/>
      <c r="T515" s="308"/>
      <c r="U515" s="308"/>
      <c r="V515" s="308"/>
      <c r="W515" s="308"/>
      <c r="X515" s="308"/>
      <c r="Y515" s="308"/>
      <c r="Z515" s="308"/>
    </row>
    <row r="516" spans="1:26" ht="12.75" customHeight="1">
      <c r="A516" s="308"/>
      <c r="B516" s="308"/>
      <c r="C516" s="308"/>
      <c r="D516" s="308"/>
      <c r="E516" s="308"/>
      <c r="F516" s="308"/>
      <c r="G516" s="307"/>
      <c r="H516" s="308"/>
      <c r="I516" s="308"/>
      <c r="J516" s="308"/>
      <c r="K516" s="308"/>
      <c r="L516" s="308"/>
      <c r="M516" s="308"/>
      <c r="N516" s="308"/>
      <c r="O516" s="308"/>
      <c r="P516" s="308"/>
      <c r="Q516" s="308"/>
      <c r="R516" s="308"/>
      <c r="S516" s="308"/>
      <c r="T516" s="308"/>
      <c r="U516" s="308"/>
      <c r="V516" s="308"/>
      <c r="W516" s="308"/>
      <c r="X516" s="308"/>
      <c r="Y516" s="308"/>
      <c r="Z516" s="308"/>
    </row>
    <row r="517" spans="1:26" ht="12.75" customHeight="1">
      <c r="A517" s="308"/>
      <c r="B517" s="308"/>
      <c r="C517" s="308"/>
      <c r="D517" s="308"/>
      <c r="E517" s="308"/>
      <c r="F517" s="308"/>
      <c r="G517" s="307"/>
      <c r="H517" s="308"/>
      <c r="I517" s="308"/>
      <c r="J517" s="308"/>
      <c r="K517" s="308"/>
      <c r="L517" s="308"/>
      <c r="M517" s="308"/>
      <c r="N517" s="308"/>
      <c r="O517" s="308"/>
      <c r="P517" s="308"/>
      <c r="Q517" s="308"/>
      <c r="R517" s="308"/>
      <c r="S517" s="308"/>
      <c r="T517" s="308"/>
      <c r="U517" s="308"/>
      <c r="V517" s="308"/>
      <c r="W517" s="308"/>
      <c r="X517" s="308"/>
      <c r="Y517" s="308"/>
      <c r="Z517" s="308"/>
    </row>
    <row r="518" spans="1:26" ht="12.75" customHeight="1">
      <c r="A518" s="308"/>
      <c r="B518" s="308"/>
      <c r="C518" s="308"/>
      <c r="D518" s="308"/>
      <c r="E518" s="308"/>
      <c r="F518" s="308"/>
      <c r="G518" s="307"/>
      <c r="H518" s="308"/>
      <c r="I518" s="308"/>
      <c r="J518" s="308"/>
      <c r="K518" s="308"/>
      <c r="L518" s="308"/>
      <c r="M518" s="308"/>
      <c r="N518" s="308"/>
      <c r="O518" s="308"/>
      <c r="P518" s="308"/>
      <c r="Q518" s="308"/>
      <c r="R518" s="308"/>
      <c r="S518" s="308"/>
      <c r="T518" s="308"/>
      <c r="U518" s="308"/>
      <c r="V518" s="308"/>
      <c r="W518" s="308"/>
      <c r="X518" s="308"/>
      <c r="Y518" s="308"/>
      <c r="Z518" s="308"/>
    </row>
    <row r="519" spans="1:26" ht="12.75" customHeight="1">
      <c r="A519" s="308"/>
      <c r="B519" s="308"/>
      <c r="C519" s="308"/>
      <c r="D519" s="308"/>
      <c r="E519" s="308"/>
      <c r="F519" s="308"/>
      <c r="G519" s="307"/>
      <c r="H519" s="308"/>
      <c r="I519" s="308"/>
      <c r="J519" s="308"/>
      <c r="K519" s="308"/>
      <c r="L519" s="308"/>
      <c r="M519" s="308"/>
      <c r="N519" s="308"/>
      <c r="O519" s="308"/>
      <c r="P519" s="308"/>
      <c r="Q519" s="308"/>
      <c r="R519" s="308"/>
      <c r="S519" s="308"/>
      <c r="T519" s="308"/>
      <c r="U519" s="308"/>
      <c r="V519" s="308"/>
      <c r="W519" s="308"/>
      <c r="X519" s="308"/>
      <c r="Y519" s="308"/>
      <c r="Z519" s="308"/>
    </row>
    <row r="520" spans="1:26" ht="12.75" customHeight="1">
      <c r="A520" s="308"/>
      <c r="B520" s="308"/>
      <c r="C520" s="308"/>
      <c r="D520" s="308"/>
      <c r="E520" s="308"/>
      <c r="F520" s="308"/>
      <c r="G520" s="307"/>
      <c r="H520" s="308"/>
      <c r="I520" s="308"/>
      <c r="J520" s="308"/>
      <c r="K520" s="308"/>
      <c r="L520" s="308"/>
      <c r="M520" s="308"/>
      <c r="N520" s="308"/>
      <c r="O520" s="308"/>
      <c r="P520" s="308"/>
      <c r="Q520" s="308"/>
      <c r="R520" s="308"/>
      <c r="S520" s="308"/>
      <c r="T520" s="308"/>
      <c r="U520" s="308"/>
      <c r="V520" s="308"/>
      <c r="W520" s="308"/>
      <c r="X520" s="308"/>
      <c r="Y520" s="308"/>
      <c r="Z520" s="308"/>
    </row>
    <row r="521" spans="1:26" ht="12.75" customHeight="1">
      <c r="A521" s="308"/>
      <c r="B521" s="308"/>
      <c r="C521" s="308"/>
      <c r="D521" s="308"/>
      <c r="E521" s="308"/>
      <c r="F521" s="308"/>
      <c r="G521" s="307"/>
      <c r="H521" s="308"/>
      <c r="I521" s="308"/>
      <c r="J521" s="308"/>
      <c r="K521" s="308"/>
      <c r="L521" s="308"/>
      <c r="M521" s="308"/>
      <c r="N521" s="308"/>
      <c r="O521" s="308"/>
      <c r="P521" s="308"/>
      <c r="Q521" s="308"/>
      <c r="R521" s="308"/>
      <c r="S521" s="308"/>
      <c r="T521" s="308"/>
      <c r="U521" s="308"/>
      <c r="V521" s="308"/>
      <c r="W521" s="308"/>
      <c r="X521" s="308"/>
      <c r="Y521" s="308"/>
      <c r="Z521" s="308"/>
    </row>
    <row r="522" spans="1:26" ht="12.75" customHeight="1">
      <c r="A522" s="308"/>
      <c r="B522" s="308"/>
      <c r="C522" s="308"/>
      <c r="D522" s="308"/>
      <c r="E522" s="308"/>
      <c r="F522" s="308"/>
      <c r="G522" s="307"/>
      <c r="H522" s="308"/>
      <c r="I522" s="308"/>
      <c r="J522" s="308"/>
      <c r="K522" s="308"/>
      <c r="L522" s="308"/>
      <c r="M522" s="308"/>
      <c r="N522" s="308"/>
      <c r="O522" s="308"/>
      <c r="P522" s="308"/>
      <c r="Q522" s="308"/>
      <c r="R522" s="308"/>
      <c r="S522" s="308"/>
      <c r="T522" s="308"/>
      <c r="U522" s="308"/>
      <c r="V522" s="308"/>
      <c r="W522" s="308"/>
      <c r="X522" s="308"/>
      <c r="Y522" s="308"/>
      <c r="Z522" s="308"/>
    </row>
    <row r="523" spans="1:26" ht="12.75" customHeight="1">
      <c r="A523" s="308"/>
      <c r="B523" s="308"/>
      <c r="C523" s="308"/>
      <c r="D523" s="308"/>
      <c r="E523" s="308"/>
      <c r="F523" s="308"/>
      <c r="G523" s="307"/>
      <c r="H523" s="308"/>
      <c r="I523" s="308"/>
      <c r="J523" s="308"/>
      <c r="K523" s="308"/>
      <c r="L523" s="308"/>
      <c r="M523" s="308"/>
      <c r="N523" s="308"/>
      <c r="O523" s="308"/>
      <c r="P523" s="308"/>
      <c r="Q523" s="308"/>
      <c r="R523" s="308"/>
      <c r="S523" s="308"/>
      <c r="T523" s="308"/>
      <c r="U523" s="308"/>
      <c r="V523" s="308"/>
      <c r="W523" s="308"/>
      <c r="X523" s="308"/>
      <c r="Y523" s="308"/>
      <c r="Z523" s="308"/>
    </row>
    <row r="524" spans="1:26" ht="12.75" customHeight="1">
      <c r="A524" s="308"/>
      <c r="B524" s="308"/>
      <c r="C524" s="308"/>
      <c r="D524" s="308"/>
      <c r="E524" s="308"/>
      <c r="F524" s="308"/>
      <c r="G524" s="307"/>
      <c r="H524" s="308"/>
      <c r="I524" s="308"/>
      <c r="J524" s="308"/>
      <c r="K524" s="308"/>
      <c r="L524" s="308"/>
      <c r="M524" s="308"/>
      <c r="N524" s="308"/>
      <c r="O524" s="308"/>
      <c r="P524" s="308"/>
      <c r="Q524" s="308"/>
      <c r="R524" s="308"/>
      <c r="S524" s="308"/>
      <c r="T524" s="308"/>
      <c r="U524" s="308"/>
      <c r="V524" s="308"/>
      <c r="W524" s="308"/>
      <c r="X524" s="308"/>
      <c r="Y524" s="308"/>
      <c r="Z524" s="308"/>
    </row>
    <row r="525" spans="1:26" ht="12.75" customHeight="1">
      <c r="A525" s="308"/>
      <c r="B525" s="308"/>
      <c r="C525" s="308"/>
      <c r="D525" s="308"/>
      <c r="E525" s="308"/>
      <c r="F525" s="308"/>
      <c r="G525" s="307"/>
      <c r="H525" s="308"/>
      <c r="I525" s="308"/>
      <c r="J525" s="308"/>
      <c r="K525" s="308"/>
      <c r="L525" s="308"/>
      <c r="M525" s="308"/>
      <c r="N525" s="308"/>
      <c r="O525" s="308"/>
      <c r="P525" s="308"/>
      <c r="Q525" s="308"/>
      <c r="R525" s="308"/>
      <c r="S525" s="308"/>
      <c r="T525" s="308"/>
      <c r="U525" s="308"/>
      <c r="V525" s="308"/>
      <c r="W525" s="308"/>
      <c r="X525" s="308"/>
      <c r="Y525" s="308"/>
      <c r="Z525" s="308"/>
    </row>
    <row r="526" spans="1:26" ht="12.75" customHeight="1">
      <c r="A526" s="308"/>
      <c r="B526" s="308"/>
      <c r="C526" s="308"/>
      <c r="D526" s="308"/>
      <c r="E526" s="308"/>
      <c r="F526" s="308"/>
      <c r="G526" s="307"/>
      <c r="H526" s="308"/>
      <c r="I526" s="308"/>
      <c r="J526" s="308"/>
      <c r="K526" s="308"/>
      <c r="L526" s="308"/>
      <c r="M526" s="308"/>
      <c r="N526" s="308"/>
      <c r="O526" s="308"/>
      <c r="P526" s="308"/>
      <c r="Q526" s="308"/>
      <c r="R526" s="308"/>
      <c r="S526" s="308"/>
      <c r="T526" s="308"/>
      <c r="U526" s="308"/>
      <c r="V526" s="308"/>
      <c r="W526" s="308"/>
      <c r="X526" s="308"/>
      <c r="Y526" s="308"/>
      <c r="Z526" s="308"/>
    </row>
    <row r="527" spans="1:26" ht="12.75" customHeight="1">
      <c r="A527" s="308"/>
      <c r="B527" s="308"/>
      <c r="C527" s="308"/>
      <c r="D527" s="308"/>
      <c r="E527" s="308"/>
      <c r="F527" s="308"/>
      <c r="G527" s="307"/>
      <c r="H527" s="308"/>
      <c r="I527" s="308"/>
      <c r="J527" s="308"/>
      <c r="K527" s="308"/>
      <c r="L527" s="308"/>
      <c r="M527" s="308"/>
      <c r="N527" s="308"/>
      <c r="O527" s="308"/>
      <c r="P527" s="308"/>
      <c r="Q527" s="308"/>
      <c r="R527" s="308"/>
      <c r="S527" s="308"/>
      <c r="T527" s="308"/>
      <c r="U527" s="308"/>
      <c r="V527" s="308"/>
      <c r="W527" s="308"/>
      <c r="X527" s="308"/>
      <c r="Y527" s="308"/>
      <c r="Z527" s="308"/>
    </row>
    <row r="528" spans="1:26" ht="12.75" customHeight="1">
      <c r="A528" s="308"/>
      <c r="B528" s="308"/>
      <c r="C528" s="308"/>
      <c r="D528" s="308"/>
      <c r="E528" s="308"/>
      <c r="F528" s="308"/>
      <c r="G528" s="307"/>
      <c r="H528" s="308"/>
      <c r="I528" s="308"/>
      <c r="J528" s="308"/>
      <c r="K528" s="308"/>
      <c r="L528" s="308"/>
      <c r="M528" s="308"/>
      <c r="N528" s="308"/>
      <c r="O528" s="308"/>
      <c r="P528" s="308"/>
      <c r="Q528" s="308"/>
      <c r="R528" s="308"/>
      <c r="S528" s="308"/>
      <c r="T528" s="308"/>
      <c r="U528" s="308"/>
      <c r="V528" s="308"/>
      <c r="W528" s="308"/>
      <c r="X528" s="308"/>
      <c r="Y528" s="308"/>
      <c r="Z528" s="308"/>
    </row>
    <row r="529" spans="1:26" ht="12.75" customHeight="1">
      <c r="A529" s="308"/>
      <c r="B529" s="308"/>
      <c r="C529" s="308"/>
      <c r="D529" s="308"/>
      <c r="E529" s="308"/>
      <c r="F529" s="308"/>
      <c r="G529" s="307"/>
      <c r="H529" s="308"/>
      <c r="I529" s="308"/>
      <c r="J529" s="308"/>
      <c r="K529" s="308"/>
      <c r="L529" s="308"/>
      <c r="M529" s="308"/>
      <c r="N529" s="308"/>
      <c r="O529" s="308"/>
      <c r="P529" s="308"/>
      <c r="Q529" s="308"/>
      <c r="R529" s="308"/>
      <c r="S529" s="308"/>
      <c r="T529" s="308"/>
      <c r="U529" s="308"/>
      <c r="V529" s="308"/>
      <c r="W529" s="308"/>
      <c r="X529" s="308"/>
      <c r="Y529" s="308"/>
      <c r="Z529" s="308"/>
    </row>
    <row r="530" spans="1:26" ht="12.75" customHeight="1">
      <c r="A530" s="308"/>
      <c r="B530" s="308"/>
      <c r="C530" s="308"/>
      <c r="D530" s="308"/>
      <c r="E530" s="308"/>
      <c r="F530" s="308"/>
      <c r="G530" s="307"/>
      <c r="H530" s="308"/>
      <c r="I530" s="308"/>
      <c r="J530" s="308"/>
      <c r="K530" s="308"/>
      <c r="L530" s="308"/>
      <c r="M530" s="308"/>
      <c r="N530" s="308"/>
      <c r="O530" s="308"/>
      <c r="P530" s="308"/>
      <c r="Q530" s="308"/>
      <c r="R530" s="308"/>
      <c r="S530" s="308"/>
      <c r="T530" s="308"/>
      <c r="U530" s="308"/>
      <c r="V530" s="308"/>
      <c r="W530" s="308"/>
      <c r="X530" s="308"/>
      <c r="Y530" s="308"/>
      <c r="Z530" s="308"/>
    </row>
    <row r="531" spans="1:26" ht="12.75" customHeight="1">
      <c r="A531" s="308"/>
      <c r="B531" s="308"/>
      <c r="C531" s="308"/>
      <c r="D531" s="308"/>
      <c r="E531" s="308"/>
      <c r="F531" s="308"/>
      <c r="G531" s="307"/>
      <c r="H531" s="308"/>
      <c r="I531" s="308"/>
      <c r="J531" s="308"/>
      <c r="K531" s="308"/>
      <c r="L531" s="308"/>
      <c r="M531" s="308"/>
      <c r="N531" s="308"/>
      <c r="O531" s="308"/>
      <c r="P531" s="308"/>
      <c r="Q531" s="308"/>
      <c r="R531" s="308"/>
      <c r="S531" s="308"/>
      <c r="T531" s="308"/>
      <c r="U531" s="308"/>
      <c r="V531" s="308"/>
      <c r="W531" s="308"/>
      <c r="X531" s="308"/>
      <c r="Y531" s="308"/>
      <c r="Z531" s="308"/>
    </row>
    <row r="532" spans="1:26" ht="12.75" customHeight="1">
      <c r="A532" s="308"/>
      <c r="B532" s="308"/>
      <c r="C532" s="308"/>
      <c r="D532" s="308"/>
      <c r="E532" s="308"/>
      <c r="F532" s="308"/>
      <c r="G532" s="307"/>
      <c r="H532" s="308"/>
      <c r="I532" s="308"/>
      <c r="J532" s="308"/>
      <c r="K532" s="308"/>
      <c r="L532" s="308"/>
      <c r="M532" s="308"/>
      <c r="N532" s="308"/>
      <c r="O532" s="308"/>
      <c r="P532" s="308"/>
      <c r="Q532" s="308"/>
      <c r="R532" s="308"/>
      <c r="S532" s="308"/>
      <c r="T532" s="308"/>
      <c r="U532" s="308"/>
      <c r="V532" s="308"/>
      <c r="W532" s="308"/>
      <c r="X532" s="308"/>
      <c r="Y532" s="308"/>
      <c r="Z532" s="308"/>
    </row>
    <row r="533" spans="1:26" ht="12.75" customHeight="1">
      <c r="A533" s="308"/>
      <c r="B533" s="308"/>
      <c r="C533" s="308"/>
      <c r="D533" s="308"/>
      <c r="E533" s="308"/>
      <c r="F533" s="308"/>
      <c r="G533" s="307"/>
      <c r="H533" s="308"/>
      <c r="I533" s="308"/>
      <c r="J533" s="308"/>
      <c r="K533" s="308"/>
      <c r="L533" s="308"/>
      <c r="M533" s="308"/>
      <c r="N533" s="308"/>
      <c r="O533" s="308"/>
      <c r="P533" s="308"/>
      <c r="Q533" s="308"/>
      <c r="R533" s="308"/>
      <c r="S533" s="308"/>
      <c r="T533" s="308"/>
      <c r="U533" s="308"/>
      <c r="V533" s="308"/>
      <c r="W533" s="308"/>
      <c r="X533" s="308"/>
      <c r="Y533" s="308"/>
      <c r="Z533" s="308"/>
    </row>
    <row r="534" spans="1:26" ht="12.75" customHeight="1">
      <c r="A534" s="308"/>
      <c r="B534" s="308"/>
      <c r="C534" s="308"/>
      <c r="D534" s="308"/>
      <c r="E534" s="308"/>
      <c r="F534" s="308"/>
      <c r="G534" s="307"/>
      <c r="H534" s="308"/>
      <c r="I534" s="308"/>
      <c r="J534" s="308"/>
      <c r="K534" s="308"/>
      <c r="L534" s="308"/>
      <c r="M534" s="308"/>
      <c r="N534" s="308"/>
      <c r="O534" s="308"/>
      <c r="P534" s="308"/>
      <c r="Q534" s="308"/>
      <c r="R534" s="308"/>
      <c r="S534" s="308"/>
      <c r="T534" s="308"/>
      <c r="U534" s="308"/>
      <c r="V534" s="308"/>
      <c r="W534" s="308"/>
      <c r="X534" s="308"/>
      <c r="Y534" s="308"/>
      <c r="Z534" s="308"/>
    </row>
    <row r="535" spans="1:26" ht="12.75" customHeight="1">
      <c r="A535" s="308"/>
      <c r="B535" s="308"/>
      <c r="C535" s="308"/>
      <c r="D535" s="308"/>
      <c r="E535" s="308"/>
      <c r="F535" s="308"/>
      <c r="G535" s="307"/>
      <c r="H535" s="308"/>
      <c r="I535" s="308"/>
      <c r="J535" s="308"/>
      <c r="K535" s="308"/>
      <c r="L535" s="308"/>
      <c r="M535" s="308"/>
      <c r="N535" s="308"/>
      <c r="O535" s="308"/>
      <c r="P535" s="308"/>
      <c r="Q535" s="308"/>
      <c r="R535" s="308"/>
      <c r="S535" s="308"/>
      <c r="T535" s="308"/>
      <c r="U535" s="308"/>
      <c r="V535" s="308"/>
      <c r="W535" s="308"/>
      <c r="X535" s="308"/>
      <c r="Y535" s="308"/>
      <c r="Z535" s="308"/>
    </row>
    <row r="536" spans="1:26" ht="12.75" customHeight="1">
      <c r="A536" s="308"/>
      <c r="B536" s="308"/>
      <c r="C536" s="308"/>
      <c r="D536" s="308"/>
      <c r="E536" s="308"/>
      <c r="F536" s="308"/>
      <c r="G536" s="307"/>
      <c r="H536" s="308"/>
      <c r="I536" s="308"/>
      <c r="J536" s="308"/>
      <c r="K536" s="308"/>
      <c r="L536" s="308"/>
      <c r="M536" s="308"/>
      <c r="N536" s="308"/>
      <c r="O536" s="308"/>
      <c r="P536" s="308"/>
      <c r="Q536" s="308"/>
      <c r="R536" s="308"/>
      <c r="S536" s="308"/>
      <c r="T536" s="308"/>
      <c r="U536" s="308"/>
      <c r="V536" s="308"/>
      <c r="W536" s="308"/>
      <c r="X536" s="308"/>
      <c r="Y536" s="308"/>
      <c r="Z536" s="308"/>
    </row>
    <row r="537" spans="1:26" ht="12.75" customHeight="1">
      <c r="A537" s="308"/>
      <c r="B537" s="308"/>
      <c r="C537" s="308"/>
      <c r="D537" s="308"/>
      <c r="E537" s="308"/>
      <c r="F537" s="308"/>
      <c r="G537" s="307"/>
      <c r="H537" s="308"/>
      <c r="I537" s="308"/>
      <c r="J537" s="308"/>
      <c r="K537" s="308"/>
      <c r="L537" s="308"/>
      <c r="M537" s="308"/>
      <c r="N537" s="308"/>
      <c r="O537" s="308"/>
      <c r="P537" s="308"/>
      <c r="Q537" s="308"/>
      <c r="R537" s="308"/>
      <c r="S537" s="308"/>
      <c r="T537" s="308"/>
      <c r="U537" s="308"/>
      <c r="V537" s="308"/>
      <c r="W537" s="308"/>
      <c r="X537" s="308"/>
      <c r="Y537" s="308"/>
      <c r="Z537" s="308"/>
    </row>
    <row r="538" spans="1:26" ht="12.75" customHeight="1">
      <c r="A538" s="308"/>
      <c r="B538" s="308"/>
      <c r="C538" s="308"/>
      <c r="D538" s="308"/>
      <c r="E538" s="308"/>
      <c r="F538" s="308"/>
      <c r="G538" s="307"/>
      <c r="H538" s="308"/>
      <c r="I538" s="308"/>
      <c r="J538" s="308"/>
      <c r="K538" s="308"/>
      <c r="L538" s="308"/>
      <c r="M538" s="308"/>
      <c r="N538" s="308"/>
      <c r="O538" s="308"/>
      <c r="P538" s="308"/>
      <c r="Q538" s="308"/>
      <c r="R538" s="308"/>
      <c r="S538" s="308"/>
      <c r="T538" s="308"/>
      <c r="U538" s="308"/>
      <c r="V538" s="308"/>
      <c r="W538" s="308"/>
      <c r="X538" s="308"/>
      <c r="Y538" s="308"/>
      <c r="Z538" s="308"/>
    </row>
    <row r="539" spans="1:26" ht="12.75" customHeight="1">
      <c r="A539" s="308"/>
      <c r="B539" s="308"/>
      <c r="C539" s="308"/>
      <c r="D539" s="308"/>
      <c r="E539" s="308"/>
      <c r="F539" s="308"/>
      <c r="G539" s="307"/>
      <c r="H539" s="308"/>
      <c r="I539" s="308"/>
      <c r="J539" s="308"/>
      <c r="K539" s="308"/>
      <c r="L539" s="308"/>
      <c r="M539" s="308"/>
      <c r="N539" s="308"/>
      <c r="O539" s="308"/>
      <c r="P539" s="308"/>
      <c r="Q539" s="308"/>
      <c r="R539" s="308"/>
      <c r="S539" s="308"/>
      <c r="T539" s="308"/>
      <c r="U539" s="308"/>
      <c r="V539" s="308"/>
      <c r="W539" s="308"/>
      <c r="X539" s="308"/>
      <c r="Y539" s="308"/>
      <c r="Z539" s="308"/>
    </row>
    <row r="540" spans="1:26" ht="12.75" customHeight="1">
      <c r="A540" s="308"/>
      <c r="B540" s="308"/>
      <c r="C540" s="308"/>
      <c r="D540" s="308"/>
      <c r="E540" s="308"/>
      <c r="F540" s="308"/>
      <c r="G540" s="307"/>
      <c r="H540" s="308"/>
      <c r="I540" s="308"/>
      <c r="J540" s="308"/>
      <c r="K540" s="308"/>
      <c r="L540" s="308"/>
      <c r="M540" s="308"/>
      <c r="N540" s="308"/>
      <c r="O540" s="308"/>
      <c r="P540" s="308"/>
      <c r="Q540" s="308"/>
      <c r="R540" s="308"/>
      <c r="S540" s="308"/>
      <c r="T540" s="308"/>
      <c r="U540" s="308"/>
      <c r="V540" s="308"/>
      <c r="W540" s="308"/>
      <c r="X540" s="308"/>
      <c r="Y540" s="308"/>
      <c r="Z540" s="308"/>
    </row>
    <row r="541" spans="1:26" ht="12.75" customHeight="1">
      <c r="A541" s="308"/>
      <c r="B541" s="308"/>
      <c r="C541" s="308"/>
      <c r="D541" s="308"/>
      <c r="E541" s="308"/>
      <c r="F541" s="308"/>
      <c r="G541" s="307"/>
      <c r="H541" s="308"/>
      <c r="I541" s="308"/>
      <c r="J541" s="308"/>
      <c r="K541" s="308"/>
      <c r="L541" s="308"/>
      <c r="M541" s="308"/>
      <c r="N541" s="308"/>
      <c r="O541" s="308"/>
      <c r="P541" s="308"/>
      <c r="Q541" s="308"/>
      <c r="R541" s="308"/>
      <c r="S541" s="308"/>
      <c r="T541" s="308"/>
      <c r="U541" s="308"/>
      <c r="V541" s="308"/>
      <c r="W541" s="308"/>
      <c r="X541" s="308"/>
      <c r="Y541" s="308"/>
      <c r="Z541" s="308"/>
    </row>
    <row r="542" spans="1:26" ht="12.75" customHeight="1">
      <c r="A542" s="308"/>
      <c r="B542" s="308"/>
      <c r="C542" s="308"/>
      <c r="D542" s="308"/>
      <c r="E542" s="308"/>
      <c r="F542" s="308"/>
      <c r="G542" s="307"/>
      <c r="H542" s="308"/>
      <c r="I542" s="308"/>
      <c r="J542" s="308"/>
      <c r="K542" s="308"/>
      <c r="L542" s="308"/>
      <c r="M542" s="308"/>
      <c r="N542" s="308"/>
      <c r="O542" s="308"/>
      <c r="P542" s="308"/>
      <c r="Q542" s="308"/>
      <c r="R542" s="308"/>
      <c r="S542" s="308"/>
      <c r="T542" s="308"/>
      <c r="U542" s="308"/>
      <c r="V542" s="308"/>
      <c r="W542" s="308"/>
      <c r="X542" s="308"/>
      <c r="Y542" s="308"/>
      <c r="Z542" s="308"/>
    </row>
    <row r="543" spans="1:26" ht="12.75" customHeight="1">
      <c r="A543" s="308"/>
      <c r="B543" s="308"/>
      <c r="C543" s="308"/>
      <c r="D543" s="308"/>
      <c r="E543" s="308"/>
      <c r="F543" s="308"/>
      <c r="G543" s="307"/>
      <c r="H543" s="308"/>
      <c r="I543" s="308"/>
      <c r="J543" s="308"/>
      <c r="K543" s="308"/>
      <c r="L543" s="308"/>
      <c r="M543" s="308"/>
      <c r="N543" s="308"/>
      <c r="O543" s="308"/>
      <c r="P543" s="308"/>
      <c r="Q543" s="308"/>
      <c r="R543" s="308"/>
      <c r="S543" s="308"/>
      <c r="T543" s="308"/>
      <c r="U543" s="308"/>
      <c r="V543" s="308"/>
      <c r="W543" s="308"/>
      <c r="X543" s="308"/>
      <c r="Y543" s="308"/>
      <c r="Z543" s="308"/>
    </row>
    <row r="544" spans="1:26" ht="12.75" customHeight="1">
      <c r="A544" s="308"/>
      <c r="B544" s="308"/>
      <c r="C544" s="308"/>
      <c r="D544" s="308"/>
      <c r="E544" s="308"/>
      <c r="F544" s="308"/>
      <c r="G544" s="307"/>
      <c r="H544" s="308"/>
      <c r="I544" s="308"/>
      <c r="J544" s="308"/>
      <c r="K544" s="308"/>
      <c r="L544" s="308"/>
      <c r="M544" s="308"/>
      <c r="N544" s="308"/>
      <c r="O544" s="308"/>
      <c r="P544" s="308"/>
      <c r="Q544" s="308"/>
      <c r="R544" s="308"/>
      <c r="S544" s="308"/>
      <c r="T544" s="308"/>
      <c r="U544" s="308"/>
      <c r="V544" s="308"/>
      <c r="W544" s="308"/>
      <c r="X544" s="308"/>
      <c r="Y544" s="308"/>
      <c r="Z544" s="308"/>
    </row>
    <row r="545" spans="1:26" ht="12.75" customHeight="1">
      <c r="A545" s="308"/>
      <c r="B545" s="308"/>
      <c r="C545" s="308"/>
      <c r="D545" s="308"/>
      <c r="E545" s="308"/>
      <c r="F545" s="308"/>
      <c r="G545" s="307"/>
      <c r="H545" s="308"/>
      <c r="I545" s="308"/>
      <c r="J545" s="308"/>
      <c r="K545" s="308"/>
      <c r="L545" s="308"/>
      <c r="M545" s="308"/>
      <c r="N545" s="308"/>
      <c r="O545" s="308"/>
      <c r="P545" s="308"/>
      <c r="Q545" s="308"/>
      <c r="R545" s="308"/>
      <c r="S545" s="308"/>
      <c r="T545" s="308"/>
      <c r="U545" s="308"/>
      <c r="V545" s="308"/>
      <c r="W545" s="308"/>
      <c r="X545" s="308"/>
      <c r="Y545" s="308"/>
      <c r="Z545" s="308"/>
    </row>
    <row r="546" spans="1:26" ht="12.75" customHeight="1">
      <c r="A546" s="308"/>
      <c r="B546" s="308"/>
      <c r="C546" s="308"/>
      <c r="D546" s="308"/>
      <c r="E546" s="308"/>
      <c r="F546" s="308"/>
      <c r="G546" s="307"/>
      <c r="H546" s="308"/>
      <c r="I546" s="308"/>
      <c r="J546" s="308"/>
      <c r="K546" s="308"/>
      <c r="L546" s="308"/>
      <c r="M546" s="308"/>
      <c r="N546" s="308"/>
      <c r="O546" s="308"/>
      <c r="P546" s="308"/>
      <c r="Q546" s="308"/>
      <c r="R546" s="308"/>
      <c r="S546" s="308"/>
      <c r="T546" s="308"/>
      <c r="U546" s="308"/>
      <c r="V546" s="308"/>
      <c r="W546" s="308"/>
      <c r="X546" s="308"/>
      <c r="Y546" s="308"/>
      <c r="Z546" s="308"/>
    </row>
    <row r="547" spans="1:26" ht="12.75" customHeight="1">
      <c r="A547" s="308"/>
      <c r="B547" s="308"/>
      <c r="C547" s="308"/>
      <c r="D547" s="308"/>
      <c r="E547" s="308"/>
      <c r="F547" s="308"/>
      <c r="G547" s="307"/>
      <c r="H547" s="308"/>
      <c r="I547" s="308"/>
      <c r="J547" s="308"/>
      <c r="K547" s="308"/>
      <c r="L547" s="308"/>
      <c r="M547" s="308"/>
      <c r="N547" s="308"/>
      <c r="O547" s="308"/>
      <c r="P547" s="308"/>
      <c r="Q547" s="308"/>
      <c r="R547" s="308"/>
      <c r="S547" s="308"/>
      <c r="T547" s="308"/>
      <c r="U547" s="308"/>
      <c r="V547" s="308"/>
      <c r="W547" s="308"/>
      <c r="X547" s="308"/>
      <c r="Y547" s="308"/>
      <c r="Z547" s="308"/>
    </row>
    <row r="548" spans="1:26" ht="12.75" customHeight="1">
      <c r="A548" s="308"/>
      <c r="B548" s="308"/>
      <c r="C548" s="308"/>
      <c r="D548" s="308"/>
      <c r="E548" s="308"/>
      <c r="F548" s="308"/>
      <c r="G548" s="307"/>
      <c r="H548" s="308"/>
      <c r="I548" s="308"/>
      <c r="J548" s="308"/>
      <c r="K548" s="308"/>
      <c r="L548" s="308"/>
      <c r="M548" s="308"/>
      <c r="N548" s="308"/>
      <c r="O548" s="308"/>
      <c r="P548" s="308"/>
      <c r="Q548" s="308"/>
      <c r="R548" s="308"/>
      <c r="S548" s="308"/>
      <c r="T548" s="308"/>
      <c r="U548" s="308"/>
      <c r="V548" s="308"/>
      <c r="W548" s="308"/>
      <c r="X548" s="308"/>
      <c r="Y548" s="308"/>
      <c r="Z548" s="308"/>
    </row>
    <row r="549" spans="1:26" ht="12.75" customHeight="1">
      <c r="A549" s="308"/>
      <c r="B549" s="308"/>
      <c r="C549" s="308"/>
      <c r="D549" s="308"/>
      <c r="E549" s="308"/>
      <c r="F549" s="308"/>
      <c r="G549" s="307"/>
      <c r="H549" s="308"/>
      <c r="I549" s="308"/>
      <c r="J549" s="308"/>
      <c r="K549" s="308"/>
      <c r="L549" s="308"/>
      <c r="M549" s="308"/>
      <c r="N549" s="308"/>
      <c r="O549" s="308"/>
      <c r="P549" s="308"/>
      <c r="Q549" s="308"/>
      <c r="R549" s="308"/>
      <c r="S549" s="308"/>
      <c r="T549" s="308"/>
      <c r="U549" s="308"/>
      <c r="V549" s="308"/>
      <c r="W549" s="308"/>
      <c r="X549" s="308"/>
      <c r="Y549" s="308"/>
      <c r="Z549" s="308"/>
    </row>
    <row r="550" spans="1:26" ht="12.75" customHeight="1">
      <c r="A550" s="308"/>
      <c r="B550" s="308"/>
      <c r="C550" s="308"/>
      <c r="D550" s="308"/>
      <c r="E550" s="308"/>
      <c r="F550" s="308"/>
      <c r="G550" s="307"/>
      <c r="H550" s="308"/>
      <c r="I550" s="308"/>
      <c r="J550" s="308"/>
      <c r="K550" s="308"/>
      <c r="L550" s="308"/>
      <c r="M550" s="308"/>
      <c r="N550" s="308"/>
      <c r="O550" s="308"/>
      <c r="P550" s="308"/>
      <c r="Q550" s="308"/>
      <c r="R550" s="308"/>
      <c r="S550" s="308"/>
      <c r="T550" s="308"/>
      <c r="U550" s="308"/>
      <c r="V550" s="308"/>
      <c r="W550" s="308"/>
      <c r="X550" s="308"/>
      <c r="Y550" s="308"/>
      <c r="Z550" s="308"/>
    </row>
    <row r="551" spans="1:26" ht="12.75" customHeight="1">
      <c r="A551" s="308"/>
      <c r="B551" s="308"/>
      <c r="C551" s="308"/>
      <c r="D551" s="308"/>
      <c r="E551" s="308"/>
      <c r="F551" s="308"/>
      <c r="G551" s="307"/>
      <c r="H551" s="308"/>
      <c r="I551" s="308"/>
      <c r="J551" s="308"/>
      <c r="K551" s="308"/>
      <c r="L551" s="308"/>
      <c r="M551" s="308"/>
      <c r="N551" s="308"/>
      <c r="O551" s="308"/>
      <c r="P551" s="308"/>
      <c r="Q551" s="308"/>
      <c r="R551" s="308"/>
      <c r="S551" s="308"/>
      <c r="T551" s="308"/>
      <c r="U551" s="308"/>
      <c r="V551" s="308"/>
      <c r="W551" s="308"/>
      <c r="X551" s="308"/>
      <c r="Y551" s="308"/>
      <c r="Z551" s="308"/>
    </row>
    <row r="552" spans="1:26" ht="12.75" customHeight="1">
      <c r="A552" s="308"/>
      <c r="B552" s="308"/>
      <c r="C552" s="308"/>
      <c r="D552" s="308"/>
      <c r="E552" s="308"/>
      <c r="F552" s="308"/>
      <c r="G552" s="307"/>
      <c r="H552" s="308"/>
      <c r="I552" s="308"/>
      <c r="J552" s="308"/>
      <c r="K552" s="308"/>
      <c r="L552" s="308"/>
      <c r="M552" s="308"/>
      <c r="N552" s="308"/>
      <c r="O552" s="308"/>
      <c r="P552" s="308"/>
      <c r="Q552" s="308"/>
      <c r="R552" s="308"/>
      <c r="S552" s="308"/>
      <c r="T552" s="308"/>
      <c r="U552" s="308"/>
      <c r="V552" s="308"/>
      <c r="W552" s="308"/>
      <c r="X552" s="308"/>
      <c r="Y552" s="308"/>
      <c r="Z552" s="308"/>
    </row>
    <row r="553" spans="1:26" ht="12.75" customHeight="1">
      <c r="A553" s="308"/>
      <c r="B553" s="308"/>
      <c r="C553" s="308"/>
      <c r="D553" s="308"/>
      <c r="E553" s="308"/>
      <c r="F553" s="308"/>
      <c r="G553" s="307"/>
      <c r="H553" s="308"/>
      <c r="I553" s="308"/>
      <c r="J553" s="308"/>
      <c r="K553" s="308"/>
      <c r="L553" s="308"/>
      <c r="M553" s="308"/>
      <c r="N553" s="308"/>
      <c r="O553" s="308"/>
      <c r="P553" s="308"/>
      <c r="Q553" s="308"/>
      <c r="R553" s="308"/>
      <c r="S553" s="308"/>
      <c r="T553" s="308"/>
      <c r="U553" s="308"/>
      <c r="V553" s="308"/>
      <c r="W553" s="308"/>
      <c r="X553" s="308"/>
      <c r="Y553" s="308"/>
      <c r="Z553" s="308"/>
    </row>
    <row r="554" spans="1:26" ht="12.75" customHeight="1">
      <c r="A554" s="308"/>
      <c r="B554" s="308"/>
      <c r="C554" s="308"/>
      <c r="D554" s="308"/>
      <c r="E554" s="308"/>
      <c r="F554" s="308"/>
      <c r="G554" s="307"/>
      <c r="H554" s="308"/>
      <c r="I554" s="308"/>
      <c r="J554" s="308"/>
      <c r="K554" s="308"/>
      <c r="L554" s="308"/>
      <c r="M554" s="308"/>
      <c r="N554" s="308"/>
      <c r="O554" s="308"/>
      <c r="P554" s="308"/>
      <c r="Q554" s="308"/>
      <c r="R554" s="308"/>
      <c r="S554" s="308"/>
      <c r="T554" s="308"/>
      <c r="U554" s="308"/>
      <c r="V554" s="308"/>
      <c r="W554" s="308"/>
      <c r="X554" s="308"/>
      <c r="Y554" s="308"/>
      <c r="Z554" s="308"/>
    </row>
    <row r="555" spans="1:26" ht="12.75" customHeight="1">
      <c r="A555" s="308"/>
      <c r="B555" s="308"/>
      <c r="C555" s="308"/>
      <c r="D555" s="308"/>
      <c r="E555" s="308"/>
      <c r="F555" s="308"/>
      <c r="G555" s="307"/>
      <c r="H555" s="308"/>
      <c r="I555" s="308"/>
      <c r="J555" s="308"/>
      <c r="K555" s="308"/>
      <c r="L555" s="308"/>
      <c r="M555" s="308"/>
      <c r="N555" s="308"/>
      <c r="O555" s="308"/>
      <c r="P555" s="308"/>
      <c r="Q555" s="308"/>
      <c r="R555" s="308"/>
      <c r="S555" s="308"/>
      <c r="T555" s="308"/>
      <c r="U555" s="308"/>
      <c r="V555" s="308"/>
      <c r="W555" s="308"/>
      <c r="X555" s="308"/>
      <c r="Y555" s="308"/>
      <c r="Z555" s="308"/>
    </row>
    <row r="556" spans="1:26" ht="12.75" customHeight="1">
      <c r="A556" s="308"/>
      <c r="B556" s="308"/>
      <c r="C556" s="308"/>
      <c r="D556" s="308"/>
      <c r="E556" s="308"/>
      <c r="F556" s="308"/>
      <c r="G556" s="307"/>
      <c r="H556" s="308"/>
      <c r="I556" s="308"/>
      <c r="J556" s="308"/>
      <c r="K556" s="308"/>
      <c r="L556" s="308"/>
      <c r="M556" s="308"/>
      <c r="N556" s="308"/>
      <c r="O556" s="308"/>
      <c r="P556" s="308"/>
      <c r="Q556" s="308"/>
      <c r="R556" s="308"/>
      <c r="S556" s="308"/>
      <c r="T556" s="308"/>
      <c r="U556" s="308"/>
      <c r="V556" s="308"/>
      <c r="W556" s="308"/>
      <c r="X556" s="308"/>
      <c r="Y556" s="308"/>
      <c r="Z556" s="308"/>
    </row>
    <row r="557" spans="1:26" ht="12.75" customHeight="1">
      <c r="A557" s="308"/>
      <c r="B557" s="308"/>
      <c r="C557" s="308"/>
      <c r="D557" s="308"/>
      <c r="E557" s="308"/>
      <c r="F557" s="308"/>
      <c r="G557" s="307"/>
      <c r="H557" s="308"/>
      <c r="I557" s="308"/>
      <c r="J557" s="308"/>
      <c r="K557" s="308"/>
      <c r="L557" s="308"/>
      <c r="M557" s="308"/>
      <c r="N557" s="308"/>
      <c r="O557" s="308"/>
      <c r="P557" s="308"/>
      <c r="Q557" s="308"/>
      <c r="R557" s="308"/>
      <c r="S557" s="308"/>
      <c r="T557" s="308"/>
      <c r="U557" s="308"/>
      <c r="V557" s="308"/>
      <c r="W557" s="308"/>
      <c r="X557" s="308"/>
      <c r="Y557" s="308"/>
      <c r="Z557" s="308"/>
    </row>
    <row r="558" spans="1:26" ht="12.75" customHeight="1">
      <c r="A558" s="308"/>
      <c r="B558" s="308"/>
      <c r="C558" s="308"/>
      <c r="D558" s="308"/>
      <c r="E558" s="308"/>
      <c r="F558" s="308"/>
      <c r="G558" s="307"/>
      <c r="H558" s="308"/>
      <c r="I558" s="308"/>
      <c r="J558" s="308"/>
      <c r="K558" s="308"/>
      <c r="L558" s="308"/>
      <c r="M558" s="308"/>
      <c r="N558" s="308"/>
      <c r="O558" s="308"/>
      <c r="P558" s="308"/>
      <c r="Q558" s="308"/>
      <c r="R558" s="308"/>
      <c r="S558" s="308"/>
      <c r="T558" s="308"/>
      <c r="U558" s="308"/>
      <c r="V558" s="308"/>
      <c r="W558" s="308"/>
      <c r="X558" s="308"/>
      <c r="Y558" s="308"/>
      <c r="Z558" s="308"/>
    </row>
    <row r="559" spans="1:26" ht="12.75" customHeight="1">
      <c r="A559" s="308"/>
      <c r="B559" s="308"/>
      <c r="C559" s="308"/>
      <c r="D559" s="308"/>
      <c r="E559" s="308"/>
      <c r="F559" s="308"/>
      <c r="G559" s="307"/>
      <c r="H559" s="308"/>
      <c r="I559" s="308"/>
      <c r="J559" s="308"/>
      <c r="K559" s="308"/>
      <c r="L559" s="308"/>
      <c r="M559" s="308"/>
      <c r="N559" s="308"/>
      <c r="O559" s="308"/>
      <c r="P559" s="308"/>
      <c r="Q559" s="308"/>
      <c r="R559" s="308"/>
      <c r="S559" s="308"/>
      <c r="T559" s="308"/>
      <c r="U559" s="308"/>
      <c r="V559" s="308"/>
      <c r="W559" s="308"/>
      <c r="X559" s="308"/>
      <c r="Y559" s="308"/>
      <c r="Z559" s="308"/>
    </row>
    <row r="560" spans="1:26" ht="12.75" customHeight="1">
      <c r="A560" s="308"/>
      <c r="B560" s="308"/>
      <c r="C560" s="308"/>
      <c r="D560" s="308"/>
      <c r="E560" s="308"/>
      <c r="F560" s="308"/>
      <c r="G560" s="307"/>
      <c r="H560" s="308"/>
      <c r="I560" s="308"/>
      <c r="J560" s="308"/>
      <c r="K560" s="308"/>
      <c r="L560" s="308"/>
      <c r="M560" s="308"/>
      <c r="N560" s="308"/>
      <c r="O560" s="308"/>
      <c r="P560" s="308"/>
      <c r="Q560" s="308"/>
      <c r="R560" s="308"/>
      <c r="S560" s="308"/>
      <c r="T560" s="308"/>
      <c r="U560" s="308"/>
      <c r="V560" s="308"/>
      <c r="W560" s="308"/>
      <c r="X560" s="308"/>
      <c r="Y560" s="308"/>
      <c r="Z560" s="308"/>
    </row>
    <row r="561" spans="1:26" ht="12.75" customHeight="1">
      <c r="A561" s="308"/>
      <c r="B561" s="308"/>
      <c r="C561" s="308"/>
      <c r="D561" s="308"/>
      <c r="E561" s="308"/>
      <c r="F561" s="308"/>
      <c r="G561" s="307"/>
      <c r="H561" s="308"/>
      <c r="I561" s="308"/>
      <c r="J561" s="308"/>
      <c r="K561" s="308"/>
      <c r="L561" s="308"/>
      <c r="M561" s="308"/>
      <c r="N561" s="308"/>
      <c r="O561" s="308"/>
      <c r="P561" s="308"/>
      <c r="Q561" s="308"/>
      <c r="R561" s="308"/>
      <c r="S561" s="308"/>
      <c r="T561" s="308"/>
      <c r="U561" s="308"/>
      <c r="V561" s="308"/>
      <c r="W561" s="308"/>
      <c r="X561" s="308"/>
      <c r="Y561" s="308"/>
      <c r="Z561" s="308"/>
    </row>
    <row r="562" spans="1:26" ht="12.75" customHeight="1">
      <c r="A562" s="308"/>
      <c r="B562" s="308"/>
      <c r="C562" s="308"/>
      <c r="D562" s="308"/>
      <c r="E562" s="308"/>
      <c r="F562" s="308"/>
      <c r="G562" s="307"/>
      <c r="H562" s="308"/>
      <c r="I562" s="308"/>
      <c r="J562" s="308"/>
      <c r="K562" s="308"/>
      <c r="L562" s="308"/>
      <c r="M562" s="308"/>
      <c r="N562" s="308"/>
      <c r="O562" s="308"/>
      <c r="P562" s="308"/>
      <c r="Q562" s="308"/>
      <c r="R562" s="308"/>
      <c r="S562" s="308"/>
      <c r="T562" s="308"/>
      <c r="U562" s="308"/>
      <c r="V562" s="308"/>
      <c r="W562" s="308"/>
      <c r="X562" s="308"/>
      <c r="Y562" s="308"/>
      <c r="Z562" s="308"/>
    </row>
    <row r="563" spans="1:26" ht="12.75" customHeight="1">
      <c r="A563" s="308"/>
      <c r="B563" s="308"/>
      <c r="C563" s="308"/>
      <c r="D563" s="308"/>
      <c r="E563" s="308"/>
      <c r="F563" s="308"/>
      <c r="G563" s="307"/>
      <c r="H563" s="308"/>
      <c r="I563" s="308"/>
      <c r="J563" s="308"/>
      <c r="K563" s="308"/>
      <c r="L563" s="308"/>
      <c r="M563" s="308"/>
      <c r="N563" s="308"/>
      <c r="O563" s="308"/>
      <c r="P563" s="308"/>
      <c r="Q563" s="308"/>
      <c r="R563" s="308"/>
      <c r="S563" s="308"/>
      <c r="T563" s="308"/>
      <c r="U563" s="308"/>
      <c r="V563" s="308"/>
      <c r="W563" s="308"/>
      <c r="X563" s="308"/>
      <c r="Y563" s="308"/>
      <c r="Z563" s="308"/>
    </row>
    <row r="564" spans="1:26" ht="12.75" customHeight="1">
      <c r="A564" s="308"/>
      <c r="B564" s="308"/>
      <c r="C564" s="308"/>
      <c r="D564" s="308"/>
      <c r="E564" s="308"/>
      <c r="F564" s="308"/>
      <c r="G564" s="307"/>
      <c r="H564" s="308"/>
      <c r="I564" s="308"/>
      <c r="J564" s="308"/>
      <c r="K564" s="308"/>
      <c r="L564" s="308"/>
      <c r="M564" s="308"/>
      <c r="N564" s="308"/>
      <c r="O564" s="308"/>
      <c r="P564" s="308"/>
      <c r="Q564" s="308"/>
      <c r="R564" s="308"/>
      <c r="S564" s="308"/>
      <c r="T564" s="308"/>
      <c r="U564" s="308"/>
      <c r="V564" s="308"/>
      <c r="W564" s="308"/>
      <c r="X564" s="308"/>
      <c r="Y564" s="308"/>
      <c r="Z564" s="308"/>
    </row>
    <row r="565" spans="1:26" ht="12.75" customHeight="1">
      <c r="A565" s="308"/>
      <c r="B565" s="308"/>
      <c r="C565" s="308"/>
      <c r="D565" s="308"/>
      <c r="E565" s="308"/>
      <c r="F565" s="308"/>
      <c r="G565" s="307"/>
      <c r="H565" s="308"/>
      <c r="I565" s="308"/>
      <c r="J565" s="308"/>
      <c r="K565" s="308"/>
      <c r="L565" s="308"/>
      <c r="M565" s="308"/>
      <c r="N565" s="308"/>
      <c r="O565" s="308"/>
      <c r="P565" s="308"/>
      <c r="Q565" s="308"/>
      <c r="R565" s="308"/>
      <c r="S565" s="308"/>
      <c r="T565" s="308"/>
      <c r="U565" s="308"/>
      <c r="V565" s="308"/>
      <c r="W565" s="308"/>
      <c r="X565" s="308"/>
      <c r="Y565" s="308"/>
      <c r="Z565" s="308"/>
    </row>
    <row r="566" spans="1:26" ht="12.75" customHeight="1">
      <c r="A566" s="308"/>
      <c r="B566" s="308"/>
      <c r="C566" s="308"/>
      <c r="D566" s="308"/>
      <c r="E566" s="308"/>
      <c r="F566" s="308"/>
      <c r="G566" s="307"/>
      <c r="H566" s="308"/>
      <c r="I566" s="308"/>
      <c r="J566" s="308"/>
      <c r="K566" s="308"/>
      <c r="L566" s="308"/>
      <c r="M566" s="308"/>
      <c r="N566" s="308"/>
      <c r="O566" s="308"/>
      <c r="P566" s="308"/>
      <c r="Q566" s="308"/>
      <c r="R566" s="308"/>
      <c r="S566" s="308"/>
      <c r="T566" s="308"/>
      <c r="U566" s="308"/>
      <c r="V566" s="308"/>
      <c r="W566" s="308"/>
      <c r="X566" s="308"/>
      <c r="Y566" s="308"/>
      <c r="Z566" s="308"/>
    </row>
    <row r="567" spans="1:26" ht="12.75" customHeight="1">
      <c r="A567" s="308"/>
      <c r="B567" s="308"/>
      <c r="C567" s="308"/>
      <c r="D567" s="308"/>
      <c r="E567" s="308"/>
      <c r="F567" s="308"/>
      <c r="G567" s="307"/>
      <c r="H567" s="308"/>
      <c r="I567" s="308"/>
      <c r="J567" s="308"/>
      <c r="K567" s="308"/>
      <c r="L567" s="308"/>
      <c r="M567" s="308"/>
      <c r="N567" s="308"/>
      <c r="O567" s="308"/>
      <c r="P567" s="308"/>
      <c r="Q567" s="308"/>
      <c r="R567" s="308"/>
      <c r="S567" s="308"/>
      <c r="T567" s="308"/>
      <c r="U567" s="308"/>
      <c r="V567" s="308"/>
      <c r="W567" s="308"/>
      <c r="X567" s="308"/>
      <c r="Y567" s="308"/>
      <c r="Z567" s="308"/>
    </row>
    <row r="568" spans="1:26" ht="12.75" customHeight="1">
      <c r="A568" s="308"/>
      <c r="B568" s="308"/>
      <c r="C568" s="308"/>
      <c r="D568" s="308"/>
      <c r="E568" s="308"/>
      <c r="F568" s="308"/>
      <c r="G568" s="307"/>
      <c r="H568" s="308"/>
      <c r="I568" s="308"/>
      <c r="J568" s="308"/>
      <c r="K568" s="308"/>
      <c r="L568" s="308"/>
      <c r="M568" s="308"/>
      <c r="N568" s="308"/>
      <c r="O568" s="308"/>
      <c r="P568" s="308"/>
      <c r="Q568" s="308"/>
      <c r="R568" s="308"/>
      <c r="S568" s="308"/>
      <c r="T568" s="308"/>
      <c r="U568" s="308"/>
      <c r="V568" s="308"/>
      <c r="W568" s="308"/>
      <c r="X568" s="308"/>
      <c r="Y568" s="308"/>
      <c r="Z568" s="308"/>
    </row>
    <row r="569" spans="1:26" ht="12.75" customHeight="1">
      <c r="A569" s="308"/>
      <c r="B569" s="308"/>
      <c r="C569" s="308"/>
      <c r="D569" s="308"/>
      <c r="E569" s="308"/>
      <c r="F569" s="308"/>
      <c r="G569" s="307"/>
      <c r="H569" s="308"/>
      <c r="I569" s="308"/>
      <c r="J569" s="308"/>
      <c r="K569" s="308"/>
      <c r="L569" s="308"/>
      <c r="M569" s="308"/>
      <c r="N569" s="308"/>
      <c r="O569" s="308"/>
      <c r="P569" s="308"/>
      <c r="Q569" s="308"/>
      <c r="R569" s="308"/>
      <c r="S569" s="308"/>
      <c r="T569" s="308"/>
      <c r="U569" s="308"/>
      <c r="V569" s="308"/>
      <c r="W569" s="308"/>
      <c r="X569" s="308"/>
      <c r="Y569" s="308"/>
      <c r="Z569" s="308"/>
    </row>
    <row r="570" spans="1:26" ht="12.75" customHeight="1">
      <c r="A570" s="308"/>
      <c r="B570" s="308"/>
      <c r="C570" s="308"/>
      <c r="D570" s="308"/>
      <c r="E570" s="308"/>
      <c r="F570" s="308"/>
      <c r="G570" s="307"/>
      <c r="H570" s="308"/>
      <c r="I570" s="308"/>
      <c r="J570" s="308"/>
      <c r="K570" s="308"/>
      <c r="L570" s="308"/>
      <c r="M570" s="308"/>
      <c r="N570" s="308"/>
      <c r="O570" s="308"/>
      <c r="P570" s="308"/>
      <c r="Q570" s="308"/>
      <c r="R570" s="308"/>
      <c r="S570" s="308"/>
      <c r="T570" s="308"/>
      <c r="U570" s="308"/>
      <c r="V570" s="308"/>
      <c r="W570" s="308"/>
      <c r="X570" s="308"/>
      <c r="Y570" s="308"/>
      <c r="Z570" s="308"/>
    </row>
    <row r="571" spans="1:26" ht="12.75" customHeight="1">
      <c r="A571" s="308"/>
      <c r="B571" s="308"/>
      <c r="C571" s="308"/>
      <c r="D571" s="308"/>
      <c r="E571" s="308"/>
      <c r="F571" s="308"/>
      <c r="G571" s="307"/>
      <c r="H571" s="308"/>
      <c r="I571" s="308"/>
      <c r="J571" s="308"/>
      <c r="K571" s="308"/>
      <c r="L571" s="308"/>
      <c r="M571" s="308"/>
      <c r="N571" s="308"/>
      <c r="O571" s="308"/>
      <c r="P571" s="308"/>
      <c r="Q571" s="308"/>
      <c r="R571" s="308"/>
      <c r="S571" s="308"/>
      <c r="T571" s="308"/>
      <c r="U571" s="308"/>
      <c r="V571" s="308"/>
      <c r="W571" s="308"/>
      <c r="X571" s="308"/>
      <c r="Y571" s="308"/>
      <c r="Z571" s="308"/>
    </row>
    <row r="572" spans="1:26" ht="12.75" customHeight="1">
      <c r="A572" s="308"/>
      <c r="B572" s="308"/>
      <c r="C572" s="308"/>
      <c r="D572" s="308"/>
      <c r="E572" s="308"/>
      <c r="F572" s="308"/>
      <c r="G572" s="307"/>
      <c r="H572" s="308"/>
      <c r="I572" s="308"/>
      <c r="J572" s="308"/>
      <c r="K572" s="308"/>
      <c r="L572" s="308"/>
      <c r="M572" s="308"/>
      <c r="N572" s="308"/>
      <c r="O572" s="308"/>
      <c r="P572" s="308"/>
      <c r="Q572" s="308"/>
      <c r="R572" s="308"/>
      <c r="S572" s="308"/>
      <c r="T572" s="308"/>
      <c r="U572" s="308"/>
      <c r="V572" s="308"/>
      <c r="W572" s="308"/>
      <c r="X572" s="308"/>
      <c r="Y572" s="308"/>
      <c r="Z572" s="308"/>
    </row>
    <row r="573" spans="1:26" ht="12.75" customHeight="1">
      <c r="A573" s="308"/>
      <c r="B573" s="308"/>
      <c r="C573" s="308"/>
      <c r="D573" s="308"/>
      <c r="E573" s="308"/>
      <c r="F573" s="308"/>
      <c r="G573" s="307"/>
      <c r="H573" s="308"/>
      <c r="I573" s="308"/>
      <c r="J573" s="308"/>
      <c r="K573" s="308"/>
      <c r="L573" s="308"/>
      <c r="M573" s="308"/>
      <c r="N573" s="308"/>
      <c r="O573" s="308"/>
      <c r="P573" s="308"/>
      <c r="Q573" s="308"/>
      <c r="R573" s="308"/>
      <c r="S573" s="308"/>
      <c r="T573" s="308"/>
      <c r="U573" s="308"/>
      <c r="V573" s="308"/>
      <c r="W573" s="308"/>
      <c r="X573" s="308"/>
      <c r="Y573" s="308"/>
      <c r="Z573" s="308"/>
    </row>
    <row r="574" spans="1:26" ht="12.75" customHeight="1">
      <c r="A574" s="308"/>
      <c r="B574" s="308"/>
      <c r="C574" s="308"/>
      <c r="D574" s="308"/>
      <c r="E574" s="308"/>
      <c r="F574" s="308"/>
      <c r="G574" s="307"/>
      <c r="H574" s="308"/>
      <c r="I574" s="308"/>
      <c r="J574" s="308"/>
      <c r="K574" s="308"/>
      <c r="L574" s="308"/>
      <c r="M574" s="308"/>
      <c r="N574" s="308"/>
      <c r="O574" s="308"/>
      <c r="P574" s="308"/>
      <c r="Q574" s="308"/>
      <c r="R574" s="308"/>
      <c r="S574" s="308"/>
      <c r="T574" s="308"/>
      <c r="U574" s="308"/>
      <c r="V574" s="308"/>
      <c r="W574" s="308"/>
      <c r="X574" s="308"/>
      <c r="Y574" s="308"/>
      <c r="Z574" s="308"/>
    </row>
    <row r="575" spans="1:26" ht="12.75" customHeight="1">
      <c r="A575" s="308"/>
      <c r="B575" s="308"/>
      <c r="C575" s="308"/>
      <c r="D575" s="308"/>
      <c r="E575" s="308"/>
      <c r="F575" s="308"/>
      <c r="G575" s="307"/>
      <c r="H575" s="308"/>
      <c r="I575" s="308"/>
      <c r="J575" s="308"/>
      <c r="K575" s="308"/>
      <c r="L575" s="308"/>
      <c r="M575" s="308"/>
      <c r="N575" s="308"/>
      <c r="O575" s="308"/>
      <c r="P575" s="308"/>
      <c r="Q575" s="308"/>
      <c r="R575" s="308"/>
      <c r="S575" s="308"/>
      <c r="T575" s="308"/>
      <c r="U575" s="308"/>
      <c r="V575" s="308"/>
      <c r="W575" s="308"/>
      <c r="X575" s="308"/>
      <c r="Y575" s="308"/>
      <c r="Z575" s="308"/>
    </row>
    <row r="576" spans="1:26" ht="12.75" customHeight="1">
      <c r="A576" s="308"/>
      <c r="B576" s="308"/>
      <c r="C576" s="308"/>
      <c r="D576" s="308"/>
      <c r="E576" s="308"/>
      <c r="F576" s="308"/>
      <c r="G576" s="307"/>
      <c r="H576" s="308"/>
      <c r="I576" s="308"/>
      <c r="J576" s="308"/>
      <c r="K576" s="308"/>
      <c r="L576" s="308"/>
      <c r="M576" s="308"/>
      <c r="N576" s="308"/>
      <c r="O576" s="308"/>
      <c r="P576" s="308"/>
      <c r="Q576" s="308"/>
      <c r="R576" s="308"/>
      <c r="S576" s="308"/>
      <c r="T576" s="308"/>
      <c r="U576" s="308"/>
      <c r="V576" s="308"/>
      <c r="W576" s="308"/>
      <c r="X576" s="308"/>
      <c r="Y576" s="308"/>
      <c r="Z576" s="308"/>
    </row>
    <row r="577" spans="1:26" ht="12.75" customHeight="1">
      <c r="A577" s="308"/>
      <c r="B577" s="308"/>
      <c r="C577" s="308"/>
      <c r="D577" s="308"/>
      <c r="E577" s="308"/>
      <c r="F577" s="308"/>
      <c r="G577" s="307"/>
      <c r="H577" s="308"/>
      <c r="I577" s="308"/>
      <c r="J577" s="308"/>
      <c r="K577" s="308"/>
      <c r="L577" s="308"/>
      <c r="M577" s="308"/>
      <c r="N577" s="308"/>
      <c r="O577" s="308"/>
      <c r="P577" s="308"/>
      <c r="Q577" s="308"/>
      <c r="R577" s="308"/>
      <c r="S577" s="308"/>
      <c r="T577" s="308"/>
      <c r="U577" s="308"/>
      <c r="V577" s="308"/>
      <c r="W577" s="308"/>
      <c r="X577" s="308"/>
      <c r="Y577" s="308"/>
      <c r="Z577" s="308"/>
    </row>
    <row r="578" spans="1:26" ht="12.75" customHeight="1">
      <c r="A578" s="308"/>
      <c r="B578" s="308"/>
      <c r="C578" s="308"/>
      <c r="D578" s="308"/>
      <c r="E578" s="308"/>
      <c r="F578" s="308"/>
      <c r="G578" s="307"/>
      <c r="H578" s="308"/>
      <c r="I578" s="308"/>
      <c r="J578" s="308"/>
      <c r="K578" s="308"/>
      <c r="L578" s="308"/>
      <c r="M578" s="308"/>
      <c r="N578" s="308"/>
      <c r="O578" s="308"/>
      <c r="P578" s="308"/>
      <c r="Q578" s="308"/>
      <c r="R578" s="308"/>
      <c r="S578" s="308"/>
      <c r="T578" s="308"/>
      <c r="U578" s="308"/>
      <c r="V578" s="308"/>
      <c r="W578" s="308"/>
      <c r="X578" s="308"/>
      <c r="Y578" s="308"/>
      <c r="Z578" s="308"/>
    </row>
    <row r="579" spans="1:26" ht="12.75" customHeight="1">
      <c r="A579" s="308"/>
      <c r="B579" s="308"/>
      <c r="C579" s="308"/>
      <c r="D579" s="308"/>
      <c r="E579" s="308"/>
      <c r="F579" s="308"/>
      <c r="G579" s="307"/>
      <c r="H579" s="308"/>
      <c r="I579" s="308"/>
      <c r="J579" s="308"/>
      <c r="K579" s="308"/>
      <c r="L579" s="308"/>
      <c r="M579" s="308"/>
      <c r="N579" s="308"/>
      <c r="O579" s="308"/>
      <c r="P579" s="308"/>
      <c r="Q579" s="308"/>
      <c r="R579" s="308"/>
      <c r="S579" s="308"/>
      <c r="T579" s="308"/>
      <c r="U579" s="308"/>
      <c r="V579" s="308"/>
      <c r="W579" s="308"/>
      <c r="X579" s="308"/>
      <c r="Y579" s="308"/>
      <c r="Z579" s="308"/>
    </row>
    <row r="580" spans="1:26" ht="12.75" customHeight="1">
      <c r="A580" s="308"/>
      <c r="B580" s="308"/>
      <c r="C580" s="308"/>
      <c r="D580" s="308"/>
      <c r="E580" s="308"/>
      <c r="F580" s="308"/>
      <c r="G580" s="307"/>
      <c r="H580" s="308"/>
      <c r="I580" s="308"/>
      <c r="J580" s="308"/>
      <c r="K580" s="308"/>
      <c r="L580" s="308"/>
      <c r="M580" s="308"/>
      <c r="N580" s="308"/>
      <c r="O580" s="308"/>
      <c r="P580" s="308"/>
      <c r="Q580" s="308"/>
      <c r="R580" s="308"/>
      <c r="S580" s="308"/>
      <c r="T580" s="308"/>
      <c r="U580" s="308"/>
      <c r="V580" s="308"/>
      <c r="W580" s="308"/>
      <c r="X580" s="308"/>
      <c r="Y580" s="308"/>
      <c r="Z580" s="308"/>
    </row>
    <row r="581" spans="1:26" ht="12.75" customHeight="1">
      <c r="A581" s="308"/>
      <c r="B581" s="308"/>
      <c r="C581" s="308"/>
      <c r="D581" s="308"/>
      <c r="E581" s="308"/>
      <c r="F581" s="308"/>
      <c r="G581" s="307"/>
      <c r="H581" s="308"/>
      <c r="I581" s="308"/>
      <c r="J581" s="308"/>
      <c r="K581" s="308"/>
      <c r="L581" s="308"/>
      <c r="M581" s="308"/>
      <c r="N581" s="308"/>
      <c r="O581" s="308"/>
      <c r="P581" s="308"/>
      <c r="Q581" s="308"/>
      <c r="R581" s="308"/>
      <c r="S581" s="308"/>
      <c r="T581" s="308"/>
      <c r="U581" s="308"/>
      <c r="V581" s="308"/>
      <c r="W581" s="308"/>
      <c r="X581" s="308"/>
      <c r="Y581" s="308"/>
      <c r="Z581" s="308"/>
    </row>
    <row r="582" spans="1:26" ht="12.75" customHeight="1">
      <c r="A582" s="308"/>
      <c r="B582" s="308"/>
      <c r="C582" s="308"/>
      <c r="D582" s="308"/>
      <c r="E582" s="308"/>
      <c r="F582" s="308"/>
      <c r="G582" s="307"/>
      <c r="H582" s="308"/>
      <c r="I582" s="308"/>
      <c r="J582" s="308"/>
      <c r="K582" s="308"/>
      <c r="L582" s="308"/>
      <c r="M582" s="308"/>
      <c r="N582" s="308"/>
      <c r="O582" s="308"/>
      <c r="P582" s="308"/>
      <c r="Q582" s="308"/>
      <c r="R582" s="308"/>
      <c r="S582" s="308"/>
      <c r="T582" s="308"/>
      <c r="U582" s="308"/>
      <c r="V582" s="308"/>
      <c r="W582" s="308"/>
      <c r="X582" s="308"/>
      <c r="Y582" s="308"/>
      <c r="Z582" s="308"/>
    </row>
    <row r="583" spans="1:26" ht="12.75" customHeight="1">
      <c r="A583" s="308"/>
      <c r="B583" s="308"/>
      <c r="C583" s="308"/>
      <c r="D583" s="308"/>
      <c r="E583" s="308"/>
      <c r="F583" s="308"/>
      <c r="G583" s="307"/>
      <c r="H583" s="308"/>
      <c r="I583" s="308"/>
      <c r="J583" s="308"/>
      <c r="K583" s="308"/>
      <c r="L583" s="308"/>
      <c r="M583" s="308"/>
      <c r="N583" s="308"/>
      <c r="O583" s="308"/>
      <c r="P583" s="308"/>
      <c r="Q583" s="308"/>
      <c r="R583" s="308"/>
      <c r="S583" s="308"/>
      <c r="T583" s="308"/>
      <c r="U583" s="308"/>
      <c r="V583" s="308"/>
      <c r="W583" s="308"/>
      <c r="X583" s="308"/>
      <c r="Y583" s="308"/>
      <c r="Z583" s="308"/>
    </row>
    <row r="584" spans="1:26" ht="12.75" customHeight="1">
      <c r="A584" s="308"/>
      <c r="B584" s="308"/>
      <c r="C584" s="308"/>
      <c r="D584" s="308"/>
      <c r="E584" s="308"/>
      <c r="F584" s="308"/>
      <c r="G584" s="307"/>
      <c r="H584" s="308"/>
      <c r="I584" s="308"/>
      <c r="J584" s="308"/>
      <c r="K584" s="308"/>
      <c r="L584" s="308"/>
      <c r="M584" s="308"/>
      <c r="N584" s="308"/>
      <c r="O584" s="308"/>
      <c r="P584" s="308"/>
      <c r="Q584" s="308"/>
      <c r="R584" s="308"/>
      <c r="S584" s="308"/>
      <c r="T584" s="308"/>
      <c r="U584" s="308"/>
      <c r="V584" s="308"/>
      <c r="W584" s="308"/>
      <c r="X584" s="308"/>
      <c r="Y584" s="308"/>
      <c r="Z584" s="308"/>
    </row>
    <row r="585" spans="1:26" ht="12.75" customHeight="1">
      <c r="A585" s="308"/>
      <c r="B585" s="308"/>
      <c r="C585" s="308"/>
      <c r="D585" s="308"/>
      <c r="E585" s="308"/>
      <c r="F585" s="308"/>
      <c r="G585" s="307"/>
      <c r="H585" s="308"/>
      <c r="I585" s="308"/>
      <c r="J585" s="308"/>
      <c r="K585" s="308"/>
      <c r="L585" s="308"/>
      <c r="M585" s="308"/>
      <c r="N585" s="308"/>
      <c r="O585" s="308"/>
      <c r="P585" s="308"/>
      <c r="Q585" s="308"/>
      <c r="R585" s="308"/>
      <c r="S585" s="308"/>
      <c r="T585" s="308"/>
      <c r="U585" s="308"/>
      <c r="V585" s="308"/>
      <c r="W585" s="308"/>
      <c r="X585" s="308"/>
      <c r="Y585" s="308"/>
      <c r="Z585" s="308"/>
    </row>
    <row r="586" spans="1:26" ht="12.75" customHeight="1">
      <c r="A586" s="308"/>
      <c r="B586" s="308"/>
      <c r="C586" s="308"/>
      <c r="D586" s="308"/>
      <c r="E586" s="308"/>
      <c r="F586" s="308"/>
      <c r="G586" s="307"/>
      <c r="H586" s="308"/>
      <c r="I586" s="308"/>
      <c r="J586" s="308"/>
      <c r="K586" s="308"/>
      <c r="L586" s="308"/>
      <c r="M586" s="308"/>
      <c r="N586" s="308"/>
      <c r="O586" s="308"/>
      <c r="P586" s="308"/>
      <c r="Q586" s="308"/>
      <c r="R586" s="308"/>
      <c r="S586" s="308"/>
      <c r="T586" s="308"/>
      <c r="U586" s="308"/>
      <c r="V586" s="308"/>
      <c r="W586" s="308"/>
      <c r="X586" s="308"/>
      <c r="Y586" s="308"/>
      <c r="Z586" s="308"/>
    </row>
    <row r="587" spans="1:26" ht="12.75" customHeight="1">
      <c r="A587" s="308"/>
      <c r="B587" s="308"/>
      <c r="C587" s="308"/>
      <c r="D587" s="308"/>
      <c r="E587" s="308"/>
      <c r="F587" s="308"/>
      <c r="G587" s="307"/>
      <c r="H587" s="308"/>
      <c r="I587" s="308"/>
      <c r="J587" s="308"/>
      <c r="K587" s="308"/>
      <c r="L587" s="308"/>
      <c r="M587" s="308"/>
      <c r="N587" s="308"/>
      <c r="O587" s="308"/>
      <c r="P587" s="308"/>
      <c r="Q587" s="308"/>
      <c r="R587" s="308"/>
      <c r="S587" s="308"/>
      <c r="T587" s="308"/>
      <c r="U587" s="308"/>
      <c r="V587" s="308"/>
      <c r="W587" s="308"/>
      <c r="X587" s="308"/>
      <c r="Y587" s="308"/>
      <c r="Z587" s="308"/>
    </row>
    <row r="588" spans="1:26" ht="12.75" customHeight="1">
      <c r="A588" s="308"/>
      <c r="B588" s="308"/>
      <c r="C588" s="308"/>
      <c r="D588" s="308"/>
      <c r="E588" s="308"/>
      <c r="F588" s="308"/>
      <c r="G588" s="307"/>
      <c r="H588" s="308"/>
      <c r="I588" s="308"/>
      <c r="J588" s="308"/>
      <c r="K588" s="308"/>
      <c r="L588" s="308"/>
      <c r="M588" s="308"/>
      <c r="N588" s="308"/>
      <c r="O588" s="308"/>
      <c r="P588" s="308"/>
      <c r="Q588" s="308"/>
      <c r="R588" s="308"/>
      <c r="S588" s="308"/>
      <c r="T588" s="308"/>
      <c r="U588" s="308"/>
      <c r="V588" s="308"/>
      <c r="W588" s="308"/>
      <c r="X588" s="308"/>
      <c r="Y588" s="308"/>
      <c r="Z588" s="308"/>
    </row>
    <row r="589" spans="1:26" ht="12.75" customHeight="1">
      <c r="A589" s="308"/>
      <c r="B589" s="308"/>
      <c r="C589" s="308"/>
      <c r="D589" s="308"/>
      <c r="E589" s="308"/>
      <c r="F589" s="308"/>
      <c r="G589" s="307"/>
      <c r="H589" s="308"/>
      <c r="I589" s="308"/>
      <c r="J589" s="308"/>
      <c r="K589" s="308"/>
      <c r="L589" s="308"/>
      <c r="M589" s="308"/>
      <c r="N589" s="308"/>
      <c r="O589" s="308"/>
      <c r="P589" s="308"/>
      <c r="Q589" s="308"/>
      <c r="R589" s="308"/>
      <c r="S589" s="308"/>
      <c r="T589" s="308"/>
      <c r="U589" s="308"/>
      <c r="V589" s="308"/>
      <c r="W589" s="308"/>
      <c r="X589" s="308"/>
      <c r="Y589" s="308"/>
      <c r="Z589" s="308"/>
    </row>
    <row r="590" spans="1:26" ht="12.75" customHeight="1">
      <c r="A590" s="308"/>
      <c r="B590" s="308"/>
      <c r="C590" s="308"/>
      <c r="D590" s="308"/>
      <c r="E590" s="308"/>
      <c r="F590" s="308"/>
      <c r="G590" s="307"/>
      <c r="H590" s="308"/>
      <c r="I590" s="308"/>
      <c r="J590" s="308"/>
      <c r="K590" s="308"/>
      <c r="L590" s="308"/>
      <c r="M590" s="308"/>
      <c r="N590" s="308"/>
      <c r="O590" s="308"/>
      <c r="P590" s="308"/>
      <c r="Q590" s="308"/>
      <c r="R590" s="308"/>
      <c r="S590" s="308"/>
      <c r="T590" s="308"/>
      <c r="U590" s="308"/>
      <c r="V590" s="308"/>
      <c r="W590" s="308"/>
      <c r="X590" s="308"/>
      <c r="Y590" s="308"/>
      <c r="Z590" s="308"/>
    </row>
    <row r="591" spans="1:26" ht="12.75" customHeight="1">
      <c r="A591" s="308"/>
      <c r="B591" s="308"/>
      <c r="C591" s="308"/>
      <c r="D591" s="308"/>
      <c r="E591" s="308"/>
      <c r="F591" s="308"/>
      <c r="G591" s="307"/>
      <c r="H591" s="308"/>
      <c r="I591" s="308"/>
      <c r="J591" s="308"/>
      <c r="K591" s="308"/>
      <c r="L591" s="308"/>
      <c r="M591" s="308"/>
      <c r="N591" s="308"/>
      <c r="O591" s="308"/>
      <c r="P591" s="308"/>
      <c r="Q591" s="308"/>
      <c r="R591" s="308"/>
      <c r="S591" s="308"/>
      <c r="T591" s="308"/>
      <c r="U591" s="308"/>
      <c r="V591" s="308"/>
      <c r="W591" s="308"/>
      <c r="X591" s="308"/>
      <c r="Y591" s="308"/>
      <c r="Z591" s="308"/>
    </row>
    <row r="592" spans="1:26" ht="12.75" customHeight="1">
      <c r="A592" s="308"/>
      <c r="B592" s="308"/>
      <c r="C592" s="308"/>
      <c r="D592" s="308"/>
      <c r="E592" s="308"/>
      <c r="F592" s="308"/>
      <c r="G592" s="307"/>
      <c r="H592" s="308"/>
      <c r="I592" s="308"/>
      <c r="J592" s="308"/>
      <c r="K592" s="308"/>
      <c r="L592" s="308"/>
      <c r="M592" s="308"/>
      <c r="N592" s="308"/>
      <c r="O592" s="308"/>
      <c r="P592" s="308"/>
      <c r="Q592" s="308"/>
      <c r="R592" s="308"/>
      <c r="S592" s="308"/>
      <c r="T592" s="308"/>
      <c r="U592" s="308"/>
      <c r="V592" s="308"/>
      <c r="W592" s="308"/>
      <c r="X592" s="308"/>
      <c r="Y592" s="308"/>
      <c r="Z592" s="308"/>
    </row>
    <row r="593" spans="1:26" ht="12.75" customHeight="1">
      <c r="A593" s="308"/>
      <c r="B593" s="308"/>
      <c r="C593" s="308"/>
      <c r="D593" s="308"/>
      <c r="E593" s="308"/>
      <c r="F593" s="308"/>
      <c r="G593" s="307"/>
      <c r="H593" s="308"/>
      <c r="I593" s="308"/>
      <c r="J593" s="308"/>
      <c r="K593" s="308"/>
      <c r="L593" s="308"/>
      <c r="M593" s="308"/>
      <c r="N593" s="308"/>
      <c r="O593" s="308"/>
      <c r="P593" s="308"/>
      <c r="Q593" s="308"/>
      <c r="R593" s="308"/>
      <c r="S593" s="308"/>
      <c r="T593" s="308"/>
      <c r="U593" s="308"/>
      <c r="V593" s="308"/>
      <c r="W593" s="308"/>
      <c r="X593" s="308"/>
      <c r="Y593" s="308"/>
      <c r="Z593" s="308"/>
    </row>
    <row r="594" spans="1:26" ht="12.75" customHeight="1">
      <c r="A594" s="308"/>
      <c r="B594" s="308"/>
      <c r="C594" s="308"/>
      <c r="D594" s="308"/>
      <c r="E594" s="308"/>
      <c r="F594" s="308"/>
      <c r="G594" s="307"/>
      <c r="H594" s="308"/>
      <c r="I594" s="308"/>
      <c r="J594" s="308"/>
      <c r="K594" s="308"/>
      <c r="L594" s="308"/>
      <c r="M594" s="308"/>
      <c r="N594" s="308"/>
      <c r="O594" s="308"/>
      <c r="P594" s="308"/>
      <c r="Q594" s="308"/>
      <c r="R594" s="308"/>
      <c r="S594" s="308"/>
      <c r="T594" s="308"/>
      <c r="U594" s="308"/>
      <c r="V594" s="308"/>
      <c r="W594" s="308"/>
      <c r="X594" s="308"/>
      <c r="Y594" s="308"/>
      <c r="Z594" s="308"/>
    </row>
    <row r="595" spans="1:26" ht="12.75" customHeight="1">
      <c r="A595" s="308"/>
      <c r="B595" s="308"/>
      <c r="C595" s="308"/>
      <c r="D595" s="308"/>
      <c r="E595" s="308"/>
      <c r="F595" s="308"/>
      <c r="G595" s="307"/>
      <c r="H595" s="308"/>
      <c r="I595" s="308"/>
      <c r="J595" s="308"/>
      <c r="K595" s="308"/>
      <c r="L595" s="308"/>
      <c r="M595" s="308"/>
      <c r="N595" s="308"/>
      <c r="O595" s="308"/>
      <c r="P595" s="308"/>
      <c r="Q595" s="308"/>
      <c r="R595" s="308"/>
      <c r="S595" s="308"/>
      <c r="T595" s="308"/>
      <c r="U595" s="308"/>
      <c r="V595" s="308"/>
      <c r="W595" s="308"/>
      <c r="X595" s="308"/>
      <c r="Y595" s="308"/>
      <c r="Z595" s="308"/>
    </row>
    <row r="596" spans="1:26" ht="12.75" customHeight="1">
      <c r="A596" s="308"/>
      <c r="B596" s="308"/>
      <c r="C596" s="308"/>
      <c r="D596" s="308"/>
      <c r="E596" s="308"/>
      <c r="F596" s="308"/>
      <c r="G596" s="307"/>
      <c r="H596" s="308"/>
      <c r="I596" s="308"/>
      <c r="J596" s="308"/>
      <c r="K596" s="308"/>
      <c r="L596" s="308"/>
      <c r="M596" s="308"/>
      <c r="N596" s="308"/>
      <c r="O596" s="308"/>
      <c r="P596" s="308"/>
      <c r="Q596" s="308"/>
      <c r="R596" s="308"/>
      <c r="S596" s="308"/>
      <c r="T596" s="308"/>
      <c r="U596" s="308"/>
      <c r="V596" s="308"/>
      <c r="W596" s="308"/>
      <c r="X596" s="308"/>
      <c r="Y596" s="308"/>
      <c r="Z596" s="308"/>
    </row>
    <row r="597" spans="1:26" ht="12.75" customHeight="1">
      <c r="A597" s="308"/>
      <c r="B597" s="308"/>
      <c r="C597" s="308"/>
      <c r="D597" s="308"/>
      <c r="E597" s="308"/>
      <c r="F597" s="308"/>
      <c r="G597" s="307"/>
      <c r="H597" s="308"/>
      <c r="I597" s="308"/>
      <c r="J597" s="308"/>
      <c r="K597" s="308"/>
      <c r="L597" s="308"/>
      <c r="M597" s="308"/>
      <c r="N597" s="308"/>
      <c r="O597" s="308"/>
      <c r="P597" s="308"/>
      <c r="Q597" s="308"/>
      <c r="R597" s="308"/>
      <c r="S597" s="308"/>
      <c r="T597" s="308"/>
      <c r="U597" s="308"/>
      <c r="V597" s="308"/>
      <c r="W597" s="308"/>
      <c r="X597" s="308"/>
      <c r="Y597" s="308"/>
      <c r="Z597" s="308"/>
    </row>
    <row r="598" spans="1:26" ht="12.75" customHeight="1">
      <c r="A598" s="308"/>
      <c r="B598" s="308"/>
      <c r="C598" s="308"/>
      <c r="D598" s="308"/>
      <c r="E598" s="308"/>
      <c r="F598" s="308"/>
      <c r="G598" s="307"/>
      <c r="H598" s="308"/>
      <c r="I598" s="308"/>
      <c r="J598" s="308"/>
      <c r="K598" s="308"/>
      <c r="L598" s="308"/>
      <c r="M598" s="308"/>
      <c r="N598" s="308"/>
      <c r="O598" s="308"/>
      <c r="P598" s="308"/>
      <c r="Q598" s="308"/>
      <c r="R598" s="308"/>
      <c r="S598" s="308"/>
      <c r="T598" s="308"/>
      <c r="U598" s="308"/>
      <c r="V598" s="308"/>
      <c r="W598" s="308"/>
      <c r="X598" s="308"/>
      <c r="Y598" s="308"/>
      <c r="Z598" s="308"/>
    </row>
    <row r="599" spans="1:26" ht="12.75" customHeight="1">
      <c r="A599" s="308"/>
      <c r="B599" s="308"/>
      <c r="C599" s="308"/>
      <c r="D599" s="308"/>
      <c r="E599" s="308"/>
      <c r="F599" s="308"/>
      <c r="G599" s="307"/>
      <c r="H599" s="308"/>
      <c r="I599" s="308"/>
      <c r="J599" s="308"/>
      <c r="K599" s="308"/>
      <c r="L599" s="308"/>
      <c r="M599" s="308"/>
      <c r="N599" s="308"/>
      <c r="O599" s="308"/>
      <c r="P599" s="308"/>
      <c r="Q599" s="308"/>
      <c r="R599" s="308"/>
      <c r="S599" s="308"/>
      <c r="T599" s="308"/>
      <c r="U599" s="308"/>
      <c r="V599" s="308"/>
      <c r="W599" s="308"/>
      <c r="X599" s="308"/>
      <c r="Y599" s="308"/>
      <c r="Z599" s="308"/>
    </row>
    <row r="600" spans="1:26" ht="12.75" customHeight="1">
      <c r="A600" s="308"/>
      <c r="B600" s="308"/>
      <c r="C600" s="308"/>
      <c r="D600" s="308"/>
      <c r="E600" s="308"/>
      <c r="F600" s="308"/>
      <c r="G600" s="307"/>
      <c r="H600" s="308"/>
      <c r="I600" s="308"/>
      <c r="J600" s="308"/>
      <c r="K600" s="308"/>
      <c r="L600" s="308"/>
      <c r="M600" s="308"/>
      <c r="N600" s="308"/>
      <c r="O600" s="308"/>
      <c r="P600" s="308"/>
      <c r="Q600" s="308"/>
      <c r="R600" s="308"/>
      <c r="S600" s="308"/>
      <c r="T600" s="308"/>
      <c r="U600" s="308"/>
      <c r="V600" s="308"/>
      <c r="W600" s="308"/>
      <c r="X600" s="308"/>
      <c r="Y600" s="308"/>
      <c r="Z600" s="308"/>
    </row>
    <row r="601" spans="1:26" ht="12.75" customHeight="1">
      <c r="A601" s="308"/>
      <c r="B601" s="308"/>
      <c r="C601" s="308"/>
      <c r="D601" s="308"/>
      <c r="E601" s="308"/>
      <c r="F601" s="308"/>
      <c r="G601" s="307"/>
      <c r="H601" s="308"/>
      <c r="I601" s="308"/>
      <c r="J601" s="308"/>
      <c r="K601" s="308"/>
      <c r="L601" s="308"/>
      <c r="M601" s="308"/>
      <c r="N601" s="308"/>
      <c r="O601" s="308"/>
      <c r="P601" s="308"/>
      <c r="Q601" s="308"/>
      <c r="R601" s="308"/>
      <c r="S601" s="308"/>
      <c r="T601" s="308"/>
      <c r="U601" s="308"/>
      <c r="V601" s="308"/>
      <c r="W601" s="308"/>
      <c r="X601" s="308"/>
      <c r="Y601" s="308"/>
      <c r="Z601" s="308"/>
    </row>
    <row r="602" spans="1:26" ht="12.75" customHeight="1">
      <c r="A602" s="308"/>
      <c r="B602" s="308"/>
      <c r="C602" s="308"/>
      <c r="D602" s="308"/>
      <c r="E602" s="308"/>
      <c r="F602" s="308"/>
      <c r="G602" s="307"/>
      <c r="H602" s="308"/>
      <c r="I602" s="308"/>
      <c r="J602" s="308"/>
      <c r="K602" s="308"/>
      <c r="L602" s="308"/>
      <c r="M602" s="308"/>
      <c r="N602" s="308"/>
      <c r="O602" s="308"/>
      <c r="P602" s="308"/>
      <c r="Q602" s="308"/>
      <c r="R602" s="308"/>
      <c r="S602" s="308"/>
      <c r="T602" s="308"/>
      <c r="U602" s="308"/>
      <c r="V602" s="308"/>
      <c r="W602" s="308"/>
      <c r="X602" s="308"/>
      <c r="Y602" s="308"/>
      <c r="Z602" s="308"/>
    </row>
    <row r="603" spans="1:26" ht="12.75" customHeight="1">
      <c r="A603" s="308"/>
      <c r="B603" s="308"/>
      <c r="C603" s="308"/>
      <c r="D603" s="308"/>
      <c r="E603" s="308"/>
      <c r="F603" s="308"/>
      <c r="G603" s="307"/>
      <c r="H603" s="308"/>
      <c r="I603" s="308"/>
      <c r="J603" s="308"/>
      <c r="K603" s="308"/>
      <c r="L603" s="308"/>
      <c r="M603" s="308"/>
      <c r="N603" s="308"/>
      <c r="O603" s="308"/>
      <c r="P603" s="308"/>
      <c r="Q603" s="308"/>
      <c r="R603" s="308"/>
      <c r="S603" s="308"/>
      <c r="T603" s="308"/>
      <c r="U603" s="308"/>
      <c r="V603" s="308"/>
      <c r="W603" s="308"/>
      <c r="X603" s="308"/>
      <c r="Y603" s="308"/>
      <c r="Z603" s="308"/>
    </row>
    <row r="604" spans="1:26" ht="12.75" customHeight="1">
      <c r="A604" s="308"/>
      <c r="B604" s="308"/>
      <c r="C604" s="308"/>
      <c r="D604" s="308"/>
      <c r="E604" s="308"/>
      <c r="F604" s="308"/>
      <c r="G604" s="307"/>
      <c r="H604" s="308"/>
      <c r="I604" s="308"/>
      <c r="J604" s="308"/>
      <c r="K604" s="308"/>
      <c r="L604" s="308"/>
      <c r="M604" s="308"/>
      <c r="N604" s="308"/>
      <c r="O604" s="308"/>
      <c r="P604" s="308"/>
      <c r="Q604" s="308"/>
      <c r="R604" s="308"/>
      <c r="S604" s="308"/>
      <c r="T604" s="308"/>
      <c r="U604" s="308"/>
      <c r="V604" s="308"/>
      <c r="W604" s="308"/>
      <c r="X604" s="308"/>
      <c r="Y604" s="308"/>
      <c r="Z604" s="308"/>
    </row>
    <row r="605" spans="1:26" ht="12.75" customHeight="1">
      <c r="A605" s="308"/>
      <c r="B605" s="308"/>
      <c r="C605" s="308"/>
      <c r="D605" s="308"/>
      <c r="E605" s="308"/>
      <c r="F605" s="308"/>
      <c r="G605" s="307"/>
      <c r="H605" s="308"/>
      <c r="I605" s="308"/>
      <c r="J605" s="308"/>
      <c r="K605" s="308"/>
      <c r="L605" s="308"/>
      <c r="M605" s="308"/>
      <c r="N605" s="308"/>
      <c r="O605" s="308"/>
      <c r="P605" s="308"/>
      <c r="Q605" s="308"/>
      <c r="R605" s="308"/>
      <c r="S605" s="308"/>
      <c r="T605" s="308"/>
      <c r="U605" s="308"/>
      <c r="V605" s="308"/>
      <c r="W605" s="308"/>
      <c r="X605" s="308"/>
      <c r="Y605" s="308"/>
      <c r="Z605" s="308"/>
    </row>
    <row r="606" spans="1:26" ht="12.75" customHeight="1">
      <c r="A606" s="308"/>
      <c r="B606" s="308"/>
      <c r="C606" s="308"/>
      <c r="D606" s="308"/>
      <c r="E606" s="308"/>
      <c r="F606" s="308"/>
      <c r="G606" s="307"/>
      <c r="H606" s="308"/>
      <c r="I606" s="308"/>
      <c r="J606" s="308"/>
      <c r="K606" s="308"/>
      <c r="L606" s="308"/>
      <c r="M606" s="308"/>
      <c r="N606" s="308"/>
      <c r="O606" s="308"/>
      <c r="P606" s="308"/>
      <c r="Q606" s="308"/>
      <c r="R606" s="308"/>
      <c r="S606" s="308"/>
      <c r="T606" s="308"/>
      <c r="U606" s="308"/>
      <c r="V606" s="308"/>
      <c r="W606" s="308"/>
      <c r="X606" s="308"/>
      <c r="Y606" s="308"/>
      <c r="Z606" s="308"/>
    </row>
    <row r="607" spans="1:26" ht="12.75" customHeight="1">
      <c r="A607" s="308"/>
      <c r="B607" s="308"/>
      <c r="C607" s="308"/>
      <c r="D607" s="308"/>
      <c r="E607" s="308"/>
      <c r="F607" s="308"/>
      <c r="G607" s="307"/>
      <c r="H607" s="308"/>
      <c r="I607" s="308"/>
      <c r="J607" s="308"/>
      <c r="K607" s="308"/>
      <c r="L607" s="308"/>
      <c r="M607" s="308"/>
      <c r="N607" s="308"/>
      <c r="O607" s="308"/>
      <c r="P607" s="308"/>
      <c r="Q607" s="308"/>
      <c r="R607" s="308"/>
      <c r="S607" s="308"/>
      <c r="T607" s="308"/>
      <c r="U607" s="308"/>
      <c r="V607" s="308"/>
      <c r="W607" s="308"/>
      <c r="X607" s="308"/>
      <c r="Y607" s="308"/>
      <c r="Z607" s="308"/>
    </row>
    <row r="608" spans="1:26" ht="12.75" customHeight="1">
      <c r="A608" s="308"/>
      <c r="B608" s="308"/>
      <c r="C608" s="308"/>
      <c r="D608" s="308"/>
      <c r="E608" s="308"/>
      <c r="F608" s="308"/>
      <c r="G608" s="307"/>
      <c r="H608" s="308"/>
      <c r="I608" s="308"/>
      <c r="J608" s="308"/>
      <c r="K608" s="308"/>
      <c r="L608" s="308"/>
      <c r="M608" s="308"/>
      <c r="N608" s="308"/>
      <c r="O608" s="308"/>
      <c r="P608" s="308"/>
      <c r="Q608" s="308"/>
      <c r="R608" s="308"/>
      <c r="S608" s="308"/>
      <c r="T608" s="308"/>
      <c r="U608" s="308"/>
      <c r="V608" s="308"/>
      <c r="W608" s="308"/>
      <c r="X608" s="308"/>
      <c r="Y608" s="308"/>
      <c r="Z608" s="308"/>
    </row>
    <row r="609" spans="1:26" ht="12.75" customHeight="1">
      <c r="A609" s="308"/>
      <c r="B609" s="308"/>
      <c r="C609" s="308"/>
      <c r="D609" s="308"/>
      <c r="E609" s="308"/>
      <c r="F609" s="308"/>
      <c r="G609" s="307"/>
      <c r="H609" s="308"/>
      <c r="I609" s="308"/>
      <c r="J609" s="308"/>
      <c r="K609" s="308"/>
      <c r="L609" s="308"/>
      <c r="M609" s="308"/>
      <c r="N609" s="308"/>
      <c r="O609" s="308"/>
      <c r="P609" s="308"/>
      <c r="Q609" s="308"/>
      <c r="R609" s="308"/>
      <c r="S609" s="308"/>
      <c r="T609" s="308"/>
      <c r="U609" s="308"/>
      <c r="V609" s="308"/>
      <c r="W609" s="308"/>
      <c r="X609" s="308"/>
      <c r="Y609" s="308"/>
      <c r="Z609" s="308"/>
    </row>
    <row r="610" spans="1:26" ht="12.75" customHeight="1">
      <c r="A610" s="308"/>
      <c r="B610" s="308"/>
      <c r="C610" s="308"/>
      <c r="D610" s="308"/>
      <c r="E610" s="308"/>
      <c r="F610" s="308"/>
      <c r="G610" s="307"/>
      <c r="H610" s="308"/>
      <c r="I610" s="308"/>
      <c r="J610" s="308"/>
      <c r="K610" s="308"/>
      <c r="L610" s="308"/>
      <c r="M610" s="308"/>
      <c r="N610" s="308"/>
      <c r="O610" s="308"/>
      <c r="P610" s="308"/>
      <c r="Q610" s="308"/>
      <c r="R610" s="308"/>
      <c r="S610" s="308"/>
      <c r="T610" s="308"/>
      <c r="U610" s="308"/>
      <c r="V610" s="308"/>
      <c r="W610" s="308"/>
      <c r="X610" s="308"/>
      <c r="Y610" s="308"/>
      <c r="Z610" s="308"/>
    </row>
    <row r="611" spans="1:26" ht="12.75" customHeight="1">
      <c r="A611" s="308"/>
      <c r="B611" s="308"/>
      <c r="C611" s="308"/>
      <c r="D611" s="308"/>
      <c r="E611" s="308"/>
      <c r="F611" s="308"/>
      <c r="G611" s="307"/>
      <c r="H611" s="308"/>
      <c r="I611" s="308"/>
      <c r="J611" s="308"/>
      <c r="K611" s="308"/>
      <c r="L611" s="308"/>
      <c r="M611" s="308"/>
      <c r="N611" s="308"/>
      <c r="O611" s="308"/>
      <c r="P611" s="308"/>
      <c r="Q611" s="308"/>
      <c r="R611" s="308"/>
      <c r="S611" s="308"/>
      <c r="T611" s="308"/>
      <c r="U611" s="308"/>
      <c r="V611" s="308"/>
      <c r="W611" s="308"/>
      <c r="X611" s="308"/>
      <c r="Y611" s="308"/>
      <c r="Z611" s="308"/>
    </row>
    <row r="612" spans="1:26" ht="12.75" customHeight="1">
      <c r="A612" s="308"/>
      <c r="B612" s="308"/>
      <c r="C612" s="308"/>
      <c r="D612" s="308"/>
      <c r="E612" s="308"/>
      <c r="F612" s="308"/>
      <c r="G612" s="307"/>
      <c r="H612" s="308"/>
      <c r="I612" s="308"/>
      <c r="J612" s="308"/>
      <c r="K612" s="308"/>
      <c r="L612" s="308"/>
      <c r="M612" s="308"/>
      <c r="N612" s="308"/>
      <c r="O612" s="308"/>
      <c r="P612" s="308"/>
      <c r="Q612" s="308"/>
      <c r="R612" s="308"/>
      <c r="S612" s="308"/>
      <c r="T612" s="308"/>
      <c r="U612" s="308"/>
      <c r="V612" s="308"/>
      <c r="W612" s="308"/>
      <c r="X612" s="308"/>
      <c r="Y612" s="308"/>
      <c r="Z612" s="308"/>
    </row>
    <row r="613" spans="1:26" ht="12.75" customHeight="1">
      <c r="A613" s="308"/>
      <c r="B613" s="308"/>
      <c r="C613" s="308"/>
      <c r="D613" s="308"/>
      <c r="E613" s="308"/>
      <c r="F613" s="308"/>
      <c r="G613" s="307"/>
      <c r="H613" s="308"/>
      <c r="I613" s="308"/>
      <c r="J613" s="308"/>
      <c r="K613" s="308"/>
      <c r="L613" s="308"/>
      <c r="M613" s="308"/>
      <c r="N613" s="308"/>
      <c r="O613" s="308"/>
      <c r="P613" s="308"/>
      <c r="Q613" s="308"/>
      <c r="R613" s="308"/>
      <c r="S613" s="308"/>
      <c r="T613" s="308"/>
      <c r="U613" s="308"/>
      <c r="V613" s="308"/>
      <c r="W613" s="308"/>
      <c r="X613" s="308"/>
      <c r="Y613" s="308"/>
      <c r="Z613" s="308"/>
    </row>
    <row r="614" spans="1:26" ht="12.75" customHeight="1">
      <c r="A614" s="308"/>
      <c r="B614" s="308"/>
      <c r="C614" s="308"/>
      <c r="D614" s="308"/>
      <c r="E614" s="308"/>
      <c r="F614" s="308"/>
      <c r="G614" s="307"/>
      <c r="H614" s="308"/>
      <c r="I614" s="308"/>
      <c r="J614" s="308"/>
      <c r="K614" s="308"/>
      <c r="L614" s="308"/>
      <c r="M614" s="308"/>
      <c r="N614" s="308"/>
      <c r="O614" s="308"/>
      <c r="P614" s="308"/>
      <c r="Q614" s="308"/>
      <c r="R614" s="308"/>
      <c r="S614" s="308"/>
      <c r="T614" s="308"/>
      <c r="U614" s="308"/>
      <c r="V614" s="308"/>
      <c r="W614" s="308"/>
      <c r="X614" s="308"/>
      <c r="Y614" s="308"/>
      <c r="Z614" s="308"/>
    </row>
    <row r="615" spans="1:26" ht="12.75" customHeight="1">
      <c r="A615" s="308"/>
      <c r="B615" s="308"/>
      <c r="C615" s="308"/>
      <c r="D615" s="308"/>
      <c r="E615" s="308"/>
      <c r="F615" s="308"/>
      <c r="G615" s="307"/>
      <c r="H615" s="308"/>
      <c r="I615" s="308"/>
      <c r="J615" s="308"/>
      <c r="K615" s="308"/>
      <c r="L615" s="308"/>
      <c r="M615" s="308"/>
      <c r="N615" s="308"/>
      <c r="O615" s="308"/>
      <c r="P615" s="308"/>
      <c r="Q615" s="308"/>
      <c r="R615" s="308"/>
      <c r="S615" s="308"/>
      <c r="T615" s="308"/>
      <c r="U615" s="308"/>
      <c r="V615" s="308"/>
      <c r="W615" s="308"/>
      <c r="X615" s="308"/>
      <c r="Y615" s="308"/>
      <c r="Z615" s="308"/>
    </row>
    <row r="616" spans="1:26" ht="12.75" customHeight="1">
      <c r="A616" s="308"/>
      <c r="B616" s="308"/>
      <c r="C616" s="308"/>
      <c r="D616" s="308"/>
      <c r="E616" s="308"/>
      <c r="F616" s="308"/>
      <c r="G616" s="307"/>
      <c r="H616" s="308"/>
      <c r="I616" s="308"/>
      <c r="J616" s="308"/>
      <c r="K616" s="308"/>
      <c r="L616" s="308"/>
      <c r="M616" s="308"/>
      <c r="N616" s="308"/>
      <c r="O616" s="308"/>
      <c r="P616" s="308"/>
      <c r="Q616" s="308"/>
      <c r="R616" s="308"/>
      <c r="S616" s="308"/>
      <c r="T616" s="308"/>
      <c r="U616" s="308"/>
      <c r="V616" s="308"/>
      <c r="W616" s="308"/>
      <c r="X616" s="308"/>
      <c r="Y616" s="308"/>
      <c r="Z616" s="308"/>
    </row>
    <row r="617" spans="1:26" ht="12.75" customHeight="1">
      <c r="A617" s="308"/>
      <c r="B617" s="308"/>
      <c r="C617" s="308"/>
      <c r="D617" s="308"/>
      <c r="E617" s="308"/>
      <c r="F617" s="308"/>
      <c r="G617" s="307"/>
      <c r="H617" s="308"/>
      <c r="I617" s="308"/>
      <c r="J617" s="308"/>
      <c r="K617" s="308"/>
      <c r="L617" s="308"/>
      <c r="M617" s="308"/>
      <c r="N617" s="308"/>
      <c r="O617" s="308"/>
      <c r="P617" s="308"/>
      <c r="Q617" s="308"/>
      <c r="R617" s="308"/>
      <c r="S617" s="308"/>
      <c r="T617" s="308"/>
      <c r="U617" s="308"/>
      <c r="V617" s="308"/>
      <c r="W617" s="308"/>
      <c r="X617" s="308"/>
      <c r="Y617" s="308"/>
      <c r="Z617" s="308"/>
    </row>
    <row r="618" spans="1:26" ht="12.75" customHeight="1">
      <c r="A618" s="308"/>
      <c r="B618" s="308"/>
      <c r="C618" s="308"/>
      <c r="D618" s="308"/>
      <c r="E618" s="308"/>
      <c r="F618" s="308"/>
      <c r="G618" s="307"/>
      <c r="H618" s="308"/>
      <c r="I618" s="308"/>
      <c r="J618" s="308"/>
      <c r="K618" s="308"/>
      <c r="L618" s="308"/>
      <c r="M618" s="308"/>
      <c r="N618" s="308"/>
      <c r="O618" s="308"/>
      <c r="P618" s="308"/>
      <c r="Q618" s="308"/>
      <c r="R618" s="308"/>
      <c r="S618" s="308"/>
      <c r="T618" s="308"/>
      <c r="U618" s="308"/>
      <c r="V618" s="308"/>
      <c r="W618" s="308"/>
      <c r="X618" s="308"/>
      <c r="Y618" s="308"/>
      <c r="Z618" s="308"/>
    </row>
    <row r="619" spans="1:26" ht="12.75" customHeight="1">
      <c r="A619" s="308"/>
      <c r="B619" s="308"/>
      <c r="C619" s="308"/>
      <c r="D619" s="308"/>
      <c r="E619" s="308"/>
      <c r="F619" s="308"/>
      <c r="G619" s="307"/>
      <c r="H619" s="308"/>
      <c r="I619" s="308"/>
      <c r="J619" s="308"/>
      <c r="K619" s="308"/>
      <c r="L619" s="308"/>
      <c r="M619" s="308"/>
      <c r="N619" s="308"/>
      <c r="O619" s="308"/>
      <c r="P619" s="308"/>
      <c r="Q619" s="308"/>
      <c r="R619" s="308"/>
      <c r="S619" s="308"/>
      <c r="T619" s="308"/>
      <c r="U619" s="308"/>
      <c r="V619" s="308"/>
      <c r="W619" s="308"/>
      <c r="X619" s="308"/>
      <c r="Y619" s="308"/>
      <c r="Z619" s="308"/>
    </row>
    <row r="620" spans="1:26" ht="12.75" customHeight="1">
      <c r="A620" s="308"/>
      <c r="B620" s="308"/>
      <c r="C620" s="308"/>
      <c r="D620" s="308"/>
      <c r="E620" s="308"/>
      <c r="F620" s="308"/>
      <c r="G620" s="307"/>
      <c r="H620" s="308"/>
      <c r="I620" s="308"/>
      <c r="J620" s="308"/>
      <c r="K620" s="308"/>
      <c r="L620" s="308"/>
      <c r="M620" s="308"/>
      <c r="N620" s="308"/>
      <c r="O620" s="308"/>
      <c r="P620" s="308"/>
      <c r="Q620" s="308"/>
      <c r="R620" s="308"/>
      <c r="S620" s="308"/>
      <c r="T620" s="308"/>
      <c r="U620" s="308"/>
      <c r="V620" s="308"/>
      <c r="W620" s="308"/>
      <c r="X620" s="308"/>
      <c r="Y620" s="308"/>
      <c r="Z620" s="308"/>
    </row>
    <row r="621" spans="1:26" ht="12.75" customHeight="1">
      <c r="A621" s="308"/>
      <c r="B621" s="308"/>
      <c r="C621" s="308"/>
      <c r="D621" s="308"/>
      <c r="E621" s="308"/>
      <c r="F621" s="308"/>
      <c r="G621" s="307"/>
      <c r="H621" s="308"/>
      <c r="I621" s="308"/>
      <c r="J621" s="308"/>
      <c r="K621" s="308"/>
      <c r="L621" s="308"/>
      <c r="M621" s="308"/>
      <c r="N621" s="308"/>
      <c r="O621" s="308"/>
      <c r="P621" s="308"/>
      <c r="Q621" s="308"/>
      <c r="R621" s="308"/>
      <c r="S621" s="308"/>
      <c r="T621" s="308"/>
      <c r="U621" s="308"/>
      <c r="V621" s="308"/>
      <c r="W621" s="308"/>
      <c r="X621" s="308"/>
      <c r="Y621" s="308"/>
      <c r="Z621" s="308"/>
    </row>
    <row r="622" spans="1:26" ht="12.75" customHeight="1">
      <c r="A622" s="308"/>
      <c r="B622" s="308"/>
      <c r="C622" s="308"/>
      <c r="D622" s="308"/>
      <c r="E622" s="308"/>
      <c r="F622" s="308"/>
      <c r="G622" s="307"/>
      <c r="H622" s="308"/>
      <c r="I622" s="308"/>
      <c r="J622" s="308"/>
      <c r="K622" s="308"/>
      <c r="L622" s="308"/>
      <c r="M622" s="308"/>
      <c r="N622" s="308"/>
      <c r="O622" s="308"/>
      <c r="P622" s="308"/>
      <c r="Q622" s="308"/>
      <c r="R622" s="308"/>
      <c r="S622" s="308"/>
      <c r="T622" s="308"/>
      <c r="U622" s="308"/>
      <c r="V622" s="308"/>
      <c r="W622" s="308"/>
      <c r="X622" s="308"/>
      <c r="Y622" s="308"/>
      <c r="Z622" s="308"/>
    </row>
    <row r="623" spans="1:26" ht="12.75" customHeight="1">
      <c r="A623" s="308"/>
      <c r="B623" s="308"/>
      <c r="C623" s="308"/>
      <c r="D623" s="308"/>
      <c r="E623" s="308"/>
      <c r="F623" s="308"/>
      <c r="G623" s="307"/>
      <c r="H623" s="308"/>
      <c r="I623" s="308"/>
      <c r="J623" s="308"/>
      <c r="K623" s="308"/>
      <c r="L623" s="308"/>
      <c r="M623" s="308"/>
      <c r="N623" s="308"/>
      <c r="O623" s="308"/>
      <c r="P623" s="308"/>
      <c r="Q623" s="308"/>
      <c r="R623" s="308"/>
      <c r="S623" s="308"/>
      <c r="T623" s="308"/>
      <c r="U623" s="308"/>
      <c r="V623" s="308"/>
      <c r="W623" s="308"/>
      <c r="X623" s="308"/>
      <c r="Y623" s="308"/>
      <c r="Z623" s="308"/>
    </row>
    <row r="624" spans="1:26" ht="12.75" customHeight="1">
      <c r="A624" s="308"/>
      <c r="B624" s="308"/>
      <c r="C624" s="308"/>
      <c r="D624" s="308"/>
      <c r="E624" s="308"/>
      <c r="F624" s="308"/>
      <c r="G624" s="307"/>
      <c r="H624" s="308"/>
      <c r="I624" s="308"/>
      <c r="J624" s="308"/>
      <c r="K624" s="308"/>
      <c r="L624" s="308"/>
      <c r="M624" s="308"/>
      <c r="N624" s="308"/>
      <c r="O624" s="308"/>
      <c r="P624" s="308"/>
      <c r="Q624" s="308"/>
      <c r="R624" s="308"/>
      <c r="S624" s="308"/>
      <c r="T624" s="308"/>
      <c r="U624" s="308"/>
      <c r="V624" s="308"/>
      <c r="W624" s="308"/>
      <c r="X624" s="308"/>
      <c r="Y624" s="308"/>
      <c r="Z624" s="308"/>
    </row>
    <row r="625" spans="1:26" ht="12.75" customHeight="1">
      <c r="A625" s="308"/>
      <c r="B625" s="308"/>
      <c r="C625" s="308"/>
      <c r="D625" s="308"/>
      <c r="E625" s="308"/>
      <c r="F625" s="308"/>
      <c r="G625" s="307"/>
      <c r="H625" s="308"/>
      <c r="I625" s="308"/>
      <c r="J625" s="308"/>
      <c r="K625" s="308"/>
      <c r="L625" s="308"/>
      <c r="M625" s="308"/>
      <c r="N625" s="308"/>
      <c r="O625" s="308"/>
      <c r="P625" s="308"/>
      <c r="Q625" s="308"/>
      <c r="R625" s="308"/>
      <c r="S625" s="308"/>
      <c r="T625" s="308"/>
      <c r="U625" s="308"/>
      <c r="V625" s="308"/>
      <c r="W625" s="308"/>
      <c r="X625" s="308"/>
      <c r="Y625" s="308"/>
      <c r="Z625" s="308"/>
    </row>
    <row r="626" spans="1:26" ht="12.75" customHeight="1">
      <c r="A626" s="308"/>
      <c r="B626" s="308"/>
      <c r="C626" s="308"/>
      <c r="D626" s="308"/>
      <c r="E626" s="308"/>
      <c r="F626" s="308"/>
      <c r="G626" s="307"/>
      <c r="H626" s="308"/>
      <c r="I626" s="308"/>
      <c r="J626" s="308"/>
      <c r="K626" s="308"/>
      <c r="L626" s="308"/>
      <c r="M626" s="308"/>
      <c r="N626" s="308"/>
      <c r="O626" s="308"/>
      <c r="P626" s="308"/>
      <c r="Q626" s="308"/>
      <c r="R626" s="308"/>
      <c r="S626" s="308"/>
      <c r="T626" s="308"/>
      <c r="U626" s="308"/>
      <c r="V626" s="308"/>
      <c r="W626" s="308"/>
      <c r="X626" s="308"/>
      <c r="Y626" s="308"/>
      <c r="Z626" s="308"/>
    </row>
    <row r="627" spans="1:26" ht="12.75" customHeight="1">
      <c r="A627" s="308"/>
      <c r="B627" s="308"/>
      <c r="C627" s="308"/>
      <c r="D627" s="308"/>
      <c r="E627" s="308"/>
      <c r="F627" s="308"/>
      <c r="G627" s="307"/>
      <c r="H627" s="308"/>
      <c r="I627" s="308"/>
      <c r="J627" s="308"/>
      <c r="K627" s="308"/>
      <c r="L627" s="308"/>
      <c r="M627" s="308"/>
      <c r="N627" s="308"/>
      <c r="O627" s="308"/>
      <c r="P627" s="308"/>
      <c r="Q627" s="308"/>
      <c r="R627" s="308"/>
      <c r="S627" s="308"/>
      <c r="T627" s="308"/>
      <c r="U627" s="308"/>
      <c r="V627" s="308"/>
      <c r="W627" s="308"/>
      <c r="X627" s="308"/>
      <c r="Y627" s="308"/>
      <c r="Z627" s="308"/>
    </row>
    <row r="628" spans="1:26" ht="12.75" customHeight="1">
      <c r="A628" s="308"/>
      <c r="B628" s="308"/>
      <c r="C628" s="308"/>
      <c r="D628" s="308"/>
      <c r="E628" s="308"/>
      <c r="F628" s="308"/>
      <c r="G628" s="307"/>
      <c r="H628" s="308"/>
      <c r="I628" s="308"/>
      <c r="J628" s="308"/>
      <c r="K628" s="308"/>
      <c r="L628" s="308"/>
      <c r="M628" s="308"/>
      <c r="N628" s="308"/>
      <c r="O628" s="308"/>
      <c r="P628" s="308"/>
      <c r="Q628" s="308"/>
      <c r="R628" s="308"/>
      <c r="S628" s="308"/>
      <c r="T628" s="308"/>
      <c r="U628" s="308"/>
      <c r="V628" s="308"/>
      <c r="W628" s="308"/>
      <c r="X628" s="308"/>
      <c r="Y628" s="308"/>
      <c r="Z628" s="308"/>
    </row>
    <row r="629" spans="1:26" ht="12.75" customHeight="1">
      <c r="A629" s="308"/>
      <c r="B629" s="308"/>
      <c r="C629" s="308"/>
      <c r="D629" s="308"/>
      <c r="E629" s="308"/>
      <c r="F629" s="308"/>
      <c r="G629" s="307"/>
      <c r="H629" s="308"/>
      <c r="I629" s="308"/>
      <c r="J629" s="308"/>
      <c r="K629" s="308"/>
      <c r="L629" s="308"/>
      <c r="M629" s="308"/>
      <c r="N629" s="308"/>
      <c r="O629" s="308"/>
      <c r="P629" s="308"/>
      <c r="Q629" s="308"/>
      <c r="R629" s="308"/>
      <c r="S629" s="308"/>
      <c r="T629" s="308"/>
      <c r="U629" s="308"/>
      <c r="V629" s="308"/>
      <c r="W629" s="308"/>
      <c r="X629" s="308"/>
      <c r="Y629" s="308"/>
      <c r="Z629" s="308"/>
    </row>
    <row r="630" spans="1:26" ht="12.75" customHeight="1">
      <c r="A630" s="308"/>
      <c r="B630" s="308"/>
      <c r="C630" s="308"/>
      <c r="D630" s="308"/>
      <c r="E630" s="308"/>
      <c r="F630" s="308"/>
      <c r="G630" s="307"/>
      <c r="H630" s="308"/>
      <c r="I630" s="308"/>
      <c r="J630" s="308"/>
      <c r="K630" s="308"/>
      <c r="L630" s="308"/>
      <c r="M630" s="308"/>
      <c r="N630" s="308"/>
      <c r="O630" s="308"/>
      <c r="P630" s="308"/>
      <c r="Q630" s="308"/>
      <c r="R630" s="308"/>
      <c r="S630" s="308"/>
      <c r="T630" s="308"/>
      <c r="U630" s="308"/>
      <c r="V630" s="308"/>
      <c r="W630" s="308"/>
      <c r="X630" s="308"/>
      <c r="Y630" s="308"/>
      <c r="Z630" s="308"/>
    </row>
    <row r="631" spans="1:26" ht="12.75" customHeight="1">
      <c r="A631" s="308"/>
      <c r="B631" s="308"/>
      <c r="C631" s="308"/>
      <c r="D631" s="308"/>
      <c r="E631" s="308"/>
      <c r="F631" s="308"/>
      <c r="G631" s="307"/>
      <c r="H631" s="308"/>
      <c r="I631" s="308"/>
      <c r="J631" s="308"/>
      <c r="K631" s="308"/>
      <c r="L631" s="308"/>
      <c r="M631" s="308"/>
      <c r="N631" s="308"/>
      <c r="O631" s="308"/>
      <c r="P631" s="308"/>
      <c r="Q631" s="308"/>
      <c r="R631" s="308"/>
      <c r="S631" s="308"/>
      <c r="T631" s="308"/>
      <c r="U631" s="308"/>
      <c r="V631" s="308"/>
      <c r="W631" s="308"/>
      <c r="X631" s="308"/>
      <c r="Y631" s="308"/>
      <c r="Z631" s="308"/>
    </row>
    <row r="632" spans="1:26" ht="12.75" customHeight="1">
      <c r="A632" s="308"/>
      <c r="B632" s="308"/>
      <c r="C632" s="308"/>
      <c r="D632" s="308"/>
      <c r="E632" s="308"/>
      <c r="F632" s="308"/>
      <c r="G632" s="307"/>
      <c r="H632" s="308"/>
      <c r="I632" s="308"/>
      <c r="J632" s="308"/>
      <c r="K632" s="308"/>
      <c r="L632" s="308"/>
      <c r="M632" s="308"/>
      <c r="N632" s="308"/>
      <c r="O632" s="308"/>
      <c r="P632" s="308"/>
      <c r="Q632" s="308"/>
      <c r="R632" s="308"/>
      <c r="S632" s="308"/>
      <c r="T632" s="308"/>
      <c r="U632" s="308"/>
      <c r="V632" s="308"/>
      <c r="W632" s="308"/>
      <c r="X632" s="308"/>
      <c r="Y632" s="308"/>
      <c r="Z632" s="308"/>
    </row>
    <row r="633" spans="1:26" ht="12.75" customHeight="1">
      <c r="A633" s="308"/>
      <c r="B633" s="308"/>
      <c r="C633" s="308"/>
      <c r="D633" s="308"/>
      <c r="E633" s="308"/>
      <c r="F633" s="308"/>
      <c r="G633" s="307"/>
      <c r="H633" s="308"/>
      <c r="I633" s="308"/>
      <c r="J633" s="308"/>
      <c r="K633" s="308"/>
      <c r="L633" s="308"/>
      <c r="M633" s="308"/>
      <c r="N633" s="308"/>
      <c r="O633" s="308"/>
      <c r="P633" s="308"/>
      <c r="Q633" s="308"/>
      <c r="R633" s="308"/>
      <c r="S633" s="308"/>
      <c r="T633" s="308"/>
      <c r="U633" s="308"/>
      <c r="V633" s="308"/>
      <c r="W633" s="308"/>
      <c r="X633" s="308"/>
      <c r="Y633" s="308"/>
      <c r="Z633" s="308"/>
    </row>
    <row r="634" spans="1:26" ht="12.75" customHeight="1">
      <c r="A634" s="308"/>
      <c r="B634" s="308"/>
      <c r="C634" s="308"/>
      <c r="D634" s="308"/>
      <c r="E634" s="308"/>
      <c r="F634" s="308"/>
      <c r="G634" s="307"/>
      <c r="H634" s="308"/>
      <c r="I634" s="308"/>
      <c r="J634" s="308"/>
      <c r="K634" s="308"/>
      <c r="L634" s="308"/>
      <c r="M634" s="308"/>
      <c r="N634" s="308"/>
      <c r="O634" s="308"/>
      <c r="P634" s="308"/>
      <c r="Q634" s="308"/>
      <c r="R634" s="308"/>
      <c r="S634" s="308"/>
      <c r="T634" s="308"/>
      <c r="U634" s="308"/>
      <c r="V634" s="308"/>
      <c r="W634" s="308"/>
      <c r="X634" s="308"/>
      <c r="Y634" s="308"/>
      <c r="Z634" s="308"/>
    </row>
    <row r="635" spans="1:26" ht="12.75" customHeight="1">
      <c r="A635" s="308"/>
      <c r="B635" s="308"/>
      <c r="C635" s="308"/>
      <c r="D635" s="308"/>
      <c r="E635" s="308"/>
      <c r="F635" s="308"/>
      <c r="G635" s="307"/>
      <c r="H635" s="308"/>
      <c r="I635" s="308"/>
      <c r="J635" s="308"/>
      <c r="K635" s="308"/>
      <c r="L635" s="308"/>
      <c r="M635" s="308"/>
      <c r="N635" s="308"/>
      <c r="O635" s="308"/>
      <c r="P635" s="308"/>
      <c r="Q635" s="308"/>
      <c r="R635" s="308"/>
      <c r="S635" s="308"/>
      <c r="T635" s="308"/>
      <c r="U635" s="308"/>
      <c r="V635" s="308"/>
      <c r="W635" s="308"/>
      <c r="X635" s="308"/>
      <c r="Y635" s="308"/>
      <c r="Z635" s="308"/>
    </row>
    <row r="636" spans="1:26" ht="12.75" customHeight="1">
      <c r="A636" s="308"/>
      <c r="B636" s="308"/>
      <c r="C636" s="308"/>
      <c r="D636" s="308"/>
      <c r="E636" s="308"/>
      <c r="F636" s="308"/>
      <c r="G636" s="307"/>
      <c r="H636" s="308"/>
      <c r="I636" s="308"/>
      <c r="J636" s="308"/>
      <c r="K636" s="308"/>
      <c r="L636" s="308"/>
      <c r="M636" s="308"/>
      <c r="N636" s="308"/>
      <c r="O636" s="308"/>
      <c r="P636" s="308"/>
      <c r="Q636" s="308"/>
      <c r="R636" s="308"/>
      <c r="S636" s="308"/>
      <c r="T636" s="308"/>
      <c r="U636" s="308"/>
      <c r="V636" s="308"/>
      <c r="W636" s="308"/>
      <c r="X636" s="308"/>
      <c r="Y636" s="308"/>
      <c r="Z636" s="308"/>
    </row>
    <row r="637" spans="1:26" ht="12.75" customHeight="1">
      <c r="A637" s="308"/>
      <c r="B637" s="308"/>
      <c r="C637" s="308"/>
      <c r="D637" s="308"/>
      <c r="E637" s="308"/>
      <c r="F637" s="308"/>
      <c r="G637" s="307"/>
      <c r="H637" s="308"/>
      <c r="I637" s="308"/>
      <c r="J637" s="308"/>
      <c r="K637" s="308"/>
      <c r="L637" s="308"/>
      <c r="M637" s="308"/>
      <c r="N637" s="308"/>
      <c r="O637" s="308"/>
      <c r="P637" s="308"/>
      <c r="Q637" s="308"/>
      <c r="R637" s="308"/>
      <c r="S637" s="308"/>
      <c r="T637" s="308"/>
      <c r="U637" s="308"/>
      <c r="V637" s="308"/>
      <c r="W637" s="308"/>
      <c r="X637" s="308"/>
      <c r="Y637" s="308"/>
      <c r="Z637" s="308"/>
    </row>
    <row r="638" spans="1:26" ht="12.75" customHeight="1">
      <c r="A638" s="308"/>
      <c r="B638" s="308"/>
      <c r="C638" s="308"/>
      <c r="D638" s="308"/>
      <c r="E638" s="308"/>
      <c r="F638" s="308"/>
      <c r="G638" s="307"/>
      <c r="H638" s="308"/>
      <c r="I638" s="308"/>
      <c r="J638" s="308"/>
      <c r="K638" s="308"/>
      <c r="L638" s="308"/>
      <c r="M638" s="308"/>
      <c r="N638" s="308"/>
      <c r="O638" s="308"/>
      <c r="P638" s="308"/>
      <c r="Q638" s="308"/>
      <c r="R638" s="308"/>
      <c r="S638" s="308"/>
      <c r="T638" s="308"/>
      <c r="U638" s="308"/>
      <c r="V638" s="308"/>
      <c r="W638" s="308"/>
      <c r="X638" s="308"/>
      <c r="Y638" s="308"/>
      <c r="Z638" s="308"/>
    </row>
    <row r="639" spans="1:26" ht="12.75" customHeight="1">
      <c r="A639" s="308"/>
      <c r="B639" s="308"/>
      <c r="C639" s="308"/>
      <c r="D639" s="308"/>
      <c r="E639" s="308"/>
      <c r="F639" s="308"/>
      <c r="G639" s="307"/>
      <c r="H639" s="308"/>
      <c r="I639" s="308"/>
      <c r="J639" s="308"/>
      <c r="K639" s="308"/>
      <c r="L639" s="308"/>
      <c r="M639" s="308"/>
      <c r="N639" s="308"/>
      <c r="O639" s="308"/>
      <c r="P639" s="308"/>
      <c r="Q639" s="308"/>
      <c r="R639" s="308"/>
      <c r="S639" s="308"/>
      <c r="T639" s="308"/>
      <c r="U639" s="308"/>
      <c r="V639" s="308"/>
      <c r="W639" s="308"/>
      <c r="X639" s="308"/>
      <c r="Y639" s="308"/>
      <c r="Z639" s="308"/>
    </row>
    <row r="640" spans="1:26" ht="12.75" customHeight="1">
      <c r="A640" s="308"/>
      <c r="B640" s="308"/>
      <c r="C640" s="308"/>
      <c r="D640" s="308"/>
      <c r="E640" s="308"/>
      <c r="F640" s="308"/>
      <c r="G640" s="307"/>
      <c r="H640" s="308"/>
      <c r="I640" s="308"/>
      <c r="J640" s="308"/>
      <c r="K640" s="308"/>
      <c r="L640" s="308"/>
      <c r="M640" s="308"/>
      <c r="N640" s="308"/>
      <c r="O640" s="308"/>
      <c r="P640" s="308"/>
      <c r="Q640" s="308"/>
      <c r="R640" s="308"/>
      <c r="S640" s="308"/>
      <c r="T640" s="308"/>
      <c r="U640" s="308"/>
      <c r="V640" s="308"/>
      <c r="W640" s="308"/>
      <c r="X640" s="308"/>
      <c r="Y640" s="308"/>
      <c r="Z640" s="308"/>
    </row>
    <row r="641" spans="1:26" ht="12.75" customHeight="1">
      <c r="A641" s="308"/>
      <c r="B641" s="308"/>
      <c r="C641" s="308"/>
      <c r="D641" s="308"/>
      <c r="E641" s="308"/>
      <c r="F641" s="308"/>
      <c r="G641" s="307"/>
      <c r="H641" s="308"/>
      <c r="I641" s="308"/>
      <c r="J641" s="308"/>
      <c r="K641" s="308"/>
      <c r="L641" s="308"/>
      <c r="M641" s="308"/>
      <c r="N641" s="308"/>
      <c r="O641" s="308"/>
      <c r="P641" s="308"/>
      <c r="Q641" s="308"/>
      <c r="R641" s="308"/>
      <c r="S641" s="308"/>
      <c r="T641" s="308"/>
      <c r="U641" s="308"/>
      <c r="V641" s="308"/>
      <c r="W641" s="308"/>
      <c r="X641" s="308"/>
      <c r="Y641" s="308"/>
      <c r="Z641" s="308"/>
    </row>
    <row r="642" spans="1:26" ht="12.75" customHeight="1">
      <c r="A642" s="308"/>
      <c r="B642" s="308"/>
      <c r="C642" s="308"/>
      <c r="D642" s="308"/>
      <c r="E642" s="308"/>
      <c r="F642" s="308"/>
      <c r="G642" s="307"/>
      <c r="H642" s="308"/>
      <c r="I642" s="308"/>
      <c r="J642" s="308"/>
      <c r="K642" s="308"/>
      <c r="L642" s="308"/>
      <c r="M642" s="308"/>
      <c r="N642" s="308"/>
      <c r="O642" s="308"/>
      <c r="P642" s="308"/>
      <c r="Q642" s="308"/>
      <c r="R642" s="308"/>
      <c r="S642" s="308"/>
      <c r="T642" s="308"/>
      <c r="U642" s="308"/>
      <c r="V642" s="308"/>
      <c r="W642" s="308"/>
      <c r="X642" s="308"/>
      <c r="Y642" s="308"/>
      <c r="Z642" s="308"/>
    </row>
    <row r="643" spans="1:26" ht="12.75" customHeight="1">
      <c r="A643" s="308"/>
      <c r="B643" s="308"/>
      <c r="C643" s="308"/>
      <c r="D643" s="308"/>
      <c r="E643" s="308"/>
      <c r="F643" s="308"/>
      <c r="G643" s="307"/>
      <c r="H643" s="308"/>
      <c r="I643" s="308"/>
      <c r="J643" s="308"/>
      <c r="K643" s="308"/>
      <c r="L643" s="308"/>
      <c r="M643" s="308"/>
      <c r="N643" s="308"/>
      <c r="O643" s="308"/>
      <c r="P643" s="308"/>
      <c r="Q643" s="308"/>
      <c r="R643" s="308"/>
      <c r="S643" s="308"/>
      <c r="T643" s="308"/>
      <c r="U643" s="308"/>
      <c r="V643" s="308"/>
      <c r="W643" s="308"/>
      <c r="X643" s="308"/>
      <c r="Y643" s="308"/>
      <c r="Z643" s="308"/>
    </row>
    <row r="644" spans="1:26" ht="12.75" customHeight="1">
      <c r="A644" s="308"/>
      <c r="B644" s="308"/>
      <c r="C644" s="308"/>
      <c r="D644" s="308"/>
      <c r="E644" s="308"/>
      <c r="F644" s="308"/>
      <c r="G644" s="307"/>
      <c r="H644" s="308"/>
      <c r="I644" s="308"/>
      <c r="J644" s="308"/>
      <c r="K644" s="308"/>
      <c r="L644" s="308"/>
      <c r="M644" s="308"/>
      <c r="N644" s="308"/>
      <c r="O644" s="308"/>
      <c r="P644" s="308"/>
      <c r="Q644" s="308"/>
      <c r="R644" s="308"/>
      <c r="S644" s="308"/>
      <c r="T644" s="308"/>
      <c r="U644" s="308"/>
      <c r="V644" s="308"/>
      <c r="W644" s="308"/>
      <c r="X644" s="308"/>
      <c r="Y644" s="308"/>
      <c r="Z644" s="308"/>
    </row>
    <row r="645" spans="1:26" ht="12.75" customHeight="1">
      <c r="A645" s="308"/>
      <c r="B645" s="308"/>
      <c r="C645" s="308"/>
      <c r="D645" s="308"/>
      <c r="E645" s="308"/>
      <c r="F645" s="308"/>
      <c r="G645" s="307"/>
      <c r="H645" s="308"/>
      <c r="I645" s="308"/>
      <c r="J645" s="308"/>
      <c r="K645" s="308"/>
      <c r="L645" s="308"/>
      <c r="M645" s="308"/>
      <c r="N645" s="308"/>
      <c r="O645" s="308"/>
      <c r="P645" s="308"/>
      <c r="Q645" s="308"/>
      <c r="R645" s="308"/>
      <c r="S645" s="308"/>
      <c r="T645" s="308"/>
      <c r="U645" s="308"/>
      <c r="V645" s="308"/>
      <c r="W645" s="308"/>
      <c r="X645" s="308"/>
      <c r="Y645" s="308"/>
      <c r="Z645" s="308"/>
    </row>
    <row r="646" spans="1:26" ht="12.75" customHeight="1">
      <c r="A646" s="308"/>
      <c r="B646" s="308"/>
      <c r="C646" s="308"/>
      <c r="D646" s="308"/>
      <c r="E646" s="308"/>
      <c r="F646" s="308"/>
      <c r="G646" s="307"/>
      <c r="H646" s="308"/>
      <c r="I646" s="308"/>
      <c r="J646" s="308"/>
      <c r="K646" s="308"/>
      <c r="L646" s="308"/>
      <c r="M646" s="308"/>
      <c r="N646" s="308"/>
      <c r="O646" s="308"/>
      <c r="P646" s="308"/>
      <c r="Q646" s="308"/>
      <c r="R646" s="308"/>
      <c r="S646" s="308"/>
      <c r="T646" s="308"/>
      <c r="U646" s="308"/>
      <c r="V646" s="308"/>
      <c r="W646" s="308"/>
      <c r="X646" s="308"/>
      <c r="Y646" s="308"/>
      <c r="Z646" s="308"/>
    </row>
    <row r="647" spans="1:26" ht="12.75" customHeight="1">
      <c r="A647" s="308"/>
      <c r="B647" s="308"/>
      <c r="C647" s="308"/>
      <c r="D647" s="308"/>
      <c r="E647" s="308"/>
      <c r="F647" s="308"/>
      <c r="G647" s="307"/>
      <c r="H647" s="308"/>
      <c r="I647" s="308"/>
      <c r="J647" s="308"/>
      <c r="K647" s="308"/>
      <c r="L647" s="308"/>
      <c r="M647" s="308"/>
      <c r="N647" s="308"/>
      <c r="O647" s="308"/>
      <c r="P647" s="308"/>
      <c r="Q647" s="308"/>
      <c r="R647" s="308"/>
      <c r="S647" s="308"/>
      <c r="T647" s="308"/>
      <c r="U647" s="308"/>
      <c r="V647" s="308"/>
      <c r="W647" s="308"/>
      <c r="X647" s="308"/>
      <c r="Y647" s="308"/>
      <c r="Z647" s="308"/>
    </row>
    <row r="648" spans="1:26" ht="12.75" customHeight="1">
      <c r="A648" s="308"/>
      <c r="B648" s="308"/>
      <c r="C648" s="308"/>
      <c r="D648" s="308"/>
      <c r="E648" s="308"/>
      <c r="F648" s="308"/>
      <c r="G648" s="307"/>
      <c r="H648" s="308"/>
      <c r="I648" s="308"/>
      <c r="J648" s="308"/>
      <c r="K648" s="308"/>
      <c r="L648" s="308"/>
      <c r="M648" s="308"/>
      <c r="N648" s="308"/>
      <c r="O648" s="308"/>
      <c r="P648" s="308"/>
      <c r="Q648" s="308"/>
      <c r="R648" s="308"/>
      <c r="S648" s="308"/>
      <c r="T648" s="308"/>
      <c r="U648" s="308"/>
      <c r="V648" s="308"/>
      <c r="W648" s="308"/>
      <c r="X648" s="308"/>
      <c r="Y648" s="308"/>
      <c r="Z648" s="308"/>
    </row>
    <row r="649" spans="1:26" ht="12.75" customHeight="1">
      <c r="A649" s="308"/>
      <c r="B649" s="308"/>
      <c r="C649" s="308"/>
      <c r="D649" s="308"/>
      <c r="E649" s="308"/>
      <c r="F649" s="308"/>
      <c r="G649" s="307"/>
      <c r="H649" s="308"/>
      <c r="I649" s="308"/>
      <c r="J649" s="308"/>
      <c r="K649" s="308"/>
      <c r="L649" s="308"/>
      <c r="M649" s="308"/>
      <c r="N649" s="308"/>
      <c r="O649" s="308"/>
      <c r="P649" s="308"/>
      <c r="Q649" s="308"/>
      <c r="R649" s="308"/>
      <c r="S649" s="308"/>
      <c r="T649" s="308"/>
      <c r="U649" s="308"/>
      <c r="V649" s="308"/>
      <c r="W649" s="308"/>
      <c r="X649" s="308"/>
      <c r="Y649" s="308"/>
      <c r="Z649" s="308"/>
    </row>
    <row r="650" spans="1:26" ht="12.75" customHeight="1">
      <c r="A650" s="308"/>
      <c r="B650" s="308"/>
      <c r="C650" s="308"/>
      <c r="D650" s="308"/>
      <c r="E650" s="308"/>
      <c r="F650" s="308"/>
      <c r="G650" s="307"/>
      <c r="H650" s="308"/>
      <c r="I650" s="308"/>
      <c r="J650" s="308"/>
      <c r="K650" s="308"/>
      <c r="L650" s="308"/>
      <c r="M650" s="308"/>
      <c r="N650" s="308"/>
      <c r="O650" s="308"/>
      <c r="P650" s="308"/>
      <c r="Q650" s="308"/>
      <c r="R650" s="308"/>
      <c r="S650" s="308"/>
      <c r="T650" s="308"/>
      <c r="U650" s="308"/>
      <c r="V650" s="308"/>
      <c r="W650" s="308"/>
      <c r="X650" s="308"/>
      <c r="Y650" s="308"/>
      <c r="Z650" s="308"/>
    </row>
    <row r="651" spans="1:26" ht="12.75" customHeight="1">
      <c r="A651" s="308"/>
      <c r="B651" s="308"/>
      <c r="C651" s="308"/>
      <c r="D651" s="308"/>
      <c r="E651" s="308"/>
      <c r="F651" s="308"/>
      <c r="G651" s="307"/>
      <c r="H651" s="308"/>
      <c r="I651" s="308"/>
      <c r="J651" s="308"/>
      <c r="K651" s="308"/>
      <c r="L651" s="308"/>
      <c r="M651" s="308"/>
      <c r="N651" s="308"/>
      <c r="O651" s="308"/>
      <c r="P651" s="308"/>
      <c r="Q651" s="308"/>
      <c r="R651" s="308"/>
      <c r="S651" s="308"/>
      <c r="T651" s="308"/>
      <c r="U651" s="308"/>
      <c r="V651" s="308"/>
      <c r="W651" s="308"/>
      <c r="X651" s="308"/>
      <c r="Y651" s="308"/>
      <c r="Z651" s="308"/>
    </row>
    <row r="652" spans="1:26" ht="12.75" customHeight="1">
      <c r="A652" s="308"/>
      <c r="B652" s="308"/>
      <c r="C652" s="308"/>
      <c r="D652" s="308"/>
      <c r="E652" s="308"/>
      <c r="F652" s="308"/>
      <c r="G652" s="307"/>
      <c r="H652" s="308"/>
      <c r="I652" s="308"/>
      <c r="J652" s="308"/>
      <c r="K652" s="308"/>
      <c r="L652" s="308"/>
      <c r="M652" s="308"/>
      <c r="N652" s="308"/>
      <c r="O652" s="308"/>
      <c r="P652" s="308"/>
      <c r="Q652" s="308"/>
      <c r="R652" s="308"/>
      <c r="S652" s="308"/>
      <c r="T652" s="308"/>
      <c r="U652" s="308"/>
      <c r="V652" s="308"/>
      <c r="W652" s="308"/>
      <c r="X652" s="308"/>
      <c r="Y652" s="308"/>
      <c r="Z652" s="308"/>
    </row>
    <row r="653" spans="1:26" ht="12.75" customHeight="1">
      <c r="A653" s="308"/>
      <c r="B653" s="308"/>
      <c r="C653" s="308"/>
      <c r="D653" s="308"/>
      <c r="E653" s="308"/>
      <c r="F653" s="308"/>
      <c r="G653" s="307"/>
      <c r="H653" s="308"/>
      <c r="I653" s="308"/>
      <c r="J653" s="308"/>
      <c r="K653" s="308"/>
      <c r="L653" s="308"/>
      <c r="M653" s="308"/>
      <c r="N653" s="308"/>
      <c r="O653" s="308"/>
      <c r="P653" s="308"/>
      <c r="Q653" s="308"/>
      <c r="R653" s="308"/>
      <c r="S653" s="308"/>
      <c r="T653" s="308"/>
      <c r="U653" s="308"/>
      <c r="V653" s="308"/>
      <c r="W653" s="308"/>
      <c r="X653" s="308"/>
      <c r="Y653" s="308"/>
      <c r="Z653" s="308"/>
    </row>
    <row r="654" spans="1:26" ht="12.75" customHeight="1">
      <c r="A654" s="308"/>
      <c r="B654" s="308"/>
      <c r="C654" s="308"/>
      <c r="D654" s="308"/>
      <c r="E654" s="308"/>
      <c r="F654" s="308"/>
      <c r="G654" s="307"/>
      <c r="H654" s="308"/>
      <c r="I654" s="308"/>
      <c r="J654" s="308"/>
      <c r="K654" s="308"/>
      <c r="L654" s="308"/>
      <c r="M654" s="308"/>
      <c r="N654" s="308"/>
      <c r="O654" s="308"/>
      <c r="P654" s="308"/>
      <c r="Q654" s="308"/>
      <c r="R654" s="308"/>
      <c r="S654" s="308"/>
      <c r="T654" s="308"/>
      <c r="U654" s="308"/>
      <c r="V654" s="308"/>
      <c r="W654" s="308"/>
      <c r="X654" s="308"/>
      <c r="Y654" s="308"/>
      <c r="Z654" s="308"/>
    </row>
    <row r="655" spans="1:26" ht="12.75" customHeight="1">
      <c r="A655" s="308"/>
      <c r="B655" s="308"/>
      <c r="C655" s="308"/>
      <c r="D655" s="308"/>
      <c r="E655" s="308"/>
      <c r="F655" s="308"/>
      <c r="G655" s="307"/>
      <c r="H655" s="308"/>
      <c r="I655" s="308"/>
      <c r="J655" s="308"/>
      <c r="K655" s="308"/>
      <c r="L655" s="308"/>
      <c r="M655" s="308"/>
      <c r="N655" s="308"/>
      <c r="O655" s="308"/>
      <c r="P655" s="308"/>
      <c r="Q655" s="308"/>
      <c r="R655" s="308"/>
      <c r="S655" s="308"/>
      <c r="T655" s="308"/>
      <c r="U655" s="308"/>
      <c r="V655" s="308"/>
      <c r="W655" s="308"/>
      <c r="X655" s="308"/>
      <c r="Y655" s="308"/>
      <c r="Z655" s="308"/>
    </row>
    <row r="656" spans="1:26" ht="12.75" customHeight="1">
      <c r="A656" s="308"/>
      <c r="B656" s="308"/>
      <c r="C656" s="308"/>
      <c r="D656" s="308"/>
      <c r="E656" s="308"/>
      <c r="F656" s="308"/>
      <c r="G656" s="307"/>
      <c r="H656" s="308"/>
      <c r="I656" s="308"/>
      <c r="J656" s="308"/>
      <c r="K656" s="308"/>
      <c r="L656" s="308"/>
      <c r="M656" s="308"/>
      <c r="N656" s="308"/>
      <c r="O656" s="308"/>
      <c r="P656" s="308"/>
      <c r="Q656" s="308"/>
      <c r="R656" s="308"/>
      <c r="S656" s="308"/>
      <c r="T656" s="308"/>
      <c r="U656" s="308"/>
      <c r="V656" s="308"/>
      <c r="W656" s="308"/>
      <c r="X656" s="308"/>
      <c r="Y656" s="308"/>
      <c r="Z656" s="308"/>
    </row>
    <row r="657" spans="1:26" ht="12.75" customHeight="1">
      <c r="A657" s="308"/>
      <c r="B657" s="308"/>
      <c r="C657" s="308"/>
      <c r="D657" s="308"/>
      <c r="E657" s="308"/>
      <c r="F657" s="308"/>
      <c r="G657" s="307"/>
      <c r="H657" s="308"/>
      <c r="I657" s="308"/>
      <c r="J657" s="308"/>
      <c r="K657" s="308"/>
      <c r="L657" s="308"/>
      <c r="M657" s="308"/>
      <c r="N657" s="308"/>
      <c r="O657" s="308"/>
      <c r="P657" s="308"/>
      <c r="Q657" s="308"/>
      <c r="R657" s="308"/>
      <c r="S657" s="308"/>
      <c r="T657" s="308"/>
      <c r="U657" s="308"/>
      <c r="V657" s="308"/>
      <c r="W657" s="308"/>
      <c r="X657" s="308"/>
      <c r="Y657" s="308"/>
      <c r="Z657" s="308"/>
    </row>
    <row r="658" spans="1:26" ht="12.75" customHeight="1">
      <c r="A658" s="308"/>
      <c r="B658" s="308"/>
      <c r="C658" s="308"/>
      <c r="D658" s="308"/>
      <c r="E658" s="308"/>
      <c r="F658" s="308"/>
      <c r="G658" s="307"/>
      <c r="H658" s="308"/>
      <c r="I658" s="308"/>
      <c r="J658" s="308"/>
      <c r="K658" s="308"/>
      <c r="L658" s="308"/>
      <c r="M658" s="308"/>
      <c r="N658" s="308"/>
      <c r="O658" s="308"/>
      <c r="P658" s="308"/>
      <c r="Q658" s="308"/>
      <c r="R658" s="308"/>
      <c r="S658" s="308"/>
      <c r="T658" s="308"/>
      <c r="U658" s="308"/>
      <c r="V658" s="308"/>
      <c r="W658" s="308"/>
      <c r="X658" s="308"/>
      <c r="Y658" s="308"/>
      <c r="Z658" s="308"/>
    </row>
    <row r="659" spans="1:26" ht="12.75" customHeight="1">
      <c r="A659" s="308"/>
      <c r="B659" s="308"/>
      <c r="C659" s="308"/>
      <c r="D659" s="308"/>
      <c r="E659" s="308"/>
      <c r="F659" s="308"/>
      <c r="G659" s="307"/>
      <c r="H659" s="308"/>
      <c r="I659" s="308"/>
      <c r="J659" s="308"/>
      <c r="K659" s="308"/>
      <c r="L659" s="308"/>
      <c r="M659" s="308"/>
      <c r="N659" s="308"/>
      <c r="O659" s="308"/>
      <c r="P659" s="308"/>
      <c r="Q659" s="308"/>
      <c r="R659" s="308"/>
      <c r="S659" s="308"/>
      <c r="T659" s="308"/>
      <c r="U659" s="308"/>
      <c r="V659" s="308"/>
      <c r="W659" s="308"/>
      <c r="X659" s="308"/>
      <c r="Y659" s="308"/>
      <c r="Z659" s="308"/>
    </row>
    <row r="660" spans="1:26" ht="12.75" customHeight="1">
      <c r="A660" s="308"/>
      <c r="B660" s="308"/>
      <c r="C660" s="308"/>
      <c r="D660" s="308"/>
      <c r="E660" s="308"/>
      <c r="F660" s="308"/>
      <c r="G660" s="307"/>
      <c r="H660" s="308"/>
      <c r="I660" s="308"/>
      <c r="J660" s="308"/>
      <c r="K660" s="308"/>
      <c r="L660" s="308"/>
      <c r="M660" s="308"/>
      <c r="N660" s="308"/>
      <c r="O660" s="308"/>
      <c r="P660" s="308"/>
      <c r="Q660" s="308"/>
      <c r="R660" s="308"/>
      <c r="S660" s="308"/>
      <c r="T660" s="308"/>
      <c r="U660" s="308"/>
      <c r="V660" s="308"/>
      <c r="W660" s="308"/>
      <c r="X660" s="308"/>
      <c r="Y660" s="308"/>
      <c r="Z660" s="308"/>
    </row>
    <row r="661" spans="1:26" ht="12.75" customHeight="1">
      <c r="A661" s="308"/>
      <c r="B661" s="308"/>
      <c r="C661" s="308"/>
      <c r="D661" s="308"/>
      <c r="E661" s="308"/>
      <c r="F661" s="308"/>
      <c r="G661" s="307"/>
      <c r="H661" s="308"/>
      <c r="I661" s="308"/>
      <c r="J661" s="308"/>
      <c r="K661" s="308"/>
      <c r="L661" s="308"/>
      <c r="M661" s="308"/>
      <c r="N661" s="308"/>
      <c r="O661" s="308"/>
      <c r="P661" s="308"/>
      <c r="Q661" s="308"/>
      <c r="R661" s="308"/>
      <c r="S661" s="308"/>
      <c r="T661" s="308"/>
      <c r="U661" s="308"/>
      <c r="V661" s="308"/>
      <c r="W661" s="308"/>
      <c r="X661" s="308"/>
      <c r="Y661" s="308"/>
      <c r="Z661" s="308"/>
    </row>
    <row r="662" spans="1:26" ht="12.75" customHeight="1">
      <c r="A662" s="308"/>
      <c r="B662" s="308"/>
      <c r="C662" s="308"/>
      <c r="D662" s="308"/>
      <c r="E662" s="308"/>
      <c r="F662" s="308"/>
      <c r="G662" s="307"/>
      <c r="H662" s="308"/>
      <c r="I662" s="308"/>
      <c r="J662" s="308"/>
      <c r="K662" s="308"/>
      <c r="L662" s="308"/>
      <c r="M662" s="308"/>
      <c r="N662" s="308"/>
      <c r="O662" s="308"/>
      <c r="P662" s="308"/>
      <c r="Q662" s="308"/>
      <c r="R662" s="308"/>
      <c r="S662" s="308"/>
      <c r="T662" s="308"/>
      <c r="U662" s="308"/>
      <c r="V662" s="308"/>
      <c r="W662" s="308"/>
      <c r="X662" s="308"/>
      <c r="Y662" s="308"/>
      <c r="Z662" s="308"/>
    </row>
    <row r="663" spans="1:26" ht="12.75" customHeight="1">
      <c r="A663" s="308"/>
      <c r="B663" s="308"/>
      <c r="C663" s="308"/>
      <c r="D663" s="308"/>
      <c r="E663" s="308"/>
      <c r="F663" s="308"/>
      <c r="G663" s="307"/>
      <c r="H663" s="308"/>
      <c r="I663" s="308"/>
      <c r="J663" s="308"/>
      <c r="K663" s="308"/>
      <c r="L663" s="308"/>
      <c r="M663" s="308"/>
      <c r="N663" s="308"/>
      <c r="O663" s="308"/>
      <c r="P663" s="308"/>
      <c r="Q663" s="308"/>
      <c r="R663" s="308"/>
      <c r="S663" s="308"/>
      <c r="T663" s="308"/>
      <c r="U663" s="308"/>
      <c r="V663" s="308"/>
      <c r="W663" s="308"/>
      <c r="X663" s="308"/>
      <c r="Y663" s="308"/>
      <c r="Z663" s="308"/>
    </row>
    <row r="664" spans="1:26" ht="12.75" customHeight="1">
      <c r="A664" s="308"/>
      <c r="B664" s="308"/>
      <c r="C664" s="308"/>
      <c r="D664" s="308"/>
      <c r="E664" s="308"/>
      <c r="F664" s="308"/>
      <c r="G664" s="307"/>
      <c r="H664" s="308"/>
      <c r="I664" s="308"/>
      <c r="J664" s="308"/>
      <c r="K664" s="308"/>
      <c r="L664" s="308"/>
      <c r="M664" s="308"/>
      <c r="N664" s="308"/>
      <c r="O664" s="308"/>
      <c r="P664" s="308"/>
      <c r="Q664" s="308"/>
      <c r="R664" s="308"/>
      <c r="S664" s="308"/>
      <c r="T664" s="308"/>
      <c r="U664" s="308"/>
      <c r="V664" s="308"/>
      <c r="W664" s="308"/>
      <c r="X664" s="308"/>
      <c r="Y664" s="308"/>
      <c r="Z664" s="308"/>
    </row>
    <row r="665" spans="1:26" ht="12.75" customHeight="1">
      <c r="A665" s="308"/>
      <c r="B665" s="308"/>
      <c r="C665" s="308"/>
      <c r="D665" s="308"/>
      <c r="E665" s="308"/>
      <c r="F665" s="308"/>
      <c r="G665" s="307"/>
      <c r="H665" s="308"/>
      <c r="I665" s="308"/>
      <c r="J665" s="308"/>
      <c r="K665" s="308"/>
      <c r="L665" s="308"/>
      <c r="M665" s="308"/>
      <c r="N665" s="308"/>
      <c r="O665" s="308"/>
      <c r="P665" s="308"/>
      <c r="Q665" s="308"/>
      <c r="R665" s="308"/>
      <c r="S665" s="308"/>
      <c r="T665" s="308"/>
      <c r="U665" s="308"/>
      <c r="V665" s="308"/>
      <c r="W665" s="308"/>
      <c r="X665" s="308"/>
      <c r="Y665" s="308"/>
      <c r="Z665" s="308"/>
    </row>
    <row r="666" spans="1:26" ht="12.75" customHeight="1">
      <c r="A666" s="308"/>
      <c r="B666" s="308"/>
      <c r="C666" s="308"/>
      <c r="D666" s="308"/>
      <c r="E666" s="308"/>
      <c r="F666" s="308"/>
      <c r="G666" s="307"/>
      <c r="H666" s="308"/>
      <c r="I666" s="308"/>
      <c r="J666" s="308"/>
      <c r="K666" s="308"/>
      <c r="L666" s="308"/>
      <c r="M666" s="308"/>
      <c r="N666" s="308"/>
      <c r="O666" s="308"/>
      <c r="P666" s="308"/>
      <c r="Q666" s="308"/>
      <c r="R666" s="308"/>
      <c r="S666" s="308"/>
      <c r="T666" s="308"/>
      <c r="U666" s="308"/>
      <c r="V666" s="308"/>
      <c r="W666" s="308"/>
      <c r="X666" s="308"/>
      <c r="Y666" s="308"/>
      <c r="Z666" s="308"/>
    </row>
    <row r="667" spans="1:26" ht="12.75" customHeight="1">
      <c r="A667" s="308"/>
      <c r="B667" s="308"/>
      <c r="C667" s="308"/>
      <c r="D667" s="308"/>
      <c r="E667" s="308"/>
      <c r="F667" s="308"/>
      <c r="G667" s="307"/>
      <c r="H667" s="308"/>
      <c r="I667" s="308"/>
      <c r="J667" s="308"/>
      <c r="K667" s="308"/>
      <c r="L667" s="308"/>
      <c r="M667" s="308"/>
      <c r="N667" s="308"/>
      <c r="O667" s="308"/>
      <c r="P667" s="308"/>
      <c r="Q667" s="308"/>
      <c r="R667" s="308"/>
      <c r="S667" s="308"/>
      <c r="T667" s="308"/>
      <c r="U667" s="308"/>
      <c r="V667" s="308"/>
      <c r="W667" s="308"/>
      <c r="X667" s="308"/>
      <c r="Y667" s="308"/>
      <c r="Z667" s="308"/>
    </row>
    <row r="668" spans="1:26" ht="12.75" customHeight="1">
      <c r="A668" s="308"/>
      <c r="B668" s="308"/>
      <c r="C668" s="308"/>
      <c r="D668" s="308"/>
      <c r="E668" s="308"/>
      <c r="F668" s="308"/>
      <c r="G668" s="307"/>
      <c r="H668" s="308"/>
      <c r="I668" s="308"/>
      <c r="J668" s="308"/>
      <c r="K668" s="308"/>
      <c r="L668" s="308"/>
      <c r="M668" s="308"/>
      <c r="N668" s="308"/>
      <c r="O668" s="308"/>
      <c r="P668" s="308"/>
      <c r="Q668" s="308"/>
      <c r="R668" s="308"/>
      <c r="S668" s="308"/>
      <c r="T668" s="308"/>
      <c r="U668" s="308"/>
      <c r="V668" s="308"/>
      <c r="W668" s="308"/>
      <c r="X668" s="308"/>
      <c r="Y668" s="308"/>
      <c r="Z668" s="308"/>
    </row>
    <row r="669" spans="1:26" ht="12.75" customHeight="1">
      <c r="A669" s="308"/>
      <c r="B669" s="308"/>
      <c r="C669" s="308"/>
      <c r="D669" s="308"/>
      <c r="E669" s="308"/>
      <c r="F669" s="308"/>
      <c r="G669" s="307"/>
      <c r="H669" s="308"/>
      <c r="I669" s="308"/>
      <c r="J669" s="308"/>
      <c r="K669" s="308"/>
      <c r="L669" s="308"/>
      <c r="M669" s="308"/>
      <c r="N669" s="308"/>
      <c r="O669" s="308"/>
      <c r="P669" s="308"/>
      <c r="Q669" s="308"/>
      <c r="R669" s="308"/>
      <c r="S669" s="308"/>
      <c r="T669" s="308"/>
      <c r="U669" s="308"/>
      <c r="V669" s="308"/>
      <c r="W669" s="308"/>
      <c r="X669" s="308"/>
      <c r="Y669" s="308"/>
      <c r="Z669" s="308"/>
    </row>
    <row r="670" spans="1:26" ht="12.75" customHeight="1">
      <c r="A670" s="308"/>
      <c r="B670" s="308"/>
      <c r="C670" s="308"/>
      <c r="D670" s="308"/>
      <c r="E670" s="308"/>
      <c r="F670" s="308"/>
      <c r="G670" s="307"/>
      <c r="H670" s="308"/>
      <c r="I670" s="308"/>
      <c r="J670" s="308"/>
      <c r="K670" s="308"/>
      <c r="L670" s="308"/>
      <c r="M670" s="308"/>
      <c r="N670" s="308"/>
      <c r="O670" s="308"/>
      <c r="P670" s="308"/>
      <c r="Q670" s="308"/>
      <c r="R670" s="308"/>
      <c r="S670" s="308"/>
      <c r="T670" s="308"/>
      <c r="U670" s="308"/>
      <c r="V670" s="308"/>
      <c r="W670" s="308"/>
      <c r="X670" s="308"/>
      <c r="Y670" s="308"/>
      <c r="Z670" s="308"/>
    </row>
    <row r="671" spans="1:26" ht="12.75" customHeight="1">
      <c r="A671" s="308"/>
      <c r="B671" s="308"/>
      <c r="C671" s="308"/>
      <c r="D671" s="308"/>
      <c r="E671" s="308"/>
      <c r="F671" s="308"/>
      <c r="G671" s="307"/>
      <c r="H671" s="308"/>
      <c r="I671" s="308"/>
      <c r="J671" s="308"/>
      <c r="K671" s="308"/>
      <c r="L671" s="308"/>
      <c r="M671" s="308"/>
      <c r="N671" s="308"/>
      <c r="O671" s="308"/>
      <c r="P671" s="308"/>
      <c r="Q671" s="308"/>
      <c r="R671" s="308"/>
      <c r="S671" s="308"/>
      <c r="T671" s="308"/>
      <c r="U671" s="308"/>
      <c r="V671" s="308"/>
      <c r="W671" s="308"/>
      <c r="X671" s="308"/>
      <c r="Y671" s="308"/>
      <c r="Z671" s="308"/>
    </row>
    <row r="672" spans="1:26" ht="12.75" customHeight="1">
      <c r="A672" s="308"/>
      <c r="B672" s="308"/>
      <c r="C672" s="308"/>
      <c r="D672" s="308"/>
      <c r="E672" s="308"/>
      <c r="F672" s="308"/>
      <c r="G672" s="307"/>
      <c r="H672" s="308"/>
      <c r="I672" s="308"/>
      <c r="J672" s="308"/>
      <c r="K672" s="308"/>
      <c r="L672" s="308"/>
      <c r="M672" s="308"/>
      <c r="N672" s="308"/>
      <c r="O672" s="308"/>
      <c r="P672" s="308"/>
      <c r="Q672" s="308"/>
      <c r="R672" s="308"/>
      <c r="S672" s="308"/>
      <c r="T672" s="308"/>
      <c r="U672" s="308"/>
      <c r="V672" s="308"/>
      <c r="W672" s="308"/>
      <c r="X672" s="308"/>
      <c r="Y672" s="308"/>
      <c r="Z672" s="308"/>
    </row>
    <row r="673" spans="1:26" ht="12.75" customHeight="1">
      <c r="A673" s="308"/>
      <c r="B673" s="308"/>
      <c r="C673" s="308"/>
      <c r="D673" s="308"/>
      <c r="E673" s="308"/>
      <c r="F673" s="308"/>
      <c r="G673" s="307"/>
      <c r="H673" s="308"/>
      <c r="I673" s="308"/>
      <c r="J673" s="308"/>
      <c r="K673" s="308"/>
      <c r="L673" s="308"/>
      <c r="M673" s="308"/>
      <c r="N673" s="308"/>
      <c r="O673" s="308"/>
      <c r="P673" s="308"/>
      <c r="Q673" s="308"/>
      <c r="R673" s="308"/>
      <c r="S673" s="308"/>
      <c r="T673" s="308"/>
      <c r="U673" s="308"/>
      <c r="V673" s="308"/>
      <c r="W673" s="308"/>
      <c r="X673" s="308"/>
      <c r="Y673" s="308"/>
      <c r="Z673" s="308"/>
    </row>
    <row r="674" spans="1:26" ht="12.75" customHeight="1">
      <c r="A674" s="308"/>
      <c r="B674" s="308"/>
      <c r="C674" s="308"/>
      <c r="D674" s="308"/>
      <c r="E674" s="308"/>
      <c r="F674" s="308"/>
      <c r="G674" s="307"/>
      <c r="H674" s="308"/>
      <c r="I674" s="308"/>
      <c r="J674" s="308"/>
      <c r="K674" s="308"/>
      <c r="L674" s="308"/>
      <c r="M674" s="308"/>
      <c r="N674" s="308"/>
      <c r="O674" s="308"/>
      <c r="P674" s="308"/>
      <c r="Q674" s="308"/>
      <c r="R674" s="308"/>
      <c r="S674" s="308"/>
      <c r="T674" s="308"/>
      <c r="U674" s="308"/>
      <c r="V674" s="308"/>
      <c r="W674" s="308"/>
      <c r="X674" s="308"/>
      <c r="Y674" s="308"/>
      <c r="Z674" s="308"/>
    </row>
    <row r="675" spans="1:26" ht="12.75" customHeight="1">
      <c r="A675" s="308"/>
      <c r="B675" s="308"/>
      <c r="C675" s="308"/>
      <c r="D675" s="308"/>
      <c r="E675" s="308"/>
      <c r="F675" s="308"/>
      <c r="G675" s="307"/>
      <c r="H675" s="308"/>
      <c r="I675" s="308"/>
      <c r="J675" s="308"/>
      <c r="K675" s="308"/>
      <c r="L675" s="308"/>
      <c r="M675" s="308"/>
      <c r="N675" s="308"/>
      <c r="O675" s="308"/>
      <c r="P675" s="308"/>
      <c r="Q675" s="308"/>
      <c r="R675" s="308"/>
      <c r="S675" s="308"/>
      <c r="T675" s="308"/>
      <c r="U675" s="308"/>
      <c r="V675" s="308"/>
      <c r="W675" s="308"/>
      <c r="X675" s="308"/>
      <c r="Y675" s="308"/>
      <c r="Z675" s="308"/>
    </row>
    <row r="676" spans="1:26" ht="12.75" customHeight="1">
      <c r="A676" s="308"/>
      <c r="B676" s="308"/>
      <c r="C676" s="308"/>
      <c r="D676" s="308"/>
      <c r="E676" s="308"/>
      <c r="F676" s="308"/>
      <c r="G676" s="307"/>
      <c r="H676" s="308"/>
      <c r="I676" s="308"/>
      <c r="J676" s="308"/>
      <c r="K676" s="308"/>
      <c r="L676" s="308"/>
      <c r="M676" s="308"/>
      <c r="N676" s="308"/>
      <c r="O676" s="308"/>
      <c r="P676" s="308"/>
      <c r="Q676" s="308"/>
      <c r="R676" s="308"/>
      <c r="S676" s="308"/>
      <c r="T676" s="308"/>
      <c r="U676" s="308"/>
      <c r="V676" s="308"/>
      <c r="W676" s="308"/>
      <c r="X676" s="308"/>
      <c r="Y676" s="308"/>
      <c r="Z676" s="308"/>
    </row>
    <row r="677" spans="1:26" ht="12.75" customHeight="1">
      <c r="A677" s="308"/>
      <c r="B677" s="308"/>
      <c r="C677" s="308"/>
      <c r="D677" s="308"/>
      <c r="E677" s="308"/>
      <c r="F677" s="308"/>
      <c r="G677" s="307"/>
      <c r="H677" s="308"/>
      <c r="I677" s="308"/>
      <c r="J677" s="308"/>
      <c r="K677" s="308"/>
      <c r="L677" s="308"/>
      <c r="M677" s="308"/>
      <c r="N677" s="308"/>
      <c r="O677" s="308"/>
      <c r="P677" s="308"/>
      <c r="Q677" s="308"/>
      <c r="R677" s="308"/>
      <c r="S677" s="308"/>
      <c r="T677" s="308"/>
      <c r="U677" s="308"/>
      <c r="V677" s="308"/>
      <c r="W677" s="308"/>
      <c r="X677" s="308"/>
      <c r="Y677" s="308"/>
      <c r="Z677" s="308"/>
    </row>
    <row r="678" spans="1:26" ht="12.75" customHeight="1">
      <c r="A678" s="308"/>
      <c r="B678" s="308"/>
      <c r="C678" s="308"/>
      <c r="D678" s="308"/>
      <c r="E678" s="308"/>
      <c r="F678" s="308"/>
      <c r="G678" s="307"/>
      <c r="H678" s="308"/>
      <c r="I678" s="308"/>
      <c r="J678" s="308"/>
      <c r="K678" s="308"/>
      <c r="L678" s="308"/>
      <c r="M678" s="308"/>
      <c r="N678" s="308"/>
      <c r="O678" s="308"/>
      <c r="P678" s="308"/>
      <c r="Q678" s="308"/>
      <c r="R678" s="308"/>
      <c r="S678" s="308"/>
      <c r="T678" s="308"/>
      <c r="U678" s="308"/>
      <c r="V678" s="308"/>
      <c r="W678" s="308"/>
      <c r="X678" s="308"/>
      <c r="Y678" s="308"/>
      <c r="Z678" s="308"/>
    </row>
    <row r="679" spans="1:26" ht="12.75" customHeight="1">
      <c r="A679" s="308"/>
      <c r="B679" s="308"/>
      <c r="C679" s="308"/>
      <c r="D679" s="308"/>
      <c r="E679" s="308"/>
      <c r="F679" s="308"/>
      <c r="G679" s="307"/>
      <c r="H679" s="308"/>
      <c r="I679" s="308"/>
      <c r="J679" s="308"/>
      <c r="K679" s="308"/>
      <c r="L679" s="308"/>
      <c r="M679" s="308"/>
      <c r="N679" s="308"/>
      <c r="O679" s="308"/>
      <c r="P679" s="308"/>
      <c r="Q679" s="308"/>
      <c r="R679" s="308"/>
      <c r="S679" s="308"/>
      <c r="T679" s="308"/>
      <c r="U679" s="308"/>
      <c r="V679" s="308"/>
      <c r="W679" s="308"/>
      <c r="X679" s="308"/>
      <c r="Y679" s="308"/>
      <c r="Z679" s="308"/>
    </row>
    <row r="680" spans="1:26" ht="12.75" customHeight="1">
      <c r="A680" s="308"/>
      <c r="B680" s="308"/>
      <c r="C680" s="308"/>
      <c r="D680" s="308"/>
      <c r="E680" s="308"/>
      <c r="F680" s="308"/>
      <c r="G680" s="307"/>
      <c r="H680" s="308"/>
      <c r="I680" s="308"/>
      <c r="J680" s="308"/>
      <c r="K680" s="308"/>
      <c r="L680" s="308"/>
      <c r="M680" s="308"/>
      <c r="N680" s="308"/>
      <c r="O680" s="308"/>
      <c r="P680" s="308"/>
      <c r="Q680" s="308"/>
      <c r="R680" s="308"/>
      <c r="S680" s="308"/>
      <c r="T680" s="308"/>
      <c r="U680" s="308"/>
      <c r="V680" s="308"/>
      <c r="W680" s="308"/>
      <c r="X680" s="308"/>
      <c r="Y680" s="308"/>
      <c r="Z680" s="308"/>
    </row>
    <row r="681" spans="1:26" ht="12.75" customHeight="1">
      <c r="A681" s="308"/>
      <c r="B681" s="308"/>
      <c r="C681" s="308"/>
      <c r="D681" s="308"/>
      <c r="E681" s="308"/>
      <c r="F681" s="308"/>
      <c r="G681" s="307"/>
      <c r="H681" s="308"/>
      <c r="I681" s="308"/>
      <c r="J681" s="308"/>
      <c r="K681" s="308"/>
      <c r="L681" s="308"/>
      <c r="M681" s="308"/>
      <c r="N681" s="308"/>
      <c r="O681" s="308"/>
      <c r="P681" s="308"/>
      <c r="Q681" s="308"/>
      <c r="R681" s="308"/>
      <c r="S681" s="308"/>
      <c r="T681" s="308"/>
      <c r="U681" s="308"/>
      <c r="V681" s="308"/>
      <c r="W681" s="308"/>
      <c r="X681" s="308"/>
      <c r="Y681" s="308"/>
      <c r="Z681" s="308"/>
    </row>
    <row r="682" spans="1:26" ht="12.75" customHeight="1">
      <c r="A682" s="308"/>
      <c r="B682" s="308"/>
      <c r="C682" s="308"/>
      <c r="D682" s="308"/>
      <c r="E682" s="308"/>
      <c r="F682" s="308"/>
      <c r="G682" s="307"/>
      <c r="H682" s="308"/>
      <c r="I682" s="308"/>
      <c r="J682" s="308"/>
      <c r="K682" s="308"/>
      <c r="L682" s="308"/>
      <c r="M682" s="308"/>
      <c r="N682" s="308"/>
      <c r="O682" s="308"/>
      <c r="P682" s="308"/>
      <c r="Q682" s="308"/>
      <c r="R682" s="308"/>
      <c r="S682" s="308"/>
      <c r="T682" s="308"/>
      <c r="U682" s="308"/>
      <c r="V682" s="308"/>
      <c r="W682" s="308"/>
      <c r="X682" s="308"/>
      <c r="Y682" s="308"/>
      <c r="Z682" s="308"/>
    </row>
    <row r="683" spans="1:26" ht="12.75" customHeight="1">
      <c r="A683" s="308"/>
      <c r="B683" s="308"/>
      <c r="C683" s="308"/>
      <c r="D683" s="308"/>
      <c r="E683" s="308"/>
      <c r="F683" s="308"/>
      <c r="G683" s="307"/>
      <c r="H683" s="308"/>
      <c r="I683" s="308"/>
      <c r="J683" s="308"/>
      <c r="K683" s="308"/>
      <c r="L683" s="308"/>
      <c r="M683" s="308"/>
      <c r="N683" s="308"/>
      <c r="O683" s="308"/>
      <c r="P683" s="308"/>
      <c r="Q683" s="308"/>
      <c r="R683" s="308"/>
      <c r="S683" s="308"/>
      <c r="T683" s="308"/>
      <c r="U683" s="308"/>
      <c r="V683" s="308"/>
      <c r="W683" s="308"/>
      <c r="X683" s="308"/>
      <c r="Y683" s="308"/>
      <c r="Z683" s="308"/>
    </row>
    <row r="684" spans="1:26" ht="12.75" customHeight="1">
      <c r="A684" s="308"/>
      <c r="B684" s="308"/>
      <c r="C684" s="308"/>
      <c r="D684" s="308"/>
      <c r="E684" s="308"/>
      <c r="F684" s="308"/>
      <c r="G684" s="307"/>
      <c r="H684" s="308"/>
      <c r="I684" s="308"/>
      <c r="J684" s="308"/>
      <c r="K684" s="308"/>
      <c r="L684" s="308"/>
      <c r="M684" s="308"/>
      <c r="N684" s="308"/>
      <c r="O684" s="308"/>
      <c r="P684" s="308"/>
      <c r="Q684" s="308"/>
      <c r="R684" s="308"/>
      <c r="S684" s="308"/>
      <c r="T684" s="308"/>
      <c r="U684" s="308"/>
      <c r="V684" s="308"/>
      <c r="W684" s="308"/>
      <c r="X684" s="308"/>
      <c r="Y684" s="308"/>
      <c r="Z684" s="308"/>
    </row>
    <row r="685" spans="1:26" ht="12.75" customHeight="1">
      <c r="A685" s="308"/>
      <c r="B685" s="308"/>
      <c r="C685" s="308"/>
      <c r="D685" s="308"/>
      <c r="E685" s="308"/>
      <c r="F685" s="308"/>
      <c r="G685" s="307"/>
      <c r="H685" s="308"/>
      <c r="I685" s="308"/>
      <c r="J685" s="308"/>
      <c r="K685" s="308"/>
      <c r="L685" s="308"/>
      <c r="M685" s="308"/>
      <c r="N685" s="308"/>
      <c r="O685" s="308"/>
      <c r="P685" s="308"/>
      <c r="Q685" s="308"/>
      <c r="R685" s="308"/>
      <c r="S685" s="308"/>
      <c r="T685" s="308"/>
      <c r="U685" s="308"/>
      <c r="V685" s="308"/>
      <c r="W685" s="308"/>
      <c r="X685" s="308"/>
      <c r="Y685" s="308"/>
      <c r="Z685" s="308"/>
    </row>
    <row r="686" spans="1:26" ht="12.75" customHeight="1">
      <c r="A686" s="308"/>
      <c r="B686" s="308"/>
      <c r="C686" s="308"/>
      <c r="D686" s="308"/>
      <c r="E686" s="308"/>
      <c r="F686" s="308"/>
      <c r="G686" s="307"/>
      <c r="H686" s="308"/>
      <c r="I686" s="308"/>
      <c r="J686" s="308"/>
      <c r="K686" s="308"/>
      <c r="L686" s="308"/>
      <c r="M686" s="308"/>
      <c r="N686" s="308"/>
      <c r="O686" s="308"/>
      <c r="P686" s="308"/>
      <c r="Q686" s="308"/>
      <c r="R686" s="308"/>
      <c r="S686" s="308"/>
      <c r="T686" s="308"/>
      <c r="U686" s="308"/>
      <c r="V686" s="308"/>
      <c r="W686" s="308"/>
      <c r="X686" s="308"/>
      <c r="Y686" s="308"/>
      <c r="Z686" s="308"/>
    </row>
    <row r="687" spans="1:26" ht="12.75" customHeight="1">
      <c r="A687" s="308"/>
      <c r="B687" s="308"/>
      <c r="C687" s="308"/>
      <c r="D687" s="308"/>
      <c r="E687" s="308"/>
      <c r="F687" s="308"/>
      <c r="G687" s="307"/>
      <c r="H687" s="308"/>
      <c r="I687" s="308"/>
      <c r="J687" s="308"/>
      <c r="K687" s="308"/>
      <c r="L687" s="308"/>
      <c r="M687" s="308"/>
      <c r="N687" s="308"/>
      <c r="O687" s="308"/>
      <c r="P687" s="308"/>
      <c r="Q687" s="308"/>
      <c r="R687" s="308"/>
      <c r="S687" s="308"/>
      <c r="T687" s="308"/>
      <c r="U687" s="308"/>
      <c r="V687" s="308"/>
      <c r="W687" s="308"/>
      <c r="X687" s="308"/>
      <c r="Y687" s="308"/>
      <c r="Z687" s="308"/>
    </row>
    <row r="688" spans="1:26" ht="12.75" customHeight="1">
      <c r="A688" s="308"/>
      <c r="B688" s="308"/>
      <c r="C688" s="308"/>
      <c r="D688" s="308"/>
      <c r="E688" s="308"/>
      <c r="F688" s="308"/>
      <c r="G688" s="307"/>
      <c r="H688" s="308"/>
      <c r="I688" s="308"/>
      <c r="J688" s="308"/>
      <c r="K688" s="308"/>
      <c r="L688" s="308"/>
      <c r="M688" s="308"/>
      <c r="N688" s="308"/>
      <c r="O688" s="308"/>
      <c r="P688" s="308"/>
      <c r="Q688" s="308"/>
      <c r="R688" s="308"/>
      <c r="S688" s="308"/>
      <c r="T688" s="308"/>
      <c r="U688" s="308"/>
      <c r="V688" s="308"/>
      <c r="W688" s="308"/>
      <c r="X688" s="308"/>
      <c r="Y688" s="308"/>
      <c r="Z688" s="308"/>
    </row>
    <row r="689" spans="1:26" ht="12.75" customHeight="1">
      <c r="A689" s="308"/>
      <c r="B689" s="308"/>
      <c r="C689" s="308"/>
      <c r="D689" s="308"/>
      <c r="E689" s="308"/>
      <c r="F689" s="308"/>
      <c r="G689" s="307"/>
      <c r="H689" s="308"/>
      <c r="I689" s="308"/>
      <c r="J689" s="308"/>
      <c r="K689" s="308"/>
      <c r="L689" s="308"/>
      <c r="M689" s="308"/>
      <c r="N689" s="308"/>
      <c r="O689" s="308"/>
      <c r="P689" s="308"/>
      <c r="Q689" s="308"/>
      <c r="R689" s="308"/>
      <c r="S689" s="308"/>
      <c r="T689" s="308"/>
      <c r="U689" s="308"/>
      <c r="V689" s="308"/>
      <c r="W689" s="308"/>
      <c r="X689" s="308"/>
      <c r="Y689" s="308"/>
      <c r="Z689" s="308"/>
    </row>
    <row r="690" spans="1:26" ht="12.75" customHeight="1">
      <c r="A690" s="308"/>
      <c r="B690" s="308"/>
      <c r="C690" s="308"/>
      <c r="D690" s="308"/>
      <c r="E690" s="308"/>
      <c r="F690" s="308"/>
      <c r="G690" s="307"/>
      <c r="H690" s="308"/>
      <c r="I690" s="308"/>
      <c r="J690" s="308"/>
      <c r="K690" s="308"/>
      <c r="L690" s="308"/>
      <c r="M690" s="308"/>
      <c r="N690" s="308"/>
      <c r="O690" s="308"/>
      <c r="P690" s="308"/>
      <c r="Q690" s="308"/>
      <c r="R690" s="308"/>
      <c r="S690" s="308"/>
      <c r="T690" s="308"/>
      <c r="U690" s="308"/>
      <c r="V690" s="308"/>
      <c r="W690" s="308"/>
      <c r="X690" s="308"/>
      <c r="Y690" s="308"/>
      <c r="Z690" s="308"/>
    </row>
    <row r="691" spans="1:26" ht="12.75" customHeight="1">
      <c r="A691" s="308"/>
      <c r="B691" s="308"/>
      <c r="C691" s="308"/>
      <c r="D691" s="308"/>
      <c r="E691" s="308"/>
      <c r="F691" s="308"/>
      <c r="G691" s="307"/>
      <c r="H691" s="308"/>
      <c r="I691" s="308"/>
      <c r="J691" s="308"/>
      <c r="K691" s="308"/>
      <c r="L691" s="308"/>
      <c r="M691" s="308"/>
      <c r="N691" s="308"/>
      <c r="O691" s="308"/>
      <c r="P691" s="308"/>
      <c r="Q691" s="308"/>
      <c r="R691" s="308"/>
      <c r="S691" s="308"/>
      <c r="T691" s="308"/>
      <c r="U691" s="308"/>
      <c r="V691" s="308"/>
      <c r="W691" s="308"/>
      <c r="X691" s="308"/>
      <c r="Y691" s="308"/>
      <c r="Z691" s="308"/>
    </row>
    <row r="692" spans="1:26" ht="12.75" customHeight="1">
      <c r="A692" s="308"/>
      <c r="B692" s="308"/>
      <c r="C692" s="308"/>
      <c r="D692" s="308"/>
      <c r="E692" s="308"/>
      <c r="F692" s="308"/>
      <c r="G692" s="307"/>
      <c r="H692" s="308"/>
      <c r="I692" s="308"/>
      <c r="J692" s="308"/>
      <c r="K692" s="308"/>
      <c r="L692" s="308"/>
      <c r="M692" s="308"/>
      <c r="N692" s="308"/>
      <c r="O692" s="308"/>
      <c r="P692" s="308"/>
      <c r="Q692" s="308"/>
      <c r="R692" s="308"/>
      <c r="S692" s="308"/>
      <c r="T692" s="308"/>
      <c r="U692" s="308"/>
      <c r="V692" s="308"/>
      <c r="W692" s="308"/>
      <c r="X692" s="308"/>
      <c r="Y692" s="308"/>
      <c r="Z692" s="308"/>
    </row>
    <row r="693" spans="1:26" ht="12.75" customHeight="1">
      <c r="A693" s="308"/>
      <c r="B693" s="308"/>
      <c r="C693" s="308"/>
      <c r="D693" s="308"/>
      <c r="E693" s="308"/>
      <c r="F693" s="308"/>
      <c r="G693" s="307"/>
      <c r="H693" s="308"/>
      <c r="I693" s="308"/>
      <c r="J693" s="308"/>
      <c r="K693" s="308"/>
      <c r="L693" s="308"/>
      <c r="M693" s="308"/>
      <c r="N693" s="308"/>
      <c r="O693" s="308"/>
      <c r="P693" s="308"/>
      <c r="Q693" s="308"/>
      <c r="R693" s="308"/>
      <c r="S693" s="308"/>
      <c r="T693" s="308"/>
      <c r="U693" s="308"/>
      <c r="V693" s="308"/>
      <c r="W693" s="308"/>
      <c r="X693" s="308"/>
      <c r="Y693" s="308"/>
      <c r="Z693" s="308"/>
    </row>
    <row r="694" spans="1:26" ht="12.75" customHeight="1">
      <c r="A694" s="308"/>
      <c r="B694" s="308"/>
      <c r="C694" s="308"/>
      <c r="D694" s="308"/>
      <c r="E694" s="308"/>
      <c r="F694" s="308"/>
      <c r="G694" s="307"/>
      <c r="H694" s="308"/>
      <c r="I694" s="308"/>
      <c r="J694" s="308"/>
      <c r="K694" s="308"/>
      <c r="L694" s="308"/>
      <c r="M694" s="308"/>
      <c r="N694" s="308"/>
      <c r="O694" s="308"/>
      <c r="P694" s="308"/>
      <c r="Q694" s="308"/>
      <c r="R694" s="308"/>
      <c r="S694" s="308"/>
      <c r="T694" s="308"/>
      <c r="U694" s="308"/>
      <c r="V694" s="308"/>
      <c r="W694" s="308"/>
      <c r="X694" s="308"/>
      <c r="Y694" s="308"/>
      <c r="Z694" s="308"/>
    </row>
    <row r="695" spans="1:26" ht="12.75" customHeight="1">
      <c r="A695" s="308"/>
      <c r="B695" s="308"/>
      <c r="C695" s="308"/>
      <c r="D695" s="308"/>
      <c r="E695" s="308"/>
      <c r="F695" s="308"/>
      <c r="G695" s="307"/>
      <c r="H695" s="308"/>
      <c r="I695" s="308"/>
      <c r="J695" s="308"/>
      <c r="K695" s="308"/>
      <c r="L695" s="308"/>
      <c r="M695" s="308"/>
      <c r="N695" s="308"/>
      <c r="O695" s="308"/>
      <c r="P695" s="308"/>
      <c r="Q695" s="308"/>
      <c r="R695" s="308"/>
      <c r="S695" s="308"/>
      <c r="T695" s="308"/>
      <c r="U695" s="308"/>
      <c r="V695" s="308"/>
      <c r="W695" s="308"/>
      <c r="X695" s="308"/>
      <c r="Y695" s="308"/>
      <c r="Z695" s="308"/>
    </row>
    <row r="696" spans="1:26" ht="12.75" customHeight="1">
      <c r="A696" s="308"/>
      <c r="B696" s="308"/>
      <c r="C696" s="308"/>
      <c r="D696" s="308"/>
      <c r="E696" s="308"/>
      <c r="F696" s="308"/>
      <c r="G696" s="307"/>
      <c r="H696" s="308"/>
      <c r="I696" s="308"/>
      <c r="J696" s="308"/>
      <c r="K696" s="308"/>
      <c r="L696" s="308"/>
      <c r="M696" s="308"/>
      <c r="N696" s="308"/>
      <c r="O696" s="308"/>
      <c r="P696" s="308"/>
      <c r="Q696" s="308"/>
      <c r="R696" s="308"/>
      <c r="S696" s="308"/>
      <c r="T696" s="308"/>
      <c r="U696" s="308"/>
      <c r="V696" s="308"/>
      <c r="W696" s="308"/>
      <c r="X696" s="308"/>
      <c r="Y696" s="308"/>
      <c r="Z696" s="308"/>
    </row>
    <row r="697" spans="1:26" ht="12.75" customHeight="1">
      <c r="A697" s="308"/>
      <c r="B697" s="308"/>
      <c r="C697" s="308"/>
      <c r="D697" s="308"/>
      <c r="E697" s="308"/>
      <c r="F697" s="308"/>
      <c r="G697" s="307"/>
      <c r="H697" s="308"/>
      <c r="I697" s="308"/>
      <c r="J697" s="308"/>
      <c r="K697" s="308"/>
      <c r="L697" s="308"/>
      <c r="M697" s="308"/>
      <c r="N697" s="308"/>
      <c r="O697" s="308"/>
      <c r="P697" s="308"/>
      <c r="Q697" s="308"/>
      <c r="R697" s="308"/>
      <c r="S697" s="308"/>
      <c r="T697" s="308"/>
      <c r="U697" s="308"/>
      <c r="V697" s="308"/>
      <c r="W697" s="308"/>
      <c r="X697" s="308"/>
      <c r="Y697" s="308"/>
      <c r="Z697" s="308"/>
    </row>
    <row r="698" spans="1:26" ht="12.75" customHeight="1">
      <c r="A698" s="308"/>
      <c r="B698" s="308"/>
      <c r="C698" s="308"/>
      <c r="D698" s="308"/>
      <c r="E698" s="308"/>
      <c r="F698" s="308"/>
      <c r="G698" s="307"/>
      <c r="H698" s="308"/>
      <c r="I698" s="308"/>
      <c r="J698" s="308"/>
      <c r="K698" s="308"/>
      <c r="L698" s="308"/>
      <c r="M698" s="308"/>
      <c r="N698" s="308"/>
      <c r="O698" s="308"/>
      <c r="P698" s="308"/>
      <c r="Q698" s="308"/>
      <c r="R698" s="308"/>
      <c r="S698" s="308"/>
      <c r="T698" s="308"/>
      <c r="U698" s="308"/>
      <c r="V698" s="308"/>
      <c r="W698" s="308"/>
      <c r="X698" s="308"/>
      <c r="Y698" s="308"/>
      <c r="Z698" s="308"/>
    </row>
    <row r="699" spans="1:26" ht="12.75" customHeight="1">
      <c r="A699" s="308"/>
      <c r="B699" s="308"/>
      <c r="C699" s="308"/>
      <c r="D699" s="308"/>
      <c r="E699" s="308"/>
      <c r="F699" s="308"/>
      <c r="G699" s="307"/>
      <c r="H699" s="308"/>
      <c r="I699" s="308"/>
      <c r="J699" s="308"/>
      <c r="K699" s="308"/>
      <c r="L699" s="308"/>
      <c r="M699" s="308"/>
      <c r="N699" s="308"/>
      <c r="O699" s="308"/>
      <c r="P699" s="308"/>
      <c r="Q699" s="308"/>
      <c r="R699" s="308"/>
      <c r="S699" s="308"/>
      <c r="T699" s="308"/>
      <c r="U699" s="308"/>
      <c r="V699" s="308"/>
      <c r="W699" s="308"/>
      <c r="X699" s="308"/>
      <c r="Y699" s="308"/>
      <c r="Z699" s="308"/>
    </row>
    <row r="700" spans="1:26" ht="12.75" customHeight="1">
      <c r="A700" s="308"/>
      <c r="B700" s="308"/>
      <c r="C700" s="308"/>
      <c r="D700" s="308"/>
      <c r="E700" s="308"/>
      <c r="F700" s="308"/>
      <c r="G700" s="307"/>
      <c r="H700" s="308"/>
      <c r="I700" s="308"/>
      <c r="J700" s="308"/>
      <c r="K700" s="308"/>
      <c r="L700" s="308"/>
      <c r="M700" s="308"/>
      <c r="N700" s="308"/>
      <c r="O700" s="308"/>
      <c r="P700" s="308"/>
      <c r="Q700" s="308"/>
      <c r="R700" s="308"/>
      <c r="S700" s="308"/>
      <c r="T700" s="308"/>
      <c r="U700" s="308"/>
      <c r="V700" s="308"/>
      <c r="W700" s="308"/>
      <c r="X700" s="308"/>
      <c r="Y700" s="308"/>
      <c r="Z700" s="308"/>
    </row>
    <row r="701" spans="1:26" ht="12.75" customHeight="1">
      <c r="A701" s="308"/>
      <c r="B701" s="308"/>
      <c r="C701" s="308"/>
      <c r="D701" s="308"/>
      <c r="E701" s="308"/>
      <c r="F701" s="308"/>
      <c r="G701" s="307"/>
      <c r="H701" s="308"/>
      <c r="I701" s="308"/>
      <c r="J701" s="308"/>
      <c r="K701" s="308"/>
      <c r="L701" s="308"/>
      <c r="M701" s="308"/>
      <c r="N701" s="308"/>
      <c r="O701" s="308"/>
      <c r="P701" s="308"/>
      <c r="Q701" s="308"/>
      <c r="R701" s="308"/>
      <c r="S701" s="308"/>
      <c r="T701" s="308"/>
      <c r="U701" s="308"/>
      <c r="V701" s="308"/>
      <c r="W701" s="308"/>
      <c r="X701" s="308"/>
      <c r="Y701" s="308"/>
      <c r="Z701" s="308"/>
    </row>
    <row r="702" spans="1:26" ht="12.75" customHeight="1">
      <c r="A702" s="308"/>
      <c r="B702" s="308"/>
      <c r="C702" s="308"/>
      <c r="D702" s="308"/>
      <c r="E702" s="308"/>
      <c r="F702" s="308"/>
      <c r="G702" s="307"/>
      <c r="H702" s="308"/>
      <c r="I702" s="308"/>
      <c r="J702" s="308"/>
      <c r="K702" s="308"/>
      <c r="L702" s="308"/>
      <c r="M702" s="308"/>
      <c r="N702" s="308"/>
      <c r="O702" s="308"/>
      <c r="P702" s="308"/>
      <c r="Q702" s="308"/>
      <c r="R702" s="308"/>
      <c r="S702" s="308"/>
      <c r="T702" s="308"/>
      <c r="U702" s="308"/>
      <c r="V702" s="308"/>
      <c r="W702" s="308"/>
      <c r="X702" s="308"/>
      <c r="Y702" s="308"/>
      <c r="Z702" s="308"/>
    </row>
    <row r="703" spans="1:26" ht="12.75" customHeight="1">
      <c r="A703" s="308"/>
      <c r="B703" s="308"/>
      <c r="C703" s="308"/>
      <c r="D703" s="308"/>
      <c r="E703" s="308"/>
      <c r="F703" s="308"/>
      <c r="G703" s="307"/>
      <c r="H703" s="308"/>
      <c r="I703" s="308"/>
      <c r="J703" s="308"/>
      <c r="K703" s="308"/>
      <c r="L703" s="308"/>
      <c r="M703" s="308"/>
      <c r="N703" s="308"/>
      <c r="O703" s="308"/>
      <c r="P703" s="308"/>
      <c r="Q703" s="308"/>
      <c r="R703" s="308"/>
      <c r="S703" s="308"/>
      <c r="T703" s="308"/>
      <c r="U703" s="308"/>
      <c r="V703" s="308"/>
      <c r="W703" s="308"/>
      <c r="X703" s="308"/>
      <c r="Y703" s="308"/>
      <c r="Z703" s="308"/>
    </row>
    <row r="704" spans="1:26" ht="12.75" customHeight="1">
      <c r="A704" s="308"/>
      <c r="B704" s="308"/>
      <c r="C704" s="308"/>
      <c r="D704" s="308"/>
      <c r="E704" s="308"/>
      <c r="F704" s="308"/>
      <c r="G704" s="307"/>
      <c r="H704" s="308"/>
      <c r="I704" s="308"/>
      <c r="J704" s="308"/>
      <c r="K704" s="308"/>
      <c r="L704" s="308"/>
      <c r="M704" s="308"/>
      <c r="N704" s="308"/>
      <c r="O704" s="308"/>
      <c r="P704" s="308"/>
      <c r="Q704" s="308"/>
      <c r="R704" s="308"/>
      <c r="S704" s="308"/>
      <c r="T704" s="308"/>
      <c r="U704" s="308"/>
      <c r="V704" s="308"/>
      <c r="W704" s="308"/>
      <c r="X704" s="308"/>
      <c r="Y704" s="308"/>
      <c r="Z704" s="308"/>
    </row>
    <row r="705" spans="1:26" ht="12.75" customHeight="1">
      <c r="A705" s="308"/>
      <c r="B705" s="308"/>
      <c r="C705" s="308"/>
      <c r="D705" s="308"/>
      <c r="E705" s="308"/>
      <c r="F705" s="308"/>
      <c r="G705" s="307"/>
      <c r="H705" s="308"/>
      <c r="I705" s="308"/>
      <c r="J705" s="308"/>
      <c r="K705" s="308"/>
      <c r="L705" s="308"/>
      <c r="M705" s="308"/>
      <c r="N705" s="308"/>
      <c r="O705" s="308"/>
      <c r="P705" s="308"/>
      <c r="Q705" s="308"/>
      <c r="R705" s="308"/>
      <c r="S705" s="308"/>
      <c r="T705" s="308"/>
      <c r="U705" s="308"/>
      <c r="V705" s="308"/>
      <c r="W705" s="308"/>
      <c r="X705" s="308"/>
      <c r="Y705" s="308"/>
      <c r="Z705" s="308"/>
    </row>
    <row r="706" spans="1:26" ht="12.75" customHeight="1">
      <c r="A706" s="308"/>
      <c r="B706" s="308"/>
      <c r="C706" s="308"/>
      <c r="D706" s="308"/>
      <c r="E706" s="308"/>
      <c r="F706" s="308"/>
      <c r="G706" s="307"/>
      <c r="H706" s="308"/>
      <c r="I706" s="308"/>
      <c r="J706" s="308"/>
      <c r="K706" s="308"/>
      <c r="L706" s="308"/>
      <c r="M706" s="308"/>
      <c r="N706" s="308"/>
      <c r="O706" s="308"/>
      <c r="P706" s="308"/>
      <c r="Q706" s="308"/>
      <c r="R706" s="308"/>
      <c r="S706" s="308"/>
      <c r="T706" s="308"/>
      <c r="U706" s="308"/>
      <c r="V706" s="308"/>
      <c r="W706" s="308"/>
      <c r="X706" s="308"/>
      <c r="Y706" s="308"/>
      <c r="Z706" s="308"/>
    </row>
    <row r="707" spans="1:26" ht="12.75" customHeight="1">
      <c r="A707" s="308"/>
      <c r="B707" s="308"/>
      <c r="C707" s="308"/>
      <c r="D707" s="308"/>
      <c r="E707" s="308"/>
      <c r="F707" s="308"/>
      <c r="G707" s="307"/>
      <c r="H707" s="308"/>
      <c r="I707" s="308"/>
      <c r="J707" s="308"/>
      <c r="K707" s="308"/>
      <c r="L707" s="308"/>
      <c r="M707" s="308"/>
      <c r="N707" s="308"/>
      <c r="O707" s="308"/>
      <c r="P707" s="308"/>
      <c r="Q707" s="308"/>
      <c r="R707" s="308"/>
      <c r="S707" s="308"/>
      <c r="T707" s="308"/>
      <c r="U707" s="308"/>
      <c r="V707" s="308"/>
      <c r="W707" s="308"/>
      <c r="X707" s="308"/>
      <c r="Y707" s="308"/>
      <c r="Z707" s="308"/>
    </row>
    <row r="708" spans="1:26" ht="12.75" customHeight="1">
      <c r="A708" s="308"/>
      <c r="B708" s="308"/>
      <c r="C708" s="308"/>
      <c r="D708" s="308"/>
      <c r="E708" s="308"/>
      <c r="F708" s="308"/>
      <c r="G708" s="307"/>
      <c r="H708" s="308"/>
      <c r="I708" s="308"/>
      <c r="J708" s="308"/>
      <c r="K708" s="308"/>
      <c r="L708" s="308"/>
      <c r="M708" s="308"/>
      <c r="N708" s="308"/>
      <c r="O708" s="308"/>
      <c r="P708" s="308"/>
      <c r="Q708" s="308"/>
      <c r="R708" s="308"/>
      <c r="S708" s="308"/>
      <c r="T708" s="308"/>
      <c r="U708" s="308"/>
      <c r="V708" s="308"/>
      <c r="W708" s="308"/>
      <c r="X708" s="308"/>
      <c r="Y708" s="308"/>
      <c r="Z708" s="308"/>
    </row>
    <row r="709" spans="1:26" ht="12.75" customHeight="1">
      <c r="A709" s="308"/>
      <c r="B709" s="308"/>
      <c r="C709" s="308"/>
      <c r="D709" s="308"/>
      <c r="E709" s="308"/>
      <c r="F709" s="308"/>
      <c r="G709" s="307"/>
      <c r="H709" s="308"/>
      <c r="I709" s="308"/>
      <c r="J709" s="308"/>
      <c r="K709" s="308"/>
      <c r="L709" s="308"/>
      <c r="M709" s="308"/>
      <c r="N709" s="308"/>
      <c r="O709" s="308"/>
      <c r="P709" s="308"/>
      <c r="Q709" s="308"/>
      <c r="R709" s="308"/>
      <c r="S709" s="308"/>
      <c r="T709" s="308"/>
      <c r="U709" s="308"/>
      <c r="V709" s="308"/>
      <c r="W709" s="308"/>
      <c r="X709" s="308"/>
      <c r="Y709" s="308"/>
      <c r="Z709" s="308"/>
    </row>
    <row r="710" spans="1:26" ht="12.75" customHeight="1">
      <c r="A710" s="308"/>
      <c r="B710" s="308"/>
      <c r="C710" s="308"/>
      <c r="D710" s="308"/>
      <c r="E710" s="308"/>
      <c r="F710" s="308"/>
      <c r="G710" s="307"/>
      <c r="H710" s="308"/>
      <c r="I710" s="308"/>
      <c r="J710" s="308"/>
      <c r="K710" s="308"/>
      <c r="L710" s="308"/>
      <c r="M710" s="308"/>
      <c r="N710" s="308"/>
      <c r="O710" s="308"/>
      <c r="P710" s="308"/>
      <c r="Q710" s="308"/>
      <c r="R710" s="308"/>
      <c r="S710" s="308"/>
      <c r="T710" s="308"/>
      <c r="U710" s="308"/>
      <c r="V710" s="308"/>
      <c r="W710" s="308"/>
      <c r="X710" s="308"/>
      <c r="Y710" s="308"/>
      <c r="Z710" s="308"/>
    </row>
    <row r="711" spans="1:26" ht="12.75" customHeight="1">
      <c r="A711" s="308"/>
      <c r="B711" s="308"/>
      <c r="C711" s="308"/>
      <c r="D711" s="308"/>
      <c r="E711" s="308"/>
      <c r="F711" s="308"/>
      <c r="G711" s="307"/>
      <c r="H711" s="308"/>
      <c r="I711" s="308"/>
      <c r="J711" s="308"/>
      <c r="K711" s="308"/>
      <c r="L711" s="308"/>
      <c r="M711" s="308"/>
      <c r="N711" s="308"/>
      <c r="O711" s="308"/>
      <c r="P711" s="308"/>
      <c r="Q711" s="308"/>
      <c r="R711" s="308"/>
      <c r="S711" s="308"/>
      <c r="T711" s="308"/>
      <c r="U711" s="308"/>
      <c r="V711" s="308"/>
      <c r="W711" s="308"/>
      <c r="X711" s="308"/>
      <c r="Y711" s="308"/>
      <c r="Z711" s="308"/>
    </row>
    <row r="712" spans="1:26" ht="12.75" customHeight="1">
      <c r="A712" s="308"/>
      <c r="B712" s="308"/>
      <c r="C712" s="308"/>
      <c r="D712" s="308"/>
      <c r="E712" s="308"/>
      <c r="F712" s="308"/>
      <c r="G712" s="307"/>
      <c r="H712" s="308"/>
      <c r="I712" s="308"/>
      <c r="J712" s="308"/>
      <c r="K712" s="308"/>
      <c r="L712" s="308"/>
      <c r="M712" s="308"/>
      <c r="N712" s="308"/>
      <c r="O712" s="308"/>
      <c r="P712" s="308"/>
      <c r="Q712" s="308"/>
      <c r="R712" s="308"/>
      <c r="S712" s="308"/>
      <c r="T712" s="308"/>
      <c r="U712" s="308"/>
      <c r="V712" s="308"/>
      <c r="W712" s="308"/>
      <c r="X712" s="308"/>
      <c r="Y712" s="308"/>
      <c r="Z712" s="308"/>
    </row>
    <row r="713" spans="1:26" ht="12.75" customHeight="1">
      <c r="A713" s="308"/>
      <c r="B713" s="308"/>
      <c r="C713" s="308"/>
      <c r="D713" s="308"/>
      <c r="E713" s="308"/>
      <c r="F713" s="308"/>
      <c r="G713" s="307"/>
      <c r="H713" s="308"/>
      <c r="I713" s="308"/>
      <c r="J713" s="308"/>
      <c r="K713" s="308"/>
      <c r="L713" s="308"/>
      <c r="M713" s="308"/>
      <c r="N713" s="308"/>
      <c r="O713" s="308"/>
      <c r="P713" s="308"/>
      <c r="Q713" s="308"/>
      <c r="R713" s="308"/>
      <c r="S713" s="308"/>
      <c r="T713" s="308"/>
      <c r="U713" s="308"/>
      <c r="V713" s="308"/>
      <c r="W713" s="308"/>
      <c r="X713" s="308"/>
      <c r="Y713" s="308"/>
      <c r="Z713" s="308"/>
    </row>
    <row r="714" spans="1:26" ht="12.75" customHeight="1">
      <c r="A714" s="308"/>
      <c r="B714" s="308"/>
      <c r="C714" s="308"/>
      <c r="D714" s="308"/>
      <c r="E714" s="308"/>
      <c r="F714" s="308"/>
      <c r="G714" s="307"/>
      <c r="H714" s="308"/>
      <c r="I714" s="308"/>
      <c r="J714" s="308"/>
      <c r="K714" s="308"/>
      <c r="L714" s="308"/>
      <c r="M714" s="308"/>
      <c r="N714" s="308"/>
      <c r="O714" s="308"/>
      <c r="P714" s="308"/>
      <c r="Q714" s="308"/>
      <c r="R714" s="308"/>
      <c r="S714" s="308"/>
      <c r="T714" s="308"/>
      <c r="U714" s="308"/>
      <c r="V714" s="308"/>
      <c r="W714" s="308"/>
      <c r="X714" s="308"/>
      <c r="Y714" s="308"/>
      <c r="Z714" s="308"/>
    </row>
    <row r="715" spans="1:26" ht="12.75" customHeight="1">
      <c r="A715" s="308"/>
      <c r="B715" s="308"/>
      <c r="C715" s="308"/>
      <c r="D715" s="308"/>
      <c r="E715" s="308"/>
      <c r="F715" s="308"/>
      <c r="G715" s="307"/>
      <c r="H715" s="308"/>
      <c r="I715" s="308"/>
      <c r="J715" s="308"/>
      <c r="K715" s="308"/>
      <c r="L715" s="308"/>
      <c r="M715" s="308"/>
      <c r="N715" s="308"/>
      <c r="O715" s="308"/>
      <c r="P715" s="308"/>
      <c r="Q715" s="308"/>
      <c r="R715" s="308"/>
      <c r="S715" s="308"/>
      <c r="T715" s="308"/>
      <c r="U715" s="308"/>
      <c r="V715" s="308"/>
      <c r="W715" s="308"/>
      <c r="X715" s="308"/>
      <c r="Y715" s="308"/>
      <c r="Z715" s="308"/>
    </row>
    <row r="716" spans="1:26" ht="12.75" customHeight="1">
      <c r="A716" s="308"/>
      <c r="B716" s="308"/>
      <c r="C716" s="308"/>
      <c r="D716" s="308"/>
      <c r="E716" s="308"/>
      <c r="F716" s="308"/>
      <c r="G716" s="307"/>
      <c r="H716" s="308"/>
      <c r="I716" s="308"/>
      <c r="J716" s="308"/>
      <c r="K716" s="308"/>
      <c r="L716" s="308"/>
      <c r="M716" s="308"/>
      <c r="N716" s="308"/>
      <c r="O716" s="308"/>
      <c r="P716" s="308"/>
      <c r="Q716" s="308"/>
      <c r="R716" s="308"/>
      <c r="S716" s="308"/>
      <c r="T716" s="308"/>
      <c r="U716" s="308"/>
      <c r="V716" s="308"/>
      <c r="W716" s="308"/>
      <c r="X716" s="308"/>
      <c r="Y716" s="308"/>
      <c r="Z716" s="308"/>
    </row>
    <row r="717" spans="1:26" ht="12.75" customHeight="1">
      <c r="A717" s="308"/>
      <c r="B717" s="308"/>
      <c r="C717" s="308"/>
      <c r="D717" s="308"/>
      <c r="E717" s="308"/>
      <c r="F717" s="308"/>
      <c r="G717" s="307"/>
      <c r="H717" s="308"/>
      <c r="I717" s="308"/>
      <c r="J717" s="308"/>
      <c r="K717" s="308"/>
      <c r="L717" s="308"/>
      <c r="M717" s="308"/>
      <c r="N717" s="308"/>
      <c r="O717" s="308"/>
      <c r="P717" s="308"/>
      <c r="Q717" s="308"/>
      <c r="R717" s="308"/>
      <c r="S717" s="308"/>
      <c r="T717" s="308"/>
      <c r="U717" s="308"/>
      <c r="V717" s="308"/>
      <c r="W717" s="308"/>
      <c r="X717" s="308"/>
      <c r="Y717" s="308"/>
      <c r="Z717" s="308"/>
    </row>
    <row r="718" spans="1:26" ht="12.75" customHeight="1">
      <c r="A718" s="308"/>
      <c r="B718" s="308"/>
      <c r="C718" s="308"/>
      <c r="D718" s="308"/>
      <c r="E718" s="308"/>
      <c r="F718" s="308"/>
      <c r="G718" s="307"/>
      <c r="H718" s="308"/>
      <c r="I718" s="308"/>
      <c r="J718" s="308"/>
      <c r="K718" s="308"/>
      <c r="L718" s="308"/>
      <c r="M718" s="308"/>
      <c r="N718" s="308"/>
      <c r="O718" s="308"/>
      <c r="P718" s="308"/>
      <c r="Q718" s="308"/>
      <c r="R718" s="308"/>
      <c r="S718" s="308"/>
      <c r="T718" s="308"/>
      <c r="U718" s="308"/>
      <c r="V718" s="308"/>
      <c r="W718" s="308"/>
      <c r="X718" s="308"/>
      <c r="Y718" s="308"/>
      <c r="Z718" s="308"/>
    </row>
    <row r="719" spans="1:26" ht="12.75" customHeight="1">
      <c r="A719" s="308"/>
      <c r="B719" s="308"/>
      <c r="C719" s="308"/>
      <c r="D719" s="308"/>
      <c r="E719" s="308"/>
      <c r="F719" s="308"/>
      <c r="G719" s="307"/>
      <c r="H719" s="308"/>
      <c r="I719" s="308"/>
      <c r="J719" s="308"/>
      <c r="K719" s="308"/>
      <c r="L719" s="308"/>
      <c r="M719" s="308"/>
      <c r="N719" s="308"/>
      <c r="O719" s="308"/>
      <c r="P719" s="308"/>
      <c r="Q719" s="308"/>
      <c r="R719" s="308"/>
      <c r="S719" s="308"/>
      <c r="T719" s="308"/>
      <c r="U719" s="308"/>
      <c r="V719" s="308"/>
      <c r="W719" s="308"/>
      <c r="X719" s="308"/>
      <c r="Y719" s="308"/>
      <c r="Z719" s="308"/>
    </row>
    <row r="720" spans="1:26" ht="12.75" customHeight="1">
      <c r="A720" s="308"/>
      <c r="B720" s="308"/>
      <c r="C720" s="308"/>
      <c r="D720" s="308"/>
      <c r="E720" s="308"/>
      <c r="F720" s="308"/>
      <c r="G720" s="307"/>
      <c r="H720" s="308"/>
      <c r="I720" s="308"/>
      <c r="J720" s="308"/>
      <c r="K720" s="308"/>
      <c r="L720" s="308"/>
      <c r="M720" s="308"/>
      <c r="N720" s="308"/>
      <c r="O720" s="308"/>
      <c r="P720" s="308"/>
      <c r="Q720" s="308"/>
      <c r="R720" s="308"/>
      <c r="S720" s="308"/>
      <c r="T720" s="308"/>
      <c r="U720" s="308"/>
      <c r="V720" s="308"/>
      <c r="W720" s="308"/>
      <c r="X720" s="308"/>
      <c r="Y720" s="308"/>
      <c r="Z720" s="308"/>
    </row>
    <row r="721" spans="1:26" ht="12.75" customHeight="1">
      <c r="A721" s="308"/>
      <c r="B721" s="308"/>
      <c r="C721" s="308"/>
      <c r="D721" s="308"/>
      <c r="E721" s="308"/>
      <c r="F721" s="308"/>
      <c r="G721" s="307"/>
      <c r="H721" s="308"/>
      <c r="I721" s="308"/>
      <c r="J721" s="308"/>
      <c r="K721" s="308"/>
      <c r="L721" s="308"/>
      <c r="M721" s="308"/>
      <c r="N721" s="308"/>
      <c r="O721" s="308"/>
      <c r="P721" s="308"/>
      <c r="Q721" s="308"/>
      <c r="R721" s="308"/>
      <c r="S721" s="308"/>
      <c r="T721" s="308"/>
      <c r="U721" s="308"/>
      <c r="V721" s="308"/>
      <c r="W721" s="308"/>
      <c r="X721" s="308"/>
      <c r="Y721" s="308"/>
      <c r="Z721" s="308"/>
    </row>
    <row r="722" spans="1:26" ht="12.75" customHeight="1">
      <c r="A722" s="308"/>
      <c r="B722" s="308"/>
      <c r="C722" s="308"/>
      <c r="D722" s="308"/>
      <c r="E722" s="308"/>
      <c r="F722" s="308"/>
      <c r="G722" s="307"/>
      <c r="H722" s="308"/>
      <c r="I722" s="308"/>
      <c r="J722" s="308"/>
      <c r="K722" s="308"/>
      <c r="L722" s="308"/>
      <c r="M722" s="308"/>
      <c r="N722" s="308"/>
      <c r="O722" s="308"/>
      <c r="P722" s="308"/>
      <c r="Q722" s="308"/>
      <c r="R722" s="308"/>
      <c r="S722" s="308"/>
      <c r="T722" s="308"/>
      <c r="U722" s="308"/>
      <c r="V722" s="308"/>
      <c r="W722" s="308"/>
      <c r="X722" s="308"/>
      <c r="Y722" s="308"/>
      <c r="Z722" s="308"/>
    </row>
    <row r="723" spans="1:26" ht="12.75" customHeight="1">
      <c r="A723" s="308"/>
      <c r="B723" s="308"/>
      <c r="C723" s="308"/>
      <c r="D723" s="308"/>
      <c r="E723" s="308"/>
      <c r="F723" s="308"/>
      <c r="G723" s="307"/>
      <c r="H723" s="308"/>
      <c r="I723" s="308"/>
      <c r="J723" s="308"/>
      <c r="K723" s="308"/>
      <c r="L723" s="308"/>
      <c r="M723" s="308"/>
      <c r="N723" s="308"/>
      <c r="O723" s="308"/>
      <c r="P723" s="308"/>
      <c r="Q723" s="308"/>
      <c r="R723" s="308"/>
      <c r="S723" s="308"/>
      <c r="T723" s="308"/>
      <c r="U723" s="308"/>
      <c r="V723" s="308"/>
      <c r="W723" s="308"/>
      <c r="X723" s="308"/>
      <c r="Y723" s="308"/>
      <c r="Z723" s="308"/>
    </row>
    <row r="724" spans="1:26" ht="12.75" customHeight="1">
      <c r="A724" s="308"/>
      <c r="B724" s="308"/>
      <c r="C724" s="308"/>
      <c r="D724" s="308"/>
      <c r="E724" s="308"/>
      <c r="F724" s="308"/>
      <c r="G724" s="307"/>
      <c r="H724" s="308"/>
      <c r="I724" s="308"/>
      <c r="J724" s="308"/>
      <c r="K724" s="308"/>
      <c r="L724" s="308"/>
      <c r="M724" s="308"/>
      <c r="N724" s="308"/>
      <c r="O724" s="308"/>
      <c r="P724" s="308"/>
      <c r="Q724" s="308"/>
      <c r="R724" s="308"/>
      <c r="S724" s="308"/>
      <c r="T724" s="308"/>
      <c r="U724" s="308"/>
      <c r="V724" s="308"/>
      <c r="W724" s="308"/>
      <c r="X724" s="308"/>
      <c r="Y724" s="308"/>
      <c r="Z724" s="308"/>
    </row>
    <row r="725" spans="1:26" ht="12.75" customHeight="1">
      <c r="A725" s="308"/>
      <c r="B725" s="308"/>
      <c r="C725" s="308"/>
      <c r="D725" s="308"/>
      <c r="E725" s="308"/>
      <c r="F725" s="308"/>
      <c r="G725" s="307"/>
      <c r="H725" s="308"/>
      <c r="I725" s="308"/>
      <c r="J725" s="308"/>
      <c r="K725" s="308"/>
      <c r="L725" s="308"/>
      <c r="M725" s="308"/>
      <c r="N725" s="308"/>
      <c r="O725" s="308"/>
      <c r="P725" s="308"/>
      <c r="Q725" s="308"/>
      <c r="R725" s="308"/>
      <c r="S725" s="308"/>
      <c r="T725" s="308"/>
      <c r="U725" s="308"/>
      <c r="V725" s="308"/>
      <c r="W725" s="308"/>
      <c r="X725" s="308"/>
      <c r="Y725" s="308"/>
      <c r="Z725" s="308"/>
    </row>
    <row r="726" spans="1:26" ht="12.75" customHeight="1">
      <c r="A726" s="308"/>
      <c r="B726" s="308"/>
      <c r="C726" s="308"/>
      <c r="D726" s="308"/>
      <c r="E726" s="308"/>
      <c r="F726" s="308"/>
      <c r="G726" s="307"/>
      <c r="H726" s="308"/>
      <c r="I726" s="308"/>
      <c r="J726" s="308"/>
      <c r="K726" s="308"/>
      <c r="L726" s="308"/>
      <c r="M726" s="308"/>
      <c r="N726" s="308"/>
      <c r="O726" s="308"/>
      <c r="P726" s="308"/>
      <c r="Q726" s="308"/>
      <c r="R726" s="308"/>
      <c r="S726" s="308"/>
      <c r="T726" s="308"/>
      <c r="U726" s="308"/>
      <c r="V726" s="308"/>
      <c r="W726" s="308"/>
      <c r="X726" s="308"/>
      <c r="Y726" s="308"/>
      <c r="Z726" s="308"/>
    </row>
    <row r="727" spans="1:26" ht="12.75" customHeight="1">
      <c r="A727" s="308"/>
      <c r="B727" s="308"/>
      <c r="C727" s="308"/>
      <c r="D727" s="308"/>
      <c r="E727" s="308"/>
      <c r="F727" s="308"/>
      <c r="G727" s="307"/>
      <c r="H727" s="308"/>
      <c r="I727" s="308"/>
      <c r="J727" s="308"/>
      <c r="K727" s="308"/>
      <c r="L727" s="308"/>
      <c r="M727" s="308"/>
      <c r="N727" s="308"/>
      <c r="O727" s="308"/>
      <c r="P727" s="308"/>
      <c r="Q727" s="308"/>
      <c r="R727" s="308"/>
      <c r="S727" s="308"/>
      <c r="T727" s="308"/>
      <c r="U727" s="308"/>
      <c r="V727" s="308"/>
      <c r="W727" s="308"/>
      <c r="X727" s="308"/>
      <c r="Y727" s="308"/>
      <c r="Z727" s="308"/>
    </row>
    <row r="728" spans="1:26" ht="12.75" customHeight="1">
      <c r="A728" s="308"/>
      <c r="B728" s="308"/>
      <c r="C728" s="308"/>
      <c r="D728" s="308"/>
      <c r="E728" s="308"/>
      <c r="F728" s="308"/>
      <c r="G728" s="307"/>
      <c r="H728" s="308"/>
      <c r="I728" s="308"/>
      <c r="J728" s="308"/>
      <c r="K728" s="308"/>
      <c r="L728" s="308"/>
      <c r="M728" s="308"/>
      <c r="N728" s="308"/>
      <c r="O728" s="308"/>
      <c r="P728" s="308"/>
      <c r="Q728" s="308"/>
      <c r="R728" s="308"/>
      <c r="S728" s="308"/>
      <c r="T728" s="308"/>
      <c r="U728" s="308"/>
      <c r="V728" s="308"/>
      <c r="W728" s="308"/>
      <c r="X728" s="308"/>
      <c r="Y728" s="308"/>
      <c r="Z728" s="308"/>
    </row>
    <row r="729" spans="1:26" ht="12.75" customHeight="1">
      <c r="A729" s="308"/>
      <c r="B729" s="308"/>
      <c r="C729" s="308"/>
      <c r="D729" s="308"/>
      <c r="E729" s="308"/>
      <c r="F729" s="308"/>
      <c r="G729" s="307"/>
      <c r="H729" s="308"/>
      <c r="I729" s="308"/>
      <c r="J729" s="308"/>
      <c r="K729" s="308"/>
      <c r="L729" s="308"/>
      <c r="M729" s="308"/>
      <c r="N729" s="308"/>
      <c r="O729" s="308"/>
      <c r="P729" s="308"/>
      <c r="Q729" s="308"/>
      <c r="R729" s="308"/>
      <c r="S729" s="308"/>
      <c r="T729" s="308"/>
      <c r="U729" s="308"/>
      <c r="V729" s="308"/>
      <c r="W729" s="308"/>
      <c r="X729" s="308"/>
      <c r="Y729" s="308"/>
      <c r="Z729" s="308"/>
    </row>
    <row r="730" spans="1:26" ht="12.75" customHeight="1">
      <c r="A730" s="308"/>
      <c r="B730" s="308"/>
      <c r="C730" s="308"/>
      <c r="D730" s="308"/>
      <c r="E730" s="308"/>
      <c r="F730" s="308"/>
      <c r="G730" s="307"/>
      <c r="H730" s="308"/>
      <c r="I730" s="308"/>
      <c r="J730" s="308"/>
      <c r="K730" s="308"/>
      <c r="L730" s="308"/>
      <c r="M730" s="308"/>
      <c r="N730" s="308"/>
      <c r="O730" s="308"/>
      <c r="P730" s="308"/>
      <c r="Q730" s="308"/>
      <c r="R730" s="308"/>
      <c r="S730" s="308"/>
      <c r="T730" s="308"/>
      <c r="U730" s="308"/>
      <c r="V730" s="308"/>
      <c r="W730" s="308"/>
      <c r="X730" s="308"/>
      <c r="Y730" s="308"/>
      <c r="Z730" s="308"/>
    </row>
    <row r="731" spans="1:26" ht="12.75" customHeight="1">
      <c r="A731" s="308"/>
      <c r="B731" s="308"/>
      <c r="C731" s="308"/>
      <c r="D731" s="308"/>
      <c r="E731" s="308"/>
      <c r="F731" s="308"/>
      <c r="G731" s="307"/>
      <c r="H731" s="308"/>
      <c r="I731" s="308"/>
      <c r="J731" s="308"/>
      <c r="K731" s="308"/>
      <c r="L731" s="308"/>
      <c r="M731" s="308"/>
      <c r="N731" s="308"/>
      <c r="O731" s="308"/>
      <c r="P731" s="308"/>
      <c r="Q731" s="308"/>
      <c r="R731" s="308"/>
      <c r="S731" s="308"/>
      <c r="T731" s="308"/>
      <c r="U731" s="308"/>
      <c r="V731" s="308"/>
      <c r="W731" s="308"/>
      <c r="X731" s="308"/>
      <c r="Y731" s="308"/>
      <c r="Z731" s="308"/>
    </row>
    <row r="732" spans="1:26" ht="12.75" customHeight="1">
      <c r="A732" s="308"/>
      <c r="B732" s="308"/>
      <c r="C732" s="308"/>
      <c r="D732" s="308"/>
      <c r="E732" s="308"/>
      <c r="F732" s="308"/>
      <c r="G732" s="307"/>
      <c r="H732" s="308"/>
      <c r="I732" s="308"/>
      <c r="J732" s="308"/>
      <c r="K732" s="308"/>
      <c r="L732" s="308"/>
      <c r="M732" s="308"/>
      <c r="N732" s="308"/>
      <c r="O732" s="308"/>
      <c r="P732" s="308"/>
      <c r="Q732" s="308"/>
      <c r="R732" s="308"/>
      <c r="S732" s="308"/>
      <c r="T732" s="308"/>
      <c r="U732" s="308"/>
      <c r="V732" s="308"/>
      <c r="W732" s="308"/>
      <c r="X732" s="308"/>
      <c r="Y732" s="308"/>
      <c r="Z732" s="308"/>
    </row>
    <row r="733" spans="1:26" ht="12.75" customHeight="1">
      <c r="A733" s="308"/>
      <c r="B733" s="308"/>
      <c r="C733" s="308"/>
      <c r="D733" s="308"/>
      <c r="E733" s="308"/>
      <c r="F733" s="308"/>
      <c r="G733" s="307"/>
      <c r="H733" s="308"/>
      <c r="I733" s="308"/>
      <c r="J733" s="308"/>
      <c r="K733" s="308"/>
      <c r="L733" s="308"/>
      <c r="M733" s="308"/>
      <c r="N733" s="308"/>
      <c r="O733" s="308"/>
      <c r="P733" s="308"/>
      <c r="Q733" s="308"/>
      <c r="R733" s="308"/>
      <c r="S733" s="308"/>
      <c r="T733" s="308"/>
      <c r="U733" s="308"/>
      <c r="V733" s="308"/>
      <c r="W733" s="308"/>
      <c r="X733" s="308"/>
      <c r="Y733" s="308"/>
      <c r="Z733" s="308"/>
    </row>
    <row r="734" spans="1:26" ht="12.75" customHeight="1">
      <c r="A734" s="308"/>
      <c r="B734" s="308"/>
      <c r="C734" s="308"/>
      <c r="D734" s="308"/>
      <c r="E734" s="308"/>
      <c r="F734" s="308"/>
      <c r="G734" s="307"/>
      <c r="H734" s="308"/>
      <c r="I734" s="308"/>
      <c r="J734" s="308"/>
      <c r="K734" s="308"/>
      <c r="L734" s="308"/>
      <c r="M734" s="308"/>
      <c r="N734" s="308"/>
      <c r="O734" s="308"/>
      <c r="P734" s="308"/>
      <c r="Q734" s="308"/>
      <c r="R734" s="308"/>
      <c r="S734" s="308"/>
      <c r="T734" s="308"/>
      <c r="U734" s="308"/>
      <c r="V734" s="308"/>
      <c r="W734" s="308"/>
      <c r="X734" s="308"/>
      <c r="Y734" s="308"/>
      <c r="Z734" s="308"/>
    </row>
    <row r="735" spans="1:26" ht="12.75" customHeight="1">
      <c r="A735" s="308"/>
      <c r="B735" s="308"/>
      <c r="C735" s="308"/>
      <c r="D735" s="308"/>
      <c r="E735" s="308"/>
      <c r="F735" s="308"/>
      <c r="G735" s="307"/>
      <c r="H735" s="308"/>
      <c r="I735" s="308"/>
      <c r="J735" s="308"/>
      <c r="K735" s="308"/>
      <c r="L735" s="308"/>
      <c r="M735" s="308"/>
      <c r="N735" s="308"/>
      <c r="O735" s="308"/>
      <c r="P735" s="308"/>
      <c r="Q735" s="308"/>
      <c r="R735" s="308"/>
      <c r="S735" s="308"/>
      <c r="T735" s="308"/>
      <c r="U735" s="308"/>
      <c r="V735" s="308"/>
      <c r="W735" s="308"/>
      <c r="X735" s="308"/>
      <c r="Y735" s="308"/>
      <c r="Z735" s="308"/>
    </row>
    <row r="736" spans="1:26" ht="12.75" customHeight="1">
      <c r="A736" s="308"/>
      <c r="B736" s="308"/>
      <c r="C736" s="308"/>
      <c r="D736" s="308"/>
      <c r="E736" s="308"/>
      <c r="F736" s="308"/>
      <c r="G736" s="307"/>
      <c r="H736" s="308"/>
      <c r="I736" s="308"/>
      <c r="J736" s="308"/>
      <c r="K736" s="308"/>
      <c r="L736" s="308"/>
      <c r="M736" s="308"/>
      <c r="N736" s="308"/>
      <c r="O736" s="308"/>
      <c r="P736" s="308"/>
      <c r="Q736" s="308"/>
      <c r="R736" s="308"/>
      <c r="S736" s="308"/>
      <c r="T736" s="308"/>
      <c r="U736" s="308"/>
      <c r="V736" s="308"/>
      <c r="W736" s="308"/>
      <c r="X736" s="308"/>
      <c r="Y736" s="308"/>
      <c r="Z736" s="308"/>
    </row>
    <row r="737" spans="1:26" ht="12.75" customHeight="1">
      <c r="A737" s="308"/>
      <c r="B737" s="308"/>
      <c r="C737" s="308"/>
      <c r="D737" s="308"/>
      <c r="E737" s="308"/>
      <c r="F737" s="308"/>
      <c r="G737" s="307"/>
      <c r="H737" s="308"/>
      <c r="I737" s="308"/>
      <c r="J737" s="308"/>
      <c r="K737" s="308"/>
      <c r="L737" s="308"/>
      <c r="M737" s="308"/>
      <c r="N737" s="308"/>
      <c r="O737" s="308"/>
      <c r="P737" s="308"/>
      <c r="Q737" s="308"/>
      <c r="R737" s="308"/>
      <c r="S737" s="308"/>
      <c r="T737" s="308"/>
      <c r="U737" s="308"/>
      <c r="V737" s="308"/>
      <c r="W737" s="308"/>
      <c r="X737" s="308"/>
      <c r="Y737" s="308"/>
      <c r="Z737" s="308"/>
    </row>
    <row r="738" spans="1:26" ht="12.75" customHeight="1">
      <c r="A738" s="308"/>
      <c r="B738" s="308"/>
      <c r="C738" s="308"/>
      <c r="D738" s="308"/>
      <c r="E738" s="308"/>
      <c r="F738" s="308"/>
      <c r="G738" s="307"/>
      <c r="H738" s="308"/>
      <c r="I738" s="308"/>
      <c r="J738" s="308"/>
      <c r="K738" s="308"/>
      <c r="L738" s="308"/>
      <c r="M738" s="308"/>
      <c r="N738" s="308"/>
      <c r="O738" s="308"/>
      <c r="P738" s="308"/>
      <c r="Q738" s="308"/>
      <c r="R738" s="308"/>
      <c r="S738" s="308"/>
      <c r="T738" s="308"/>
      <c r="U738" s="308"/>
      <c r="V738" s="308"/>
      <c r="W738" s="308"/>
      <c r="X738" s="308"/>
      <c r="Y738" s="308"/>
      <c r="Z738" s="308"/>
    </row>
    <row r="739" spans="1:26" ht="12.75" customHeight="1">
      <c r="A739" s="308"/>
      <c r="B739" s="308"/>
      <c r="C739" s="308"/>
      <c r="D739" s="308"/>
      <c r="E739" s="308"/>
      <c r="F739" s="308"/>
      <c r="G739" s="307"/>
      <c r="H739" s="308"/>
      <c r="I739" s="308"/>
      <c r="J739" s="308"/>
      <c r="K739" s="308"/>
      <c r="L739" s="308"/>
      <c r="M739" s="308"/>
      <c r="N739" s="308"/>
      <c r="O739" s="308"/>
      <c r="P739" s="308"/>
      <c r="Q739" s="308"/>
      <c r="R739" s="308"/>
      <c r="S739" s="308"/>
      <c r="T739" s="308"/>
      <c r="U739" s="308"/>
      <c r="V739" s="308"/>
      <c r="W739" s="308"/>
      <c r="X739" s="308"/>
      <c r="Y739" s="308"/>
      <c r="Z739" s="308"/>
    </row>
    <row r="740" spans="1:26" ht="12.75" customHeight="1">
      <c r="A740" s="308"/>
      <c r="B740" s="308"/>
      <c r="C740" s="308"/>
      <c r="D740" s="308"/>
      <c r="E740" s="308"/>
      <c r="F740" s="308"/>
      <c r="G740" s="307"/>
      <c r="H740" s="308"/>
      <c r="I740" s="308"/>
      <c r="J740" s="308"/>
      <c r="K740" s="308"/>
      <c r="L740" s="308"/>
      <c r="M740" s="308"/>
      <c r="N740" s="308"/>
      <c r="O740" s="308"/>
      <c r="P740" s="308"/>
      <c r="Q740" s="308"/>
      <c r="R740" s="308"/>
      <c r="S740" s="308"/>
      <c r="T740" s="308"/>
      <c r="U740" s="308"/>
      <c r="V740" s="308"/>
      <c r="W740" s="308"/>
      <c r="X740" s="308"/>
      <c r="Y740" s="308"/>
      <c r="Z740" s="308"/>
    </row>
    <row r="741" spans="1:26" ht="12.75" customHeight="1">
      <c r="A741" s="308"/>
      <c r="B741" s="308"/>
      <c r="C741" s="308"/>
      <c r="D741" s="308"/>
      <c r="E741" s="308"/>
      <c r="F741" s="308"/>
      <c r="G741" s="307"/>
      <c r="H741" s="308"/>
      <c r="I741" s="308"/>
      <c r="J741" s="308"/>
      <c r="K741" s="308"/>
      <c r="L741" s="308"/>
      <c r="M741" s="308"/>
      <c r="N741" s="308"/>
      <c r="O741" s="308"/>
      <c r="P741" s="308"/>
      <c r="Q741" s="308"/>
      <c r="R741" s="308"/>
      <c r="S741" s="308"/>
      <c r="T741" s="308"/>
      <c r="U741" s="308"/>
      <c r="V741" s="308"/>
      <c r="W741" s="308"/>
      <c r="X741" s="308"/>
      <c r="Y741" s="308"/>
      <c r="Z741" s="308"/>
    </row>
    <row r="742" spans="1:26" ht="12.75" customHeight="1">
      <c r="A742" s="308"/>
      <c r="B742" s="308"/>
      <c r="C742" s="308"/>
      <c r="D742" s="308"/>
      <c r="E742" s="308"/>
      <c r="F742" s="308"/>
      <c r="G742" s="307"/>
      <c r="H742" s="308"/>
      <c r="I742" s="308"/>
      <c r="J742" s="308"/>
      <c r="K742" s="308"/>
      <c r="L742" s="308"/>
      <c r="M742" s="308"/>
      <c r="N742" s="308"/>
      <c r="O742" s="308"/>
      <c r="P742" s="308"/>
      <c r="Q742" s="308"/>
      <c r="R742" s="308"/>
      <c r="S742" s="308"/>
      <c r="T742" s="308"/>
      <c r="U742" s="308"/>
      <c r="V742" s="308"/>
      <c r="W742" s="308"/>
      <c r="X742" s="308"/>
      <c r="Y742" s="308"/>
      <c r="Z742" s="308"/>
    </row>
    <row r="743" spans="1:26" ht="12.75" customHeight="1">
      <c r="A743" s="308"/>
      <c r="B743" s="308"/>
      <c r="C743" s="308"/>
      <c r="D743" s="308"/>
      <c r="E743" s="308"/>
      <c r="F743" s="308"/>
      <c r="G743" s="307"/>
      <c r="H743" s="308"/>
      <c r="I743" s="308"/>
      <c r="J743" s="308"/>
      <c r="K743" s="308"/>
      <c r="L743" s="308"/>
      <c r="M743" s="308"/>
      <c r="N743" s="308"/>
      <c r="O743" s="308"/>
      <c r="P743" s="308"/>
      <c r="Q743" s="308"/>
      <c r="R743" s="308"/>
      <c r="S743" s="308"/>
      <c r="T743" s="308"/>
      <c r="U743" s="308"/>
      <c r="V743" s="308"/>
      <c r="W743" s="308"/>
      <c r="X743" s="308"/>
      <c r="Y743" s="308"/>
      <c r="Z743" s="308"/>
    </row>
    <row r="744" spans="1:26" ht="12.75" customHeight="1">
      <c r="A744" s="308"/>
      <c r="B744" s="308"/>
      <c r="C744" s="308"/>
      <c r="D744" s="308"/>
      <c r="E744" s="308"/>
      <c r="F744" s="308"/>
      <c r="G744" s="307"/>
      <c r="H744" s="308"/>
      <c r="I744" s="308"/>
      <c r="J744" s="308"/>
      <c r="K744" s="308"/>
      <c r="L744" s="308"/>
      <c r="M744" s="308"/>
      <c r="N744" s="308"/>
      <c r="O744" s="308"/>
      <c r="P744" s="308"/>
      <c r="Q744" s="308"/>
      <c r="R744" s="308"/>
      <c r="S744" s="308"/>
      <c r="T744" s="308"/>
      <c r="U744" s="308"/>
      <c r="V744" s="308"/>
      <c r="W744" s="308"/>
      <c r="X744" s="308"/>
      <c r="Y744" s="308"/>
      <c r="Z744" s="308"/>
    </row>
    <row r="745" spans="1:26" ht="12.75" customHeight="1">
      <c r="A745" s="308"/>
      <c r="B745" s="308"/>
      <c r="C745" s="308"/>
      <c r="D745" s="308"/>
      <c r="E745" s="308"/>
      <c r="F745" s="308"/>
      <c r="G745" s="307"/>
      <c r="H745" s="308"/>
      <c r="I745" s="308"/>
      <c r="J745" s="308"/>
      <c r="K745" s="308"/>
      <c r="L745" s="308"/>
      <c r="M745" s="308"/>
      <c r="N745" s="308"/>
      <c r="O745" s="308"/>
      <c r="P745" s="308"/>
      <c r="Q745" s="308"/>
      <c r="R745" s="308"/>
      <c r="S745" s="308"/>
      <c r="T745" s="308"/>
      <c r="U745" s="308"/>
      <c r="V745" s="308"/>
      <c r="W745" s="308"/>
      <c r="X745" s="308"/>
      <c r="Y745" s="308"/>
      <c r="Z745" s="308"/>
    </row>
    <row r="746" spans="1:26" ht="12.75" customHeight="1">
      <c r="A746" s="308"/>
      <c r="B746" s="308"/>
      <c r="C746" s="308"/>
      <c r="D746" s="308"/>
      <c r="E746" s="308"/>
      <c r="F746" s="308"/>
      <c r="G746" s="307"/>
      <c r="H746" s="308"/>
      <c r="I746" s="308"/>
      <c r="J746" s="308"/>
      <c r="K746" s="308"/>
      <c r="L746" s="308"/>
      <c r="M746" s="308"/>
      <c r="N746" s="308"/>
      <c r="O746" s="308"/>
      <c r="P746" s="308"/>
      <c r="Q746" s="308"/>
      <c r="R746" s="308"/>
      <c r="S746" s="308"/>
      <c r="T746" s="308"/>
      <c r="U746" s="308"/>
      <c r="V746" s="308"/>
      <c r="W746" s="308"/>
      <c r="X746" s="308"/>
      <c r="Y746" s="308"/>
      <c r="Z746" s="308"/>
    </row>
    <row r="747" spans="1:26" ht="12.75" customHeight="1">
      <c r="A747" s="308"/>
      <c r="B747" s="308"/>
      <c r="C747" s="308"/>
      <c r="D747" s="308"/>
      <c r="E747" s="308"/>
      <c r="F747" s="308"/>
      <c r="G747" s="307"/>
      <c r="H747" s="308"/>
      <c r="I747" s="308"/>
      <c r="J747" s="308"/>
      <c r="K747" s="308"/>
      <c r="L747" s="308"/>
      <c r="M747" s="308"/>
      <c r="N747" s="308"/>
      <c r="O747" s="308"/>
      <c r="P747" s="308"/>
      <c r="Q747" s="308"/>
      <c r="R747" s="308"/>
      <c r="S747" s="308"/>
      <c r="T747" s="308"/>
      <c r="U747" s="308"/>
      <c r="V747" s="308"/>
      <c r="W747" s="308"/>
      <c r="X747" s="308"/>
      <c r="Y747" s="308"/>
      <c r="Z747" s="308"/>
    </row>
    <row r="748" spans="1:26" ht="12.75" customHeight="1">
      <c r="A748" s="308"/>
      <c r="B748" s="308"/>
      <c r="C748" s="308"/>
      <c r="D748" s="308"/>
      <c r="E748" s="308"/>
      <c r="F748" s="308"/>
      <c r="G748" s="307"/>
      <c r="H748" s="308"/>
      <c r="I748" s="308"/>
      <c r="J748" s="308"/>
      <c r="K748" s="308"/>
      <c r="L748" s="308"/>
      <c r="M748" s="308"/>
      <c r="N748" s="308"/>
      <c r="O748" s="308"/>
      <c r="P748" s="308"/>
      <c r="Q748" s="308"/>
      <c r="R748" s="308"/>
      <c r="S748" s="308"/>
      <c r="T748" s="308"/>
      <c r="U748" s="308"/>
      <c r="V748" s="308"/>
      <c r="W748" s="308"/>
      <c r="X748" s="308"/>
      <c r="Y748" s="308"/>
      <c r="Z748" s="308"/>
    </row>
    <row r="749" spans="1:26" ht="12.75" customHeight="1">
      <c r="A749" s="308"/>
      <c r="B749" s="308"/>
      <c r="C749" s="308"/>
      <c r="D749" s="308"/>
      <c r="E749" s="308"/>
      <c r="F749" s="308"/>
      <c r="G749" s="307"/>
      <c r="H749" s="308"/>
      <c r="I749" s="308"/>
      <c r="J749" s="308"/>
      <c r="K749" s="308"/>
      <c r="L749" s="308"/>
      <c r="M749" s="308"/>
      <c r="N749" s="308"/>
      <c r="O749" s="308"/>
      <c r="P749" s="308"/>
      <c r="Q749" s="308"/>
      <c r="R749" s="308"/>
      <c r="S749" s="308"/>
      <c r="T749" s="308"/>
      <c r="U749" s="308"/>
      <c r="V749" s="308"/>
      <c r="W749" s="308"/>
      <c r="X749" s="308"/>
      <c r="Y749" s="308"/>
      <c r="Z749" s="308"/>
    </row>
    <row r="750" spans="1:26" ht="12.75" customHeight="1">
      <c r="A750" s="308"/>
      <c r="B750" s="308"/>
      <c r="C750" s="308"/>
      <c r="D750" s="308"/>
      <c r="E750" s="308"/>
      <c r="F750" s="308"/>
      <c r="G750" s="307"/>
      <c r="H750" s="308"/>
      <c r="I750" s="308"/>
      <c r="J750" s="308"/>
      <c r="K750" s="308"/>
      <c r="L750" s="308"/>
      <c r="M750" s="308"/>
      <c r="N750" s="308"/>
      <c r="O750" s="308"/>
      <c r="P750" s="308"/>
      <c r="Q750" s="308"/>
      <c r="R750" s="308"/>
      <c r="S750" s="308"/>
      <c r="T750" s="308"/>
      <c r="U750" s="308"/>
      <c r="V750" s="308"/>
      <c r="W750" s="308"/>
      <c r="X750" s="308"/>
      <c r="Y750" s="308"/>
      <c r="Z750" s="308"/>
    </row>
    <row r="751" spans="1:26" ht="12.75" customHeight="1">
      <c r="A751" s="308"/>
      <c r="B751" s="308"/>
      <c r="C751" s="308"/>
      <c r="D751" s="308"/>
      <c r="E751" s="308"/>
      <c r="F751" s="308"/>
      <c r="G751" s="307"/>
      <c r="H751" s="308"/>
      <c r="I751" s="308"/>
      <c r="J751" s="308"/>
      <c r="K751" s="308"/>
      <c r="L751" s="308"/>
      <c r="M751" s="308"/>
      <c r="N751" s="308"/>
      <c r="O751" s="308"/>
      <c r="P751" s="308"/>
      <c r="Q751" s="308"/>
      <c r="R751" s="308"/>
      <c r="S751" s="308"/>
      <c r="T751" s="308"/>
      <c r="U751" s="308"/>
      <c r="V751" s="308"/>
      <c r="W751" s="308"/>
      <c r="X751" s="308"/>
      <c r="Y751" s="308"/>
      <c r="Z751" s="308"/>
    </row>
    <row r="752" spans="1:26" ht="12.75" customHeight="1">
      <c r="A752" s="308"/>
      <c r="B752" s="308"/>
      <c r="C752" s="308"/>
      <c r="D752" s="308"/>
      <c r="E752" s="308"/>
      <c r="F752" s="308"/>
      <c r="G752" s="307"/>
      <c r="H752" s="308"/>
      <c r="I752" s="308"/>
      <c r="J752" s="308"/>
      <c r="K752" s="308"/>
      <c r="L752" s="308"/>
      <c r="M752" s="308"/>
      <c r="N752" s="308"/>
      <c r="O752" s="308"/>
      <c r="P752" s="308"/>
      <c r="Q752" s="308"/>
      <c r="R752" s="308"/>
      <c r="S752" s="308"/>
      <c r="T752" s="308"/>
      <c r="U752" s="308"/>
      <c r="V752" s="308"/>
      <c r="W752" s="308"/>
      <c r="X752" s="308"/>
      <c r="Y752" s="308"/>
      <c r="Z752" s="308"/>
    </row>
    <row r="753" spans="1:26" ht="12.75" customHeight="1">
      <c r="A753" s="308"/>
      <c r="B753" s="308"/>
      <c r="C753" s="308"/>
      <c r="D753" s="308"/>
      <c r="E753" s="308"/>
      <c r="F753" s="308"/>
      <c r="G753" s="307"/>
      <c r="H753" s="308"/>
      <c r="I753" s="308"/>
      <c r="J753" s="308"/>
      <c r="K753" s="308"/>
      <c r="L753" s="308"/>
      <c r="M753" s="308"/>
      <c r="N753" s="308"/>
      <c r="O753" s="308"/>
      <c r="P753" s="308"/>
      <c r="Q753" s="308"/>
      <c r="R753" s="308"/>
      <c r="S753" s="308"/>
      <c r="T753" s="308"/>
      <c r="U753" s="308"/>
      <c r="V753" s="308"/>
      <c r="W753" s="308"/>
      <c r="X753" s="308"/>
      <c r="Y753" s="308"/>
      <c r="Z753" s="308"/>
    </row>
    <row r="754" spans="1:26" ht="12.75" customHeight="1">
      <c r="A754" s="308"/>
      <c r="B754" s="308"/>
      <c r="C754" s="308"/>
      <c r="D754" s="308"/>
      <c r="E754" s="308"/>
      <c r="F754" s="308"/>
      <c r="G754" s="307"/>
      <c r="H754" s="308"/>
      <c r="I754" s="308"/>
      <c r="J754" s="308"/>
      <c r="K754" s="308"/>
      <c r="L754" s="308"/>
      <c r="M754" s="308"/>
      <c r="N754" s="308"/>
      <c r="O754" s="308"/>
      <c r="P754" s="308"/>
      <c r="Q754" s="308"/>
      <c r="R754" s="308"/>
      <c r="S754" s="308"/>
      <c r="T754" s="308"/>
      <c r="U754" s="308"/>
      <c r="V754" s="308"/>
      <c r="W754" s="308"/>
      <c r="X754" s="308"/>
      <c r="Y754" s="308"/>
      <c r="Z754" s="308"/>
    </row>
    <row r="755" spans="1:26" ht="12.75" customHeight="1">
      <c r="A755" s="308"/>
      <c r="B755" s="308"/>
      <c r="C755" s="308"/>
      <c r="D755" s="308"/>
      <c r="E755" s="308"/>
      <c r="F755" s="308"/>
      <c r="G755" s="307"/>
      <c r="H755" s="308"/>
      <c r="I755" s="308"/>
      <c r="J755" s="308"/>
      <c r="K755" s="308"/>
      <c r="L755" s="308"/>
      <c r="M755" s="308"/>
      <c r="N755" s="308"/>
      <c r="O755" s="308"/>
      <c r="P755" s="308"/>
      <c r="Q755" s="308"/>
      <c r="R755" s="308"/>
      <c r="S755" s="308"/>
      <c r="T755" s="308"/>
      <c r="U755" s="308"/>
      <c r="V755" s="308"/>
      <c r="W755" s="308"/>
      <c r="X755" s="308"/>
      <c r="Y755" s="308"/>
      <c r="Z755" s="308"/>
    </row>
    <row r="756" spans="1:26" ht="12.75" customHeight="1">
      <c r="A756" s="308"/>
      <c r="B756" s="308"/>
      <c r="C756" s="308"/>
      <c r="D756" s="308"/>
      <c r="E756" s="308"/>
      <c r="F756" s="308"/>
      <c r="G756" s="307"/>
      <c r="H756" s="308"/>
      <c r="I756" s="308"/>
      <c r="J756" s="308"/>
      <c r="K756" s="308"/>
      <c r="L756" s="308"/>
      <c r="M756" s="308"/>
      <c r="N756" s="308"/>
      <c r="O756" s="308"/>
      <c r="P756" s="308"/>
      <c r="Q756" s="308"/>
      <c r="R756" s="308"/>
      <c r="S756" s="308"/>
      <c r="T756" s="308"/>
      <c r="U756" s="308"/>
      <c r="V756" s="308"/>
      <c r="W756" s="308"/>
      <c r="X756" s="308"/>
      <c r="Y756" s="308"/>
      <c r="Z756" s="308"/>
    </row>
    <row r="757" spans="1:26" ht="12.75" customHeight="1">
      <c r="A757" s="308"/>
      <c r="B757" s="308"/>
      <c r="C757" s="308"/>
      <c r="D757" s="308"/>
      <c r="E757" s="308"/>
      <c r="F757" s="308"/>
      <c r="G757" s="307"/>
      <c r="H757" s="308"/>
      <c r="I757" s="308"/>
      <c r="J757" s="308"/>
      <c r="K757" s="308"/>
      <c r="L757" s="308"/>
      <c r="M757" s="308"/>
      <c r="N757" s="308"/>
      <c r="O757" s="308"/>
      <c r="P757" s="308"/>
      <c r="Q757" s="308"/>
      <c r="R757" s="308"/>
      <c r="S757" s="308"/>
      <c r="T757" s="308"/>
      <c r="U757" s="308"/>
      <c r="V757" s="308"/>
      <c r="W757" s="308"/>
      <c r="X757" s="308"/>
      <c r="Y757" s="308"/>
      <c r="Z757" s="308"/>
    </row>
    <row r="758" spans="1:26" ht="12.75" customHeight="1">
      <c r="A758" s="308"/>
      <c r="B758" s="308"/>
      <c r="C758" s="308"/>
      <c r="D758" s="308"/>
      <c r="E758" s="308"/>
      <c r="F758" s="308"/>
      <c r="G758" s="307"/>
      <c r="H758" s="308"/>
      <c r="I758" s="308"/>
      <c r="J758" s="308"/>
      <c r="K758" s="308"/>
      <c r="L758" s="308"/>
      <c r="M758" s="308"/>
      <c r="N758" s="308"/>
      <c r="O758" s="308"/>
      <c r="P758" s="308"/>
      <c r="Q758" s="308"/>
      <c r="R758" s="308"/>
      <c r="S758" s="308"/>
      <c r="T758" s="308"/>
      <c r="U758" s="308"/>
      <c r="V758" s="308"/>
      <c r="W758" s="308"/>
      <c r="X758" s="308"/>
      <c r="Y758" s="308"/>
      <c r="Z758" s="308"/>
    </row>
    <row r="759" spans="1:26" ht="12.75" customHeight="1">
      <c r="A759" s="308"/>
      <c r="B759" s="308"/>
      <c r="C759" s="308"/>
      <c r="D759" s="308"/>
      <c r="E759" s="308"/>
      <c r="F759" s="308"/>
      <c r="G759" s="307"/>
      <c r="H759" s="308"/>
      <c r="I759" s="308"/>
      <c r="J759" s="308"/>
      <c r="K759" s="308"/>
      <c r="L759" s="308"/>
      <c r="M759" s="308"/>
      <c r="N759" s="308"/>
      <c r="O759" s="308"/>
      <c r="P759" s="308"/>
      <c r="Q759" s="308"/>
      <c r="R759" s="308"/>
      <c r="S759" s="308"/>
      <c r="T759" s="308"/>
      <c r="U759" s="308"/>
      <c r="V759" s="308"/>
      <c r="W759" s="308"/>
      <c r="X759" s="308"/>
      <c r="Y759" s="308"/>
      <c r="Z759" s="308"/>
    </row>
    <row r="760" spans="1:26" ht="12.75" customHeight="1">
      <c r="A760" s="308"/>
      <c r="B760" s="308"/>
      <c r="C760" s="308"/>
      <c r="D760" s="308"/>
      <c r="E760" s="308"/>
      <c r="F760" s="308"/>
      <c r="G760" s="307"/>
      <c r="H760" s="308"/>
      <c r="I760" s="308"/>
      <c r="J760" s="308"/>
      <c r="K760" s="308"/>
      <c r="L760" s="308"/>
      <c r="M760" s="308"/>
      <c r="N760" s="308"/>
      <c r="O760" s="308"/>
      <c r="P760" s="308"/>
      <c r="Q760" s="308"/>
      <c r="R760" s="308"/>
      <c r="S760" s="308"/>
      <c r="T760" s="308"/>
      <c r="U760" s="308"/>
      <c r="V760" s="308"/>
      <c r="W760" s="308"/>
      <c r="X760" s="308"/>
      <c r="Y760" s="308"/>
      <c r="Z760" s="308"/>
    </row>
    <row r="761" spans="1:26" ht="12.75" customHeight="1">
      <c r="A761" s="308"/>
      <c r="B761" s="308"/>
      <c r="C761" s="308"/>
      <c r="D761" s="308"/>
      <c r="E761" s="308"/>
      <c r="F761" s="308"/>
      <c r="G761" s="307"/>
      <c r="H761" s="308"/>
      <c r="I761" s="308"/>
      <c r="J761" s="308"/>
      <c r="K761" s="308"/>
      <c r="L761" s="308"/>
      <c r="M761" s="308"/>
      <c r="N761" s="308"/>
      <c r="O761" s="308"/>
      <c r="P761" s="308"/>
      <c r="Q761" s="308"/>
      <c r="R761" s="308"/>
      <c r="S761" s="308"/>
      <c r="T761" s="308"/>
      <c r="U761" s="308"/>
      <c r="V761" s="308"/>
      <c r="W761" s="308"/>
      <c r="X761" s="308"/>
      <c r="Y761" s="308"/>
      <c r="Z761" s="308"/>
    </row>
    <row r="762" spans="1:26" ht="12.75" customHeight="1">
      <c r="A762" s="308"/>
      <c r="B762" s="308"/>
      <c r="C762" s="308"/>
      <c r="D762" s="308"/>
      <c r="E762" s="308"/>
      <c r="F762" s="308"/>
      <c r="G762" s="307"/>
      <c r="H762" s="308"/>
      <c r="I762" s="308"/>
      <c r="J762" s="308"/>
      <c r="K762" s="308"/>
      <c r="L762" s="308"/>
      <c r="M762" s="308"/>
      <c r="N762" s="308"/>
      <c r="O762" s="308"/>
      <c r="P762" s="308"/>
      <c r="Q762" s="308"/>
      <c r="R762" s="308"/>
      <c r="S762" s="308"/>
      <c r="T762" s="308"/>
      <c r="U762" s="308"/>
      <c r="V762" s="308"/>
      <c r="W762" s="308"/>
      <c r="X762" s="308"/>
      <c r="Y762" s="308"/>
      <c r="Z762" s="308"/>
    </row>
    <row r="763" spans="1:26" ht="12.75" customHeight="1">
      <c r="A763" s="308"/>
      <c r="B763" s="308"/>
      <c r="C763" s="308"/>
      <c r="D763" s="308"/>
      <c r="E763" s="308"/>
      <c r="F763" s="308"/>
      <c r="G763" s="307"/>
      <c r="H763" s="308"/>
      <c r="I763" s="308"/>
      <c r="J763" s="308"/>
      <c r="K763" s="308"/>
      <c r="L763" s="308"/>
      <c r="M763" s="308"/>
      <c r="N763" s="308"/>
      <c r="O763" s="308"/>
      <c r="P763" s="308"/>
      <c r="Q763" s="308"/>
      <c r="R763" s="308"/>
      <c r="S763" s="308"/>
      <c r="T763" s="308"/>
      <c r="U763" s="308"/>
      <c r="V763" s="308"/>
      <c r="W763" s="308"/>
      <c r="X763" s="308"/>
      <c r="Y763" s="308"/>
      <c r="Z763" s="308"/>
    </row>
    <row r="764" spans="1:26" ht="12.75" customHeight="1">
      <c r="A764" s="308"/>
      <c r="B764" s="308"/>
      <c r="C764" s="308"/>
      <c r="D764" s="308"/>
      <c r="E764" s="308"/>
      <c r="F764" s="308"/>
      <c r="G764" s="307"/>
      <c r="H764" s="308"/>
      <c r="I764" s="308"/>
      <c r="J764" s="308"/>
      <c r="K764" s="308"/>
      <c r="L764" s="308"/>
      <c r="M764" s="308"/>
      <c r="N764" s="308"/>
      <c r="O764" s="308"/>
      <c r="P764" s="308"/>
      <c r="Q764" s="308"/>
      <c r="R764" s="308"/>
      <c r="S764" s="308"/>
      <c r="T764" s="308"/>
      <c r="U764" s="308"/>
      <c r="V764" s="308"/>
      <c r="W764" s="308"/>
      <c r="X764" s="308"/>
      <c r="Y764" s="308"/>
      <c r="Z764" s="308"/>
    </row>
    <row r="765" spans="1:26" ht="12.75" customHeight="1">
      <c r="A765" s="308"/>
      <c r="B765" s="308"/>
      <c r="C765" s="308"/>
      <c r="D765" s="308"/>
      <c r="E765" s="308"/>
      <c r="F765" s="308"/>
      <c r="G765" s="307"/>
      <c r="H765" s="308"/>
      <c r="I765" s="308"/>
      <c r="J765" s="308"/>
      <c r="K765" s="308"/>
      <c r="L765" s="308"/>
      <c r="M765" s="308"/>
      <c r="N765" s="308"/>
      <c r="O765" s="308"/>
      <c r="P765" s="308"/>
      <c r="Q765" s="308"/>
      <c r="R765" s="308"/>
      <c r="S765" s="308"/>
      <c r="T765" s="308"/>
      <c r="U765" s="308"/>
      <c r="V765" s="308"/>
      <c r="W765" s="308"/>
      <c r="X765" s="308"/>
      <c r="Y765" s="308"/>
      <c r="Z765" s="308"/>
    </row>
    <row r="766" spans="1:26" ht="12.75" customHeight="1">
      <c r="A766" s="308"/>
      <c r="B766" s="308"/>
      <c r="C766" s="308"/>
      <c r="D766" s="308"/>
      <c r="E766" s="308"/>
      <c r="F766" s="308"/>
      <c r="G766" s="307"/>
      <c r="H766" s="308"/>
      <c r="I766" s="308"/>
      <c r="J766" s="308"/>
      <c r="K766" s="308"/>
      <c r="L766" s="308"/>
      <c r="M766" s="308"/>
      <c r="N766" s="308"/>
      <c r="O766" s="308"/>
      <c r="P766" s="308"/>
      <c r="Q766" s="308"/>
      <c r="R766" s="308"/>
      <c r="S766" s="308"/>
      <c r="T766" s="308"/>
      <c r="U766" s="308"/>
      <c r="V766" s="308"/>
      <c r="W766" s="308"/>
      <c r="X766" s="308"/>
      <c r="Y766" s="308"/>
      <c r="Z766" s="308"/>
    </row>
    <row r="767" spans="1:26" ht="12.75" customHeight="1">
      <c r="A767" s="308"/>
      <c r="B767" s="308"/>
      <c r="C767" s="308"/>
      <c r="D767" s="308"/>
      <c r="E767" s="308"/>
      <c r="F767" s="308"/>
      <c r="G767" s="307"/>
      <c r="H767" s="308"/>
      <c r="I767" s="308"/>
      <c r="J767" s="308"/>
      <c r="K767" s="308"/>
      <c r="L767" s="308"/>
      <c r="M767" s="308"/>
      <c r="N767" s="308"/>
      <c r="O767" s="308"/>
      <c r="P767" s="308"/>
      <c r="Q767" s="308"/>
      <c r="R767" s="308"/>
      <c r="S767" s="308"/>
      <c r="T767" s="308"/>
      <c r="U767" s="308"/>
      <c r="V767" s="308"/>
      <c r="W767" s="308"/>
      <c r="X767" s="308"/>
      <c r="Y767" s="308"/>
      <c r="Z767" s="308"/>
    </row>
    <row r="768" spans="1:26" ht="12.75" customHeight="1">
      <c r="A768" s="308"/>
      <c r="B768" s="308"/>
      <c r="C768" s="308"/>
      <c r="D768" s="308"/>
      <c r="E768" s="308"/>
      <c r="F768" s="308"/>
      <c r="G768" s="307"/>
      <c r="H768" s="308"/>
      <c r="I768" s="308"/>
      <c r="J768" s="308"/>
      <c r="K768" s="308"/>
      <c r="L768" s="308"/>
      <c r="M768" s="308"/>
      <c r="N768" s="308"/>
      <c r="O768" s="308"/>
      <c r="P768" s="308"/>
      <c r="Q768" s="308"/>
      <c r="R768" s="308"/>
      <c r="S768" s="308"/>
      <c r="T768" s="308"/>
      <c r="U768" s="308"/>
      <c r="V768" s="308"/>
      <c r="W768" s="308"/>
      <c r="X768" s="308"/>
      <c r="Y768" s="308"/>
      <c r="Z768" s="308"/>
    </row>
    <row r="769" spans="1:26" ht="12.75" customHeight="1">
      <c r="A769" s="308"/>
      <c r="B769" s="308"/>
      <c r="C769" s="308"/>
      <c r="D769" s="308"/>
      <c r="E769" s="308"/>
      <c r="F769" s="308"/>
      <c r="G769" s="307"/>
      <c r="H769" s="308"/>
      <c r="I769" s="308"/>
      <c r="J769" s="308"/>
      <c r="K769" s="308"/>
      <c r="L769" s="308"/>
      <c r="M769" s="308"/>
      <c r="N769" s="308"/>
      <c r="O769" s="308"/>
      <c r="P769" s="308"/>
      <c r="Q769" s="308"/>
      <c r="R769" s="308"/>
      <c r="S769" s="308"/>
      <c r="T769" s="308"/>
      <c r="U769" s="308"/>
      <c r="V769" s="308"/>
      <c r="W769" s="308"/>
      <c r="X769" s="308"/>
      <c r="Y769" s="308"/>
      <c r="Z769" s="308"/>
    </row>
    <row r="770" spans="1:26" ht="12.75" customHeight="1">
      <c r="A770" s="308"/>
      <c r="B770" s="308"/>
      <c r="C770" s="308"/>
      <c r="D770" s="308"/>
      <c r="E770" s="308"/>
      <c r="F770" s="308"/>
      <c r="G770" s="307"/>
      <c r="H770" s="308"/>
      <c r="I770" s="308"/>
      <c r="J770" s="308"/>
      <c r="K770" s="308"/>
      <c r="L770" s="308"/>
      <c r="M770" s="308"/>
      <c r="N770" s="308"/>
      <c r="O770" s="308"/>
      <c r="P770" s="308"/>
      <c r="Q770" s="308"/>
      <c r="R770" s="308"/>
      <c r="S770" s="308"/>
      <c r="T770" s="308"/>
      <c r="U770" s="308"/>
      <c r="V770" s="308"/>
      <c r="W770" s="308"/>
      <c r="X770" s="308"/>
      <c r="Y770" s="308"/>
      <c r="Z770" s="308"/>
    </row>
    <row r="771" spans="1:26" ht="12.75" customHeight="1">
      <c r="A771" s="308"/>
      <c r="B771" s="308"/>
      <c r="C771" s="308"/>
      <c r="D771" s="308"/>
      <c r="E771" s="308"/>
      <c r="F771" s="308"/>
      <c r="G771" s="307"/>
      <c r="H771" s="308"/>
      <c r="I771" s="308"/>
      <c r="J771" s="308"/>
      <c r="K771" s="308"/>
      <c r="L771" s="308"/>
      <c r="M771" s="308"/>
      <c r="N771" s="308"/>
      <c r="O771" s="308"/>
      <c r="P771" s="308"/>
      <c r="Q771" s="308"/>
      <c r="R771" s="308"/>
      <c r="S771" s="308"/>
      <c r="T771" s="308"/>
      <c r="U771" s="308"/>
      <c r="V771" s="308"/>
      <c r="W771" s="308"/>
      <c r="X771" s="308"/>
      <c r="Y771" s="308"/>
      <c r="Z771" s="308"/>
    </row>
    <row r="772" spans="1:26" ht="12.75" customHeight="1">
      <c r="A772" s="308"/>
      <c r="B772" s="308"/>
      <c r="C772" s="308"/>
      <c r="D772" s="308"/>
      <c r="E772" s="308"/>
      <c r="F772" s="308"/>
      <c r="G772" s="307"/>
      <c r="H772" s="308"/>
      <c r="I772" s="308"/>
      <c r="J772" s="308"/>
      <c r="K772" s="308"/>
      <c r="L772" s="308"/>
      <c r="M772" s="308"/>
      <c r="N772" s="308"/>
      <c r="O772" s="308"/>
      <c r="P772" s="308"/>
      <c r="Q772" s="308"/>
      <c r="R772" s="308"/>
      <c r="S772" s="308"/>
      <c r="T772" s="308"/>
      <c r="U772" s="308"/>
      <c r="V772" s="308"/>
      <c r="W772" s="308"/>
      <c r="X772" s="308"/>
      <c r="Y772" s="308"/>
      <c r="Z772" s="308"/>
    </row>
    <row r="773" spans="1:26" ht="12.75" customHeight="1">
      <c r="A773" s="308"/>
      <c r="B773" s="308"/>
      <c r="C773" s="308"/>
      <c r="D773" s="308"/>
      <c r="E773" s="308"/>
      <c r="F773" s="308"/>
      <c r="G773" s="307"/>
      <c r="H773" s="308"/>
      <c r="I773" s="308"/>
      <c r="J773" s="308"/>
      <c r="K773" s="308"/>
      <c r="L773" s="308"/>
      <c r="M773" s="308"/>
      <c r="N773" s="308"/>
      <c r="O773" s="308"/>
      <c r="P773" s="308"/>
      <c r="Q773" s="308"/>
      <c r="R773" s="308"/>
      <c r="S773" s="308"/>
      <c r="T773" s="308"/>
      <c r="U773" s="308"/>
      <c r="V773" s="308"/>
      <c r="W773" s="308"/>
      <c r="X773" s="308"/>
      <c r="Y773" s="308"/>
      <c r="Z773" s="308"/>
    </row>
    <row r="774" spans="1:26" ht="12.75" customHeight="1">
      <c r="A774" s="308"/>
      <c r="B774" s="308"/>
      <c r="C774" s="308"/>
      <c r="D774" s="308"/>
      <c r="E774" s="308"/>
      <c r="F774" s="308"/>
      <c r="G774" s="307"/>
      <c r="H774" s="308"/>
      <c r="I774" s="308"/>
      <c r="J774" s="308"/>
      <c r="K774" s="308"/>
      <c r="L774" s="308"/>
      <c r="M774" s="308"/>
      <c r="N774" s="308"/>
      <c r="O774" s="308"/>
      <c r="P774" s="308"/>
      <c r="Q774" s="308"/>
      <c r="R774" s="308"/>
      <c r="S774" s="308"/>
      <c r="T774" s="308"/>
      <c r="U774" s="308"/>
      <c r="V774" s="308"/>
      <c r="W774" s="308"/>
      <c r="X774" s="308"/>
      <c r="Y774" s="308"/>
      <c r="Z774" s="308"/>
    </row>
    <row r="775" spans="1:26" ht="12.75" customHeight="1">
      <c r="A775" s="308"/>
      <c r="B775" s="308"/>
      <c r="C775" s="308"/>
      <c r="D775" s="308"/>
      <c r="E775" s="308"/>
      <c r="F775" s="308"/>
      <c r="G775" s="307"/>
      <c r="H775" s="308"/>
      <c r="I775" s="308"/>
      <c r="J775" s="308"/>
      <c r="K775" s="308"/>
      <c r="L775" s="308"/>
      <c r="M775" s="308"/>
      <c r="N775" s="308"/>
      <c r="O775" s="308"/>
      <c r="P775" s="308"/>
      <c r="Q775" s="308"/>
      <c r="R775" s="308"/>
      <c r="S775" s="308"/>
      <c r="T775" s="308"/>
      <c r="U775" s="308"/>
      <c r="V775" s="308"/>
      <c r="W775" s="308"/>
      <c r="X775" s="308"/>
      <c r="Y775" s="308"/>
      <c r="Z775" s="308"/>
    </row>
    <row r="776" spans="1:26" ht="12.75" customHeight="1">
      <c r="A776" s="308"/>
      <c r="B776" s="308"/>
      <c r="C776" s="308"/>
      <c r="D776" s="308"/>
      <c r="E776" s="308"/>
      <c r="F776" s="308"/>
      <c r="G776" s="307"/>
      <c r="H776" s="308"/>
      <c r="I776" s="308"/>
      <c r="J776" s="308"/>
      <c r="K776" s="308"/>
      <c r="L776" s="308"/>
      <c r="M776" s="308"/>
      <c r="N776" s="308"/>
      <c r="O776" s="308"/>
      <c r="P776" s="308"/>
      <c r="Q776" s="308"/>
      <c r="R776" s="308"/>
      <c r="S776" s="308"/>
      <c r="T776" s="308"/>
      <c r="U776" s="308"/>
      <c r="V776" s="308"/>
      <c r="W776" s="308"/>
      <c r="X776" s="308"/>
      <c r="Y776" s="308"/>
      <c r="Z776" s="308"/>
    </row>
    <row r="777" spans="1:26" ht="12.75" customHeight="1">
      <c r="A777" s="308"/>
      <c r="B777" s="308"/>
      <c r="C777" s="308"/>
      <c r="D777" s="308"/>
      <c r="E777" s="308"/>
      <c r="F777" s="308"/>
      <c r="G777" s="307"/>
      <c r="H777" s="308"/>
      <c r="I777" s="308"/>
      <c r="J777" s="308"/>
      <c r="K777" s="308"/>
      <c r="L777" s="308"/>
      <c r="M777" s="308"/>
      <c r="N777" s="308"/>
      <c r="O777" s="308"/>
      <c r="P777" s="308"/>
      <c r="Q777" s="308"/>
      <c r="R777" s="308"/>
      <c r="S777" s="308"/>
      <c r="T777" s="308"/>
      <c r="U777" s="308"/>
      <c r="V777" s="308"/>
      <c r="W777" s="308"/>
      <c r="X777" s="308"/>
      <c r="Y777" s="308"/>
      <c r="Z777" s="308"/>
    </row>
    <row r="778" spans="1:26" ht="12.75" customHeight="1">
      <c r="A778" s="308"/>
      <c r="B778" s="308"/>
      <c r="C778" s="308"/>
      <c r="D778" s="308"/>
      <c r="E778" s="308"/>
      <c r="F778" s="308"/>
      <c r="G778" s="307"/>
      <c r="H778" s="308"/>
      <c r="I778" s="308"/>
      <c r="J778" s="308"/>
      <c r="K778" s="308"/>
      <c r="L778" s="308"/>
      <c r="M778" s="308"/>
      <c r="N778" s="308"/>
      <c r="O778" s="308"/>
      <c r="P778" s="308"/>
      <c r="Q778" s="308"/>
      <c r="R778" s="308"/>
      <c r="S778" s="308"/>
      <c r="T778" s="308"/>
      <c r="U778" s="308"/>
      <c r="V778" s="308"/>
      <c r="W778" s="308"/>
      <c r="X778" s="308"/>
      <c r="Y778" s="308"/>
      <c r="Z778" s="308"/>
    </row>
    <row r="779" spans="1:26" ht="12.75" customHeight="1">
      <c r="A779" s="308"/>
      <c r="B779" s="308"/>
      <c r="C779" s="308"/>
      <c r="D779" s="308"/>
      <c r="E779" s="308"/>
      <c r="F779" s="308"/>
      <c r="G779" s="307"/>
      <c r="H779" s="308"/>
      <c r="I779" s="308"/>
      <c r="J779" s="308"/>
      <c r="K779" s="308"/>
      <c r="L779" s="308"/>
      <c r="M779" s="308"/>
      <c r="N779" s="308"/>
      <c r="O779" s="308"/>
      <c r="P779" s="308"/>
      <c r="Q779" s="308"/>
      <c r="R779" s="308"/>
      <c r="S779" s="308"/>
      <c r="T779" s="308"/>
      <c r="U779" s="308"/>
      <c r="V779" s="308"/>
      <c r="W779" s="308"/>
      <c r="X779" s="308"/>
      <c r="Y779" s="308"/>
      <c r="Z779" s="308"/>
    </row>
    <row r="780" spans="1:26" ht="12.75" customHeight="1">
      <c r="A780" s="308"/>
      <c r="B780" s="308"/>
      <c r="C780" s="308"/>
      <c r="D780" s="308"/>
      <c r="E780" s="308"/>
      <c r="F780" s="308"/>
      <c r="G780" s="307"/>
      <c r="H780" s="308"/>
      <c r="I780" s="308"/>
      <c r="J780" s="308"/>
      <c r="K780" s="308"/>
      <c r="L780" s="308"/>
      <c r="M780" s="308"/>
      <c r="N780" s="308"/>
      <c r="O780" s="308"/>
      <c r="P780" s="308"/>
      <c r="Q780" s="308"/>
      <c r="R780" s="308"/>
      <c r="S780" s="308"/>
      <c r="T780" s="308"/>
      <c r="U780" s="308"/>
      <c r="V780" s="308"/>
      <c r="W780" s="308"/>
      <c r="X780" s="308"/>
      <c r="Y780" s="308"/>
      <c r="Z780" s="308"/>
    </row>
    <row r="781" spans="1:26" ht="12.75" customHeight="1">
      <c r="A781" s="308"/>
      <c r="B781" s="308"/>
      <c r="C781" s="308"/>
      <c r="D781" s="308"/>
      <c r="E781" s="308"/>
      <c r="F781" s="308"/>
      <c r="G781" s="307"/>
      <c r="H781" s="308"/>
      <c r="I781" s="308"/>
      <c r="J781" s="308"/>
      <c r="K781" s="308"/>
      <c r="L781" s="308"/>
      <c r="M781" s="308"/>
      <c r="N781" s="308"/>
      <c r="O781" s="308"/>
      <c r="P781" s="308"/>
      <c r="Q781" s="308"/>
      <c r="R781" s="308"/>
      <c r="S781" s="308"/>
      <c r="T781" s="308"/>
      <c r="U781" s="308"/>
      <c r="V781" s="308"/>
      <c r="W781" s="308"/>
      <c r="X781" s="308"/>
      <c r="Y781" s="308"/>
      <c r="Z781" s="308"/>
    </row>
    <row r="782" spans="1:26" ht="12.75" customHeight="1">
      <c r="A782" s="308"/>
      <c r="B782" s="308"/>
      <c r="C782" s="308"/>
      <c r="D782" s="308"/>
      <c r="E782" s="308"/>
      <c r="F782" s="308"/>
      <c r="G782" s="307"/>
      <c r="H782" s="308"/>
      <c r="I782" s="308"/>
      <c r="J782" s="308"/>
      <c r="K782" s="308"/>
      <c r="L782" s="308"/>
      <c r="M782" s="308"/>
      <c r="N782" s="308"/>
      <c r="O782" s="308"/>
      <c r="P782" s="308"/>
      <c r="Q782" s="308"/>
      <c r="R782" s="308"/>
      <c r="S782" s="308"/>
      <c r="T782" s="308"/>
      <c r="U782" s="308"/>
      <c r="V782" s="308"/>
      <c r="W782" s="308"/>
      <c r="X782" s="308"/>
      <c r="Y782" s="308"/>
      <c r="Z782" s="308"/>
    </row>
    <row r="783" spans="1:26" ht="12.75" customHeight="1">
      <c r="A783" s="308"/>
      <c r="B783" s="308"/>
      <c r="C783" s="308"/>
      <c r="D783" s="308"/>
      <c r="E783" s="308"/>
      <c r="F783" s="308"/>
      <c r="G783" s="307"/>
      <c r="H783" s="308"/>
      <c r="I783" s="308"/>
      <c r="J783" s="308"/>
      <c r="K783" s="308"/>
      <c r="L783" s="308"/>
      <c r="M783" s="308"/>
      <c r="N783" s="308"/>
      <c r="O783" s="308"/>
      <c r="P783" s="308"/>
      <c r="Q783" s="308"/>
      <c r="R783" s="308"/>
      <c r="S783" s="308"/>
      <c r="T783" s="308"/>
      <c r="U783" s="308"/>
      <c r="V783" s="308"/>
      <c r="W783" s="308"/>
      <c r="X783" s="308"/>
      <c r="Y783" s="308"/>
      <c r="Z783" s="308"/>
    </row>
    <row r="784" spans="1:26" ht="12.75" customHeight="1">
      <c r="A784" s="308"/>
      <c r="B784" s="308"/>
      <c r="C784" s="308"/>
      <c r="D784" s="308"/>
      <c r="E784" s="308"/>
      <c r="F784" s="308"/>
      <c r="G784" s="307"/>
      <c r="H784" s="308"/>
      <c r="I784" s="308"/>
      <c r="J784" s="308"/>
      <c r="K784" s="308"/>
      <c r="L784" s="308"/>
      <c r="M784" s="308"/>
      <c r="N784" s="308"/>
      <c r="O784" s="308"/>
      <c r="P784" s="308"/>
      <c r="Q784" s="308"/>
      <c r="R784" s="308"/>
      <c r="S784" s="308"/>
      <c r="T784" s="308"/>
      <c r="U784" s="308"/>
      <c r="V784" s="308"/>
      <c r="W784" s="308"/>
      <c r="X784" s="308"/>
      <c r="Y784" s="308"/>
      <c r="Z784" s="308"/>
    </row>
    <row r="785" spans="1:26" ht="12.75" customHeight="1">
      <c r="A785" s="308"/>
      <c r="B785" s="308"/>
      <c r="C785" s="308"/>
      <c r="D785" s="308"/>
      <c r="E785" s="308"/>
      <c r="F785" s="308"/>
      <c r="G785" s="307"/>
      <c r="H785" s="308"/>
      <c r="I785" s="308"/>
      <c r="J785" s="308"/>
      <c r="K785" s="308"/>
      <c r="L785" s="308"/>
      <c r="M785" s="308"/>
      <c r="N785" s="308"/>
      <c r="O785" s="308"/>
      <c r="P785" s="308"/>
      <c r="Q785" s="308"/>
      <c r="R785" s="308"/>
      <c r="S785" s="308"/>
      <c r="T785" s="308"/>
      <c r="U785" s="308"/>
      <c r="V785" s="308"/>
      <c r="W785" s="308"/>
      <c r="X785" s="308"/>
      <c r="Y785" s="308"/>
      <c r="Z785" s="308"/>
    </row>
    <row r="786" spans="1:26" ht="12.75" customHeight="1">
      <c r="A786" s="308"/>
      <c r="B786" s="308"/>
      <c r="C786" s="308"/>
      <c r="D786" s="308"/>
      <c r="E786" s="308"/>
      <c r="F786" s="308"/>
      <c r="G786" s="307"/>
      <c r="H786" s="308"/>
      <c r="I786" s="308"/>
      <c r="J786" s="308"/>
      <c r="K786" s="308"/>
      <c r="L786" s="308"/>
      <c r="M786" s="308"/>
      <c r="N786" s="308"/>
      <c r="O786" s="308"/>
      <c r="P786" s="308"/>
      <c r="Q786" s="308"/>
      <c r="R786" s="308"/>
      <c r="S786" s="308"/>
      <c r="T786" s="308"/>
      <c r="U786" s="308"/>
      <c r="V786" s="308"/>
      <c r="W786" s="308"/>
      <c r="X786" s="308"/>
      <c r="Y786" s="308"/>
      <c r="Z786" s="308"/>
    </row>
    <row r="787" spans="1:26" ht="12.75" customHeight="1">
      <c r="A787" s="308"/>
      <c r="B787" s="308"/>
      <c r="C787" s="308"/>
      <c r="D787" s="308"/>
      <c r="E787" s="308"/>
      <c r="F787" s="308"/>
      <c r="G787" s="307"/>
      <c r="H787" s="308"/>
      <c r="I787" s="308"/>
      <c r="J787" s="308"/>
      <c r="K787" s="308"/>
      <c r="L787" s="308"/>
      <c r="M787" s="308"/>
      <c r="N787" s="308"/>
      <c r="O787" s="308"/>
      <c r="P787" s="308"/>
      <c r="Q787" s="308"/>
      <c r="R787" s="308"/>
      <c r="S787" s="308"/>
      <c r="T787" s="308"/>
      <c r="U787" s="308"/>
      <c r="V787" s="308"/>
      <c r="W787" s="308"/>
      <c r="X787" s="308"/>
      <c r="Y787" s="308"/>
      <c r="Z787" s="308"/>
    </row>
    <row r="788" spans="1:26" ht="12.75" customHeight="1">
      <c r="A788" s="308"/>
      <c r="B788" s="308"/>
      <c r="C788" s="308"/>
      <c r="D788" s="308"/>
      <c r="E788" s="308"/>
      <c r="F788" s="308"/>
      <c r="G788" s="307"/>
      <c r="H788" s="308"/>
      <c r="I788" s="308"/>
      <c r="J788" s="308"/>
      <c r="K788" s="308"/>
      <c r="L788" s="308"/>
      <c r="M788" s="308"/>
      <c r="N788" s="308"/>
      <c r="O788" s="308"/>
      <c r="P788" s="308"/>
      <c r="Q788" s="308"/>
      <c r="R788" s="308"/>
      <c r="S788" s="308"/>
      <c r="T788" s="308"/>
      <c r="U788" s="308"/>
      <c r="V788" s="308"/>
      <c r="W788" s="308"/>
      <c r="X788" s="308"/>
      <c r="Y788" s="308"/>
      <c r="Z788" s="308"/>
    </row>
    <row r="789" spans="1:26" ht="12.75" customHeight="1">
      <c r="A789" s="308"/>
      <c r="B789" s="308"/>
      <c r="C789" s="308"/>
      <c r="D789" s="308"/>
      <c r="E789" s="308"/>
      <c r="F789" s="308"/>
      <c r="G789" s="307"/>
      <c r="H789" s="308"/>
      <c r="I789" s="308"/>
      <c r="J789" s="308"/>
      <c r="K789" s="308"/>
      <c r="L789" s="308"/>
      <c r="M789" s="308"/>
      <c r="N789" s="308"/>
      <c r="O789" s="308"/>
      <c r="P789" s="308"/>
      <c r="Q789" s="308"/>
      <c r="R789" s="308"/>
      <c r="S789" s="308"/>
      <c r="T789" s="308"/>
      <c r="U789" s="308"/>
      <c r="V789" s="308"/>
      <c r="W789" s="308"/>
      <c r="X789" s="308"/>
      <c r="Y789" s="308"/>
      <c r="Z789" s="308"/>
    </row>
    <row r="790" spans="1:26" ht="12.75" customHeight="1">
      <c r="A790" s="308"/>
      <c r="B790" s="308"/>
      <c r="C790" s="308"/>
      <c r="D790" s="308"/>
      <c r="E790" s="308"/>
      <c r="F790" s="308"/>
      <c r="G790" s="307"/>
      <c r="H790" s="308"/>
      <c r="I790" s="308"/>
      <c r="J790" s="308"/>
      <c r="K790" s="308"/>
      <c r="L790" s="308"/>
      <c r="M790" s="308"/>
      <c r="N790" s="308"/>
      <c r="O790" s="308"/>
      <c r="P790" s="308"/>
      <c r="Q790" s="308"/>
      <c r="R790" s="308"/>
      <c r="S790" s="308"/>
      <c r="T790" s="308"/>
      <c r="U790" s="308"/>
      <c r="V790" s="308"/>
      <c r="W790" s="308"/>
      <c r="X790" s="308"/>
      <c r="Y790" s="308"/>
      <c r="Z790" s="308"/>
    </row>
    <row r="791" spans="1:26" ht="12.75" customHeight="1">
      <c r="A791" s="308"/>
      <c r="B791" s="308"/>
      <c r="C791" s="308"/>
      <c r="D791" s="308"/>
      <c r="E791" s="308"/>
      <c r="F791" s="308"/>
      <c r="G791" s="307"/>
      <c r="H791" s="308"/>
      <c r="I791" s="308"/>
      <c r="J791" s="308"/>
      <c r="K791" s="308"/>
      <c r="L791" s="308"/>
      <c r="M791" s="308"/>
      <c r="N791" s="308"/>
      <c r="O791" s="308"/>
      <c r="P791" s="308"/>
      <c r="Q791" s="308"/>
      <c r="R791" s="308"/>
      <c r="S791" s="308"/>
      <c r="T791" s="308"/>
      <c r="U791" s="308"/>
      <c r="V791" s="308"/>
      <c r="W791" s="308"/>
      <c r="X791" s="308"/>
      <c r="Y791" s="308"/>
      <c r="Z791" s="308"/>
    </row>
    <row r="792" spans="1:26" ht="12.75" customHeight="1">
      <c r="A792" s="308"/>
      <c r="B792" s="308"/>
      <c r="C792" s="308"/>
      <c r="D792" s="308"/>
      <c r="E792" s="308"/>
      <c r="F792" s="308"/>
      <c r="G792" s="307"/>
      <c r="H792" s="308"/>
      <c r="I792" s="308"/>
      <c r="J792" s="308"/>
      <c r="K792" s="308"/>
      <c r="L792" s="308"/>
      <c r="M792" s="308"/>
      <c r="N792" s="308"/>
      <c r="O792" s="308"/>
      <c r="P792" s="308"/>
      <c r="Q792" s="308"/>
      <c r="R792" s="308"/>
      <c r="S792" s="308"/>
      <c r="T792" s="308"/>
      <c r="U792" s="308"/>
      <c r="V792" s="308"/>
      <c r="W792" s="308"/>
      <c r="X792" s="308"/>
      <c r="Y792" s="308"/>
      <c r="Z792" s="308"/>
    </row>
    <row r="793" spans="1:26" ht="12.75" customHeight="1">
      <c r="A793" s="308"/>
      <c r="B793" s="308"/>
      <c r="C793" s="308"/>
      <c r="D793" s="308"/>
      <c r="E793" s="308"/>
      <c r="F793" s="308"/>
      <c r="G793" s="307"/>
      <c r="H793" s="308"/>
      <c r="I793" s="308"/>
      <c r="J793" s="308"/>
      <c r="K793" s="308"/>
      <c r="L793" s="308"/>
      <c r="M793" s="308"/>
      <c r="N793" s="308"/>
      <c r="O793" s="308"/>
      <c r="P793" s="308"/>
      <c r="Q793" s="308"/>
      <c r="R793" s="308"/>
      <c r="S793" s="308"/>
      <c r="T793" s="308"/>
      <c r="U793" s="308"/>
      <c r="V793" s="308"/>
      <c r="W793" s="308"/>
      <c r="X793" s="308"/>
      <c r="Y793" s="308"/>
      <c r="Z793" s="308"/>
    </row>
    <row r="794" spans="1:26" ht="12.75" customHeight="1">
      <c r="A794" s="308"/>
      <c r="B794" s="308"/>
      <c r="C794" s="308"/>
      <c r="D794" s="308"/>
      <c r="E794" s="308"/>
      <c r="F794" s="308"/>
      <c r="G794" s="307"/>
      <c r="H794" s="308"/>
      <c r="I794" s="308"/>
      <c r="J794" s="308"/>
      <c r="K794" s="308"/>
      <c r="L794" s="308"/>
      <c r="M794" s="308"/>
      <c r="N794" s="308"/>
      <c r="O794" s="308"/>
      <c r="P794" s="308"/>
      <c r="Q794" s="308"/>
      <c r="R794" s="308"/>
      <c r="S794" s="308"/>
      <c r="T794" s="308"/>
      <c r="U794" s="308"/>
      <c r="V794" s="308"/>
      <c r="W794" s="308"/>
      <c r="X794" s="308"/>
      <c r="Y794" s="308"/>
      <c r="Z794" s="308"/>
    </row>
    <row r="795" spans="1:26" ht="12.75" customHeight="1">
      <c r="A795" s="308"/>
      <c r="B795" s="308"/>
      <c r="C795" s="308"/>
      <c r="D795" s="308"/>
      <c r="E795" s="308"/>
      <c r="F795" s="308"/>
      <c r="G795" s="307"/>
      <c r="H795" s="308"/>
      <c r="I795" s="308"/>
      <c r="J795" s="308"/>
      <c r="K795" s="308"/>
      <c r="L795" s="308"/>
      <c r="M795" s="308"/>
      <c r="N795" s="308"/>
      <c r="O795" s="308"/>
      <c r="P795" s="308"/>
      <c r="Q795" s="308"/>
      <c r="R795" s="308"/>
      <c r="S795" s="308"/>
      <c r="T795" s="308"/>
      <c r="U795" s="308"/>
      <c r="V795" s="308"/>
      <c r="W795" s="308"/>
      <c r="X795" s="308"/>
      <c r="Y795" s="308"/>
      <c r="Z795" s="308"/>
    </row>
    <row r="796" spans="1:26" ht="12.75" customHeight="1">
      <c r="A796" s="308"/>
      <c r="B796" s="308"/>
      <c r="C796" s="308"/>
      <c r="D796" s="308"/>
      <c r="E796" s="308"/>
      <c r="F796" s="308"/>
      <c r="G796" s="307"/>
      <c r="H796" s="308"/>
      <c r="I796" s="308"/>
      <c r="J796" s="308"/>
      <c r="K796" s="308"/>
      <c r="L796" s="308"/>
      <c r="M796" s="308"/>
      <c r="N796" s="308"/>
      <c r="O796" s="308"/>
      <c r="P796" s="308"/>
      <c r="Q796" s="308"/>
      <c r="R796" s="308"/>
      <c r="S796" s="308"/>
      <c r="T796" s="308"/>
      <c r="U796" s="308"/>
      <c r="V796" s="308"/>
      <c r="W796" s="308"/>
      <c r="X796" s="308"/>
      <c r="Y796" s="308"/>
      <c r="Z796" s="308"/>
    </row>
    <row r="797" spans="1:26" ht="12.75" customHeight="1">
      <c r="A797" s="308"/>
      <c r="B797" s="308"/>
      <c r="C797" s="308"/>
      <c r="D797" s="308"/>
      <c r="E797" s="308"/>
      <c r="F797" s="308"/>
      <c r="G797" s="307"/>
      <c r="H797" s="308"/>
      <c r="I797" s="308"/>
      <c r="J797" s="308"/>
      <c r="K797" s="308"/>
      <c r="L797" s="308"/>
      <c r="M797" s="308"/>
      <c r="N797" s="308"/>
      <c r="O797" s="308"/>
      <c r="P797" s="308"/>
      <c r="Q797" s="308"/>
      <c r="R797" s="308"/>
      <c r="S797" s="308"/>
      <c r="T797" s="308"/>
      <c r="U797" s="308"/>
      <c r="V797" s="308"/>
      <c r="W797" s="308"/>
      <c r="X797" s="308"/>
      <c r="Y797" s="308"/>
      <c r="Z797" s="308"/>
    </row>
    <row r="798" spans="1:26" ht="12.75" customHeight="1">
      <c r="A798" s="308"/>
      <c r="B798" s="308"/>
      <c r="C798" s="308"/>
      <c r="D798" s="308"/>
      <c r="E798" s="308"/>
      <c r="F798" s="308"/>
      <c r="G798" s="307"/>
      <c r="H798" s="308"/>
      <c r="I798" s="308"/>
      <c r="J798" s="308"/>
      <c r="K798" s="308"/>
      <c r="L798" s="308"/>
      <c r="M798" s="308"/>
      <c r="N798" s="308"/>
      <c r="O798" s="308"/>
      <c r="P798" s="308"/>
      <c r="Q798" s="308"/>
      <c r="R798" s="308"/>
      <c r="S798" s="308"/>
      <c r="T798" s="308"/>
      <c r="U798" s="308"/>
      <c r="V798" s="308"/>
      <c r="W798" s="308"/>
      <c r="X798" s="308"/>
      <c r="Y798" s="308"/>
      <c r="Z798" s="308"/>
    </row>
    <row r="799" spans="1:26" ht="12.75" customHeight="1">
      <c r="A799" s="308"/>
      <c r="B799" s="308"/>
      <c r="C799" s="308"/>
      <c r="D799" s="308"/>
      <c r="E799" s="308"/>
      <c r="F799" s="308"/>
      <c r="G799" s="307"/>
      <c r="H799" s="308"/>
      <c r="I799" s="308"/>
      <c r="J799" s="308"/>
      <c r="K799" s="308"/>
      <c r="L799" s="308"/>
      <c r="M799" s="308"/>
      <c r="N799" s="308"/>
      <c r="O799" s="308"/>
      <c r="P799" s="308"/>
      <c r="Q799" s="308"/>
      <c r="R799" s="308"/>
      <c r="S799" s="308"/>
      <c r="T799" s="308"/>
      <c r="U799" s="308"/>
      <c r="V799" s="308"/>
      <c r="W799" s="308"/>
      <c r="X799" s="308"/>
      <c r="Y799" s="308"/>
      <c r="Z799" s="308"/>
    </row>
    <row r="800" spans="1:26" ht="12.75" customHeight="1">
      <c r="A800" s="308"/>
      <c r="B800" s="308"/>
      <c r="C800" s="308"/>
      <c r="D800" s="308"/>
      <c r="E800" s="308"/>
      <c r="F800" s="308"/>
      <c r="G800" s="307"/>
      <c r="H800" s="308"/>
      <c r="I800" s="308"/>
      <c r="J800" s="308"/>
      <c r="K800" s="308"/>
      <c r="L800" s="308"/>
      <c r="M800" s="308"/>
      <c r="N800" s="308"/>
      <c r="O800" s="308"/>
      <c r="P800" s="308"/>
      <c r="Q800" s="308"/>
      <c r="R800" s="308"/>
      <c r="S800" s="308"/>
      <c r="T800" s="308"/>
      <c r="U800" s="308"/>
      <c r="V800" s="308"/>
      <c r="W800" s="308"/>
      <c r="X800" s="308"/>
      <c r="Y800" s="308"/>
      <c r="Z800" s="308"/>
    </row>
    <row r="801" spans="1:26" ht="12.75" customHeight="1">
      <c r="A801" s="308"/>
      <c r="B801" s="308"/>
      <c r="C801" s="308"/>
      <c r="D801" s="308"/>
      <c r="E801" s="308"/>
      <c r="F801" s="308"/>
      <c r="G801" s="307"/>
      <c r="H801" s="308"/>
      <c r="I801" s="308"/>
      <c r="J801" s="308"/>
      <c r="K801" s="308"/>
      <c r="L801" s="308"/>
      <c r="M801" s="308"/>
      <c r="N801" s="308"/>
      <c r="O801" s="308"/>
      <c r="P801" s="308"/>
      <c r="Q801" s="308"/>
      <c r="R801" s="308"/>
      <c r="S801" s="308"/>
      <c r="T801" s="308"/>
      <c r="U801" s="308"/>
      <c r="V801" s="308"/>
      <c r="W801" s="308"/>
      <c r="X801" s="308"/>
      <c r="Y801" s="308"/>
      <c r="Z801" s="308"/>
    </row>
    <row r="802" spans="1:26" ht="12.75" customHeight="1">
      <c r="A802" s="308"/>
      <c r="B802" s="308"/>
      <c r="C802" s="308"/>
      <c r="D802" s="308"/>
      <c r="E802" s="308"/>
      <c r="F802" s="308"/>
      <c r="G802" s="307"/>
      <c r="H802" s="308"/>
      <c r="I802" s="308"/>
      <c r="J802" s="308"/>
      <c r="K802" s="308"/>
      <c r="L802" s="308"/>
      <c r="M802" s="308"/>
      <c r="N802" s="308"/>
      <c r="O802" s="308"/>
      <c r="P802" s="308"/>
      <c r="Q802" s="308"/>
      <c r="R802" s="308"/>
      <c r="S802" s="308"/>
      <c r="T802" s="308"/>
      <c r="U802" s="308"/>
      <c r="V802" s="308"/>
      <c r="W802" s="308"/>
      <c r="X802" s="308"/>
      <c r="Y802" s="308"/>
      <c r="Z802" s="308"/>
    </row>
    <row r="803" spans="1:26" ht="12.75" customHeight="1">
      <c r="A803" s="308"/>
      <c r="B803" s="308"/>
      <c r="C803" s="308"/>
      <c r="D803" s="308"/>
      <c r="E803" s="308"/>
      <c r="F803" s="308"/>
      <c r="G803" s="307"/>
      <c r="H803" s="308"/>
      <c r="I803" s="308"/>
      <c r="J803" s="308"/>
      <c r="K803" s="308"/>
      <c r="L803" s="308"/>
      <c r="M803" s="308"/>
      <c r="N803" s="308"/>
      <c r="O803" s="308"/>
      <c r="P803" s="308"/>
      <c r="Q803" s="308"/>
      <c r="R803" s="308"/>
      <c r="S803" s="308"/>
      <c r="T803" s="308"/>
      <c r="U803" s="308"/>
      <c r="V803" s="308"/>
      <c r="W803" s="308"/>
      <c r="X803" s="308"/>
      <c r="Y803" s="308"/>
      <c r="Z803" s="308"/>
    </row>
    <row r="804" spans="1:26" ht="12.75" customHeight="1">
      <c r="A804" s="308"/>
      <c r="B804" s="308"/>
      <c r="C804" s="308"/>
      <c r="D804" s="308"/>
      <c r="E804" s="308"/>
      <c r="F804" s="308"/>
      <c r="G804" s="307"/>
      <c r="H804" s="308"/>
      <c r="I804" s="308"/>
      <c r="J804" s="308"/>
      <c r="K804" s="308"/>
      <c r="L804" s="308"/>
      <c r="M804" s="308"/>
      <c r="N804" s="308"/>
      <c r="O804" s="308"/>
      <c r="P804" s="308"/>
      <c r="Q804" s="308"/>
      <c r="R804" s="308"/>
      <c r="S804" s="308"/>
      <c r="T804" s="308"/>
      <c r="U804" s="308"/>
      <c r="V804" s="308"/>
      <c r="W804" s="308"/>
      <c r="X804" s="308"/>
      <c r="Y804" s="308"/>
      <c r="Z804" s="308"/>
    </row>
    <row r="805" spans="1:26" ht="12.75" customHeight="1">
      <c r="A805" s="308"/>
      <c r="B805" s="308"/>
      <c r="C805" s="308"/>
      <c r="D805" s="308"/>
      <c r="E805" s="308"/>
      <c r="F805" s="308"/>
      <c r="G805" s="307"/>
      <c r="H805" s="308"/>
      <c r="I805" s="308"/>
      <c r="J805" s="308"/>
      <c r="K805" s="308"/>
      <c r="L805" s="308"/>
      <c r="M805" s="308"/>
      <c r="N805" s="308"/>
      <c r="O805" s="308"/>
      <c r="P805" s="308"/>
      <c r="Q805" s="308"/>
      <c r="R805" s="308"/>
      <c r="S805" s="308"/>
      <c r="T805" s="308"/>
      <c r="U805" s="308"/>
      <c r="V805" s="308"/>
      <c r="W805" s="308"/>
      <c r="X805" s="308"/>
      <c r="Y805" s="308"/>
      <c r="Z805" s="308"/>
    </row>
    <row r="806" spans="1:26" ht="12.75" customHeight="1">
      <c r="A806" s="308"/>
      <c r="B806" s="308"/>
      <c r="C806" s="308"/>
      <c r="D806" s="308"/>
      <c r="E806" s="308"/>
      <c r="F806" s="308"/>
      <c r="G806" s="307"/>
      <c r="H806" s="308"/>
      <c r="I806" s="308"/>
      <c r="J806" s="308"/>
      <c r="K806" s="308"/>
      <c r="L806" s="308"/>
      <c r="M806" s="308"/>
      <c r="N806" s="308"/>
      <c r="O806" s="308"/>
      <c r="P806" s="308"/>
      <c r="Q806" s="308"/>
      <c r="R806" s="308"/>
      <c r="S806" s="308"/>
      <c r="T806" s="308"/>
      <c r="U806" s="308"/>
      <c r="V806" s="308"/>
      <c r="W806" s="308"/>
      <c r="X806" s="308"/>
      <c r="Y806" s="308"/>
      <c r="Z806" s="308"/>
    </row>
    <row r="807" spans="1:26" ht="12.75" customHeight="1">
      <c r="A807" s="308"/>
      <c r="B807" s="308"/>
      <c r="C807" s="308"/>
      <c r="D807" s="308"/>
      <c r="E807" s="308"/>
      <c r="F807" s="308"/>
      <c r="G807" s="307"/>
      <c r="H807" s="308"/>
      <c r="I807" s="308"/>
      <c r="J807" s="308"/>
      <c r="K807" s="308"/>
      <c r="L807" s="308"/>
      <c r="M807" s="308"/>
      <c r="N807" s="308"/>
      <c r="O807" s="308"/>
      <c r="P807" s="308"/>
      <c r="Q807" s="308"/>
      <c r="R807" s="308"/>
      <c r="S807" s="308"/>
      <c r="T807" s="308"/>
      <c r="U807" s="308"/>
      <c r="V807" s="308"/>
      <c r="W807" s="308"/>
      <c r="X807" s="308"/>
      <c r="Y807" s="308"/>
      <c r="Z807" s="308"/>
    </row>
    <row r="808" spans="1:26" ht="12.75" customHeight="1">
      <c r="A808" s="308"/>
      <c r="B808" s="308"/>
      <c r="C808" s="308"/>
      <c r="D808" s="308"/>
      <c r="E808" s="308"/>
      <c r="F808" s="308"/>
      <c r="G808" s="307"/>
      <c r="H808" s="308"/>
      <c r="I808" s="308"/>
      <c r="J808" s="308"/>
      <c r="K808" s="308"/>
      <c r="L808" s="308"/>
      <c r="M808" s="308"/>
      <c r="N808" s="308"/>
      <c r="O808" s="308"/>
      <c r="P808" s="308"/>
      <c r="Q808" s="308"/>
      <c r="R808" s="308"/>
      <c r="S808" s="308"/>
      <c r="T808" s="308"/>
      <c r="U808" s="308"/>
      <c r="V808" s="308"/>
      <c r="W808" s="308"/>
      <c r="X808" s="308"/>
      <c r="Y808" s="308"/>
      <c r="Z808" s="308"/>
    </row>
    <row r="809" spans="1:26" ht="12.75" customHeight="1">
      <c r="A809" s="308"/>
      <c r="B809" s="308"/>
      <c r="C809" s="308"/>
      <c r="D809" s="308"/>
      <c r="E809" s="308"/>
      <c r="F809" s="308"/>
      <c r="G809" s="307"/>
      <c r="H809" s="308"/>
      <c r="I809" s="308"/>
      <c r="J809" s="308"/>
      <c r="K809" s="308"/>
      <c r="L809" s="308"/>
      <c r="M809" s="308"/>
      <c r="N809" s="308"/>
      <c r="O809" s="308"/>
      <c r="P809" s="308"/>
      <c r="Q809" s="308"/>
      <c r="R809" s="308"/>
      <c r="S809" s="308"/>
      <c r="T809" s="308"/>
      <c r="U809" s="308"/>
      <c r="V809" s="308"/>
      <c r="W809" s="308"/>
      <c r="X809" s="308"/>
      <c r="Y809" s="308"/>
      <c r="Z809" s="308"/>
    </row>
    <row r="810" spans="1:26" ht="12.75" customHeight="1">
      <c r="A810" s="308"/>
      <c r="B810" s="308"/>
      <c r="C810" s="308"/>
      <c r="D810" s="308"/>
      <c r="E810" s="308"/>
      <c r="F810" s="308"/>
      <c r="G810" s="307"/>
      <c r="H810" s="308"/>
      <c r="I810" s="308"/>
      <c r="J810" s="308"/>
      <c r="K810" s="308"/>
      <c r="L810" s="308"/>
      <c r="M810" s="308"/>
      <c r="N810" s="308"/>
      <c r="O810" s="308"/>
      <c r="P810" s="308"/>
      <c r="Q810" s="308"/>
      <c r="R810" s="308"/>
      <c r="S810" s="308"/>
      <c r="T810" s="308"/>
      <c r="U810" s="308"/>
      <c r="V810" s="308"/>
      <c r="W810" s="308"/>
      <c r="X810" s="308"/>
      <c r="Y810" s="308"/>
      <c r="Z810" s="308"/>
    </row>
    <row r="811" spans="1:26" ht="12.75" customHeight="1">
      <c r="A811" s="308"/>
      <c r="B811" s="308"/>
      <c r="C811" s="308"/>
      <c r="D811" s="308"/>
      <c r="E811" s="308"/>
      <c r="F811" s="308"/>
      <c r="G811" s="307"/>
      <c r="H811" s="308"/>
      <c r="I811" s="308"/>
      <c r="J811" s="308"/>
      <c r="K811" s="308"/>
      <c r="L811" s="308"/>
      <c r="M811" s="308"/>
      <c r="N811" s="308"/>
      <c r="O811" s="308"/>
      <c r="P811" s="308"/>
      <c r="Q811" s="308"/>
      <c r="R811" s="308"/>
      <c r="S811" s="308"/>
      <c r="T811" s="308"/>
      <c r="U811" s="308"/>
      <c r="V811" s="308"/>
      <c r="W811" s="308"/>
      <c r="X811" s="308"/>
      <c r="Y811" s="308"/>
      <c r="Z811" s="308"/>
    </row>
    <row r="812" spans="1:26" ht="12.75" customHeight="1">
      <c r="A812" s="308"/>
      <c r="B812" s="308"/>
      <c r="C812" s="308"/>
      <c r="D812" s="308"/>
      <c r="E812" s="308"/>
      <c r="F812" s="308"/>
      <c r="G812" s="307"/>
      <c r="H812" s="308"/>
      <c r="I812" s="308"/>
      <c r="J812" s="308"/>
      <c r="K812" s="308"/>
      <c r="L812" s="308"/>
      <c r="M812" s="308"/>
      <c r="N812" s="308"/>
      <c r="O812" s="308"/>
      <c r="P812" s="308"/>
      <c r="Q812" s="308"/>
      <c r="R812" s="308"/>
      <c r="S812" s="308"/>
      <c r="T812" s="308"/>
      <c r="U812" s="308"/>
      <c r="V812" s="308"/>
      <c r="W812" s="308"/>
      <c r="X812" s="308"/>
      <c r="Y812" s="308"/>
      <c r="Z812" s="308"/>
    </row>
    <row r="813" spans="1:26" ht="12.75" customHeight="1">
      <c r="A813" s="308"/>
      <c r="B813" s="308"/>
      <c r="C813" s="308"/>
      <c r="D813" s="308"/>
      <c r="E813" s="308"/>
      <c r="F813" s="308"/>
      <c r="G813" s="307"/>
      <c r="H813" s="308"/>
      <c r="I813" s="308"/>
      <c r="J813" s="308"/>
      <c r="K813" s="308"/>
      <c r="L813" s="308"/>
      <c r="M813" s="308"/>
      <c r="N813" s="308"/>
      <c r="O813" s="308"/>
      <c r="P813" s="308"/>
      <c r="Q813" s="308"/>
      <c r="R813" s="308"/>
      <c r="S813" s="308"/>
      <c r="T813" s="308"/>
      <c r="U813" s="308"/>
      <c r="V813" s="308"/>
      <c r="W813" s="308"/>
      <c r="X813" s="308"/>
      <c r="Y813" s="308"/>
      <c r="Z813" s="308"/>
    </row>
    <row r="814" spans="1:26" ht="12.75" customHeight="1">
      <c r="A814" s="308"/>
      <c r="B814" s="308"/>
      <c r="C814" s="308"/>
      <c r="D814" s="308"/>
      <c r="E814" s="308"/>
      <c r="F814" s="308"/>
      <c r="G814" s="307"/>
      <c r="H814" s="308"/>
      <c r="I814" s="308"/>
      <c r="J814" s="308"/>
      <c r="K814" s="308"/>
      <c r="L814" s="308"/>
      <c r="M814" s="308"/>
      <c r="N814" s="308"/>
      <c r="O814" s="308"/>
      <c r="P814" s="308"/>
      <c r="Q814" s="308"/>
      <c r="R814" s="308"/>
      <c r="S814" s="308"/>
      <c r="T814" s="308"/>
      <c r="U814" s="308"/>
      <c r="V814" s="308"/>
      <c r="W814" s="308"/>
      <c r="X814" s="308"/>
      <c r="Y814" s="308"/>
      <c r="Z814" s="308"/>
    </row>
    <row r="815" spans="1:26" ht="12.75" customHeight="1">
      <c r="A815" s="308"/>
      <c r="B815" s="308"/>
      <c r="C815" s="308"/>
      <c r="D815" s="308"/>
      <c r="E815" s="308"/>
      <c r="F815" s="308"/>
      <c r="G815" s="307"/>
      <c r="H815" s="308"/>
      <c r="I815" s="308"/>
      <c r="J815" s="308"/>
      <c r="K815" s="308"/>
      <c r="L815" s="308"/>
      <c r="M815" s="308"/>
      <c r="N815" s="308"/>
      <c r="O815" s="308"/>
      <c r="P815" s="308"/>
      <c r="Q815" s="308"/>
      <c r="R815" s="308"/>
      <c r="S815" s="308"/>
      <c r="T815" s="308"/>
      <c r="U815" s="308"/>
      <c r="V815" s="308"/>
      <c r="W815" s="308"/>
      <c r="X815" s="308"/>
      <c r="Y815" s="308"/>
      <c r="Z815" s="308"/>
    </row>
    <row r="816" spans="1:26" ht="12.75" customHeight="1">
      <c r="A816" s="308"/>
      <c r="B816" s="308"/>
      <c r="C816" s="308"/>
      <c r="D816" s="308"/>
      <c r="E816" s="308"/>
      <c r="F816" s="308"/>
      <c r="G816" s="307"/>
      <c r="H816" s="308"/>
      <c r="I816" s="308"/>
      <c r="J816" s="308"/>
      <c r="K816" s="308"/>
      <c r="L816" s="308"/>
      <c r="M816" s="308"/>
      <c r="N816" s="308"/>
      <c r="O816" s="308"/>
      <c r="P816" s="308"/>
      <c r="Q816" s="308"/>
      <c r="R816" s="308"/>
      <c r="S816" s="308"/>
      <c r="T816" s="308"/>
      <c r="U816" s="308"/>
      <c r="V816" s="308"/>
      <c r="W816" s="308"/>
      <c r="X816" s="308"/>
      <c r="Y816" s="308"/>
      <c r="Z816" s="308"/>
    </row>
    <row r="817" spans="1:26" ht="12.75" customHeight="1">
      <c r="A817" s="308"/>
      <c r="B817" s="308"/>
      <c r="C817" s="308"/>
      <c r="D817" s="308"/>
      <c r="E817" s="308"/>
      <c r="F817" s="308"/>
      <c r="G817" s="307"/>
      <c r="H817" s="308"/>
      <c r="I817" s="308"/>
      <c r="J817" s="308"/>
      <c r="K817" s="308"/>
      <c r="L817" s="308"/>
      <c r="M817" s="308"/>
      <c r="N817" s="308"/>
      <c r="O817" s="308"/>
      <c r="P817" s="308"/>
      <c r="Q817" s="308"/>
      <c r="R817" s="308"/>
      <c r="S817" s="308"/>
      <c r="T817" s="308"/>
      <c r="U817" s="308"/>
      <c r="V817" s="308"/>
      <c r="W817" s="308"/>
      <c r="X817" s="308"/>
      <c r="Y817" s="308"/>
      <c r="Z817" s="308"/>
    </row>
    <row r="818" spans="1:26" ht="12.75" customHeight="1">
      <c r="A818" s="308"/>
      <c r="B818" s="308"/>
      <c r="C818" s="308"/>
      <c r="D818" s="308"/>
      <c r="E818" s="308"/>
      <c r="F818" s="308"/>
      <c r="G818" s="307"/>
      <c r="H818" s="308"/>
      <c r="I818" s="308"/>
      <c r="J818" s="308"/>
      <c r="K818" s="308"/>
      <c r="L818" s="308"/>
      <c r="M818" s="308"/>
      <c r="N818" s="308"/>
      <c r="O818" s="308"/>
      <c r="P818" s="308"/>
      <c r="Q818" s="308"/>
      <c r="R818" s="308"/>
      <c r="S818" s="308"/>
      <c r="T818" s="308"/>
      <c r="U818" s="308"/>
      <c r="V818" s="308"/>
      <c r="W818" s="308"/>
      <c r="X818" s="308"/>
      <c r="Y818" s="308"/>
      <c r="Z818" s="308"/>
    </row>
    <row r="819" spans="1:26" ht="12.75" customHeight="1">
      <c r="A819" s="308"/>
      <c r="B819" s="308"/>
      <c r="C819" s="308"/>
      <c r="D819" s="308"/>
      <c r="E819" s="308"/>
      <c r="F819" s="308"/>
      <c r="G819" s="307"/>
      <c r="H819" s="308"/>
      <c r="I819" s="308"/>
      <c r="J819" s="308"/>
      <c r="K819" s="308"/>
      <c r="L819" s="308"/>
      <c r="M819" s="308"/>
      <c r="N819" s="308"/>
      <c r="O819" s="308"/>
      <c r="P819" s="308"/>
      <c r="Q819" s="308"/>
      <c r="R819" s="308"/>
      <c r="S819" s="308"/>
      <c r="T819" s="308"/>
      <c r="U819" s="308"/>
      <c r="V819" s="308"/>
      <c r="W819" s="308"/>
      <c r="X819" s="308"/>
      <c r="Y819" s="308"/>
      <c r="Z819" s="308"/>
    </row>
    <row r="820" spans="1:26" ht="12.75" customHeight="1">
      <c r="A820" s="308"/>
      <c r="B820" s="308"/>
      <c r="C820" s="308"/>
      <c r="D820" s="308"/>
      <c r="E820" s="308"/>
      <c r="F820" s="308"/>
      <c r="G820" s="307"/>
      <c r="H820" s="308"/>
      <c r="I820" s="308"/>
      <c r="J820" s="308"/>
      <c r="K820" s="308"/>
      <c r="L820" s="308"/>
      <c r="M820" s="308"/>
      <c r="N820" s="308"/>
      <c r="O820" s="308"/>
      <c r="P820" s="308"/>
      <c r="Q820" s="308"/>
      <c r="R820" s="308"/>
      <c r="S820" s="308"/>
      <c r="T820" s="308"/>
      <c r="U820" s="308"/>
      <c r="V820" s="308"/>
      <c r="W820" s="308"/>
      <c r="X820" s="308"/>
      <c r="Y820" s="308"/>
      <c r="Z820" s="308"/>
    </row>
    <row r="821" spans="1:26" ht="12.75" customHeight="1">
      <c r="A821" s="308"/>
      <c r="B821" s="308"/>
      <c r="C821" s="308"/>
      <c r="D821" s="308"/>
      <c r="E821" s="308"/>
      <c r="F821" s="308"/>
      <c r="G821" s="307"/>
      <c r="H821" s="308"/>
      <c r="I821" s="308"/>
      <c r="J821" s="308"/>
      <c r="K821" s="308"/>
      <c r="L821" s="308"/>
      <c r="M821" s="308"/>
      <c r="N821" s="308"/>
      <c r="O821" s="308"/>
      <c r="P821" s="308"/>
      <c r="Q821" s="308"/>
      <c r="R821" s="308"/>
      <c r="S821" s="308"/>
      <c r="T821" s="308"/>
      <c r="U821" s="308"/>
      <c r="V821" s="308"/>
      <c r="W821" s="308"/>
      <c r="X821" s="308"/>
      <c r="Y821" s="308"/>
      <c r="Z821" s="308"/>
    </row>
    <row r="822" spans="1:26" ht="12.75" customHeight="1">
      <c r="A822" s="308"/>
      <c r="B822" s="308"/>
      <c r="C822" s="308"/>
      <c r="D822" s="308"/>
      <c r="E822" s="308"/>
      <c r="F822" s="308"/>
      <c r="G822" s="307"/>
      <c r="H822" s="308"/>
      <c r="I822" s="308"/>
      <c r="J822" s="308"/>
      <c r="K822" s="308"/>
      <c r="L822" s="308"/>
      <c r="M822" s="308"/>
      <c r="N822" s="308"/>
      <c r="O822" s="308"/>
      <c r="P822" s="308"/>
      <c r="Q822" s="308"/>
      <c r="R822" s="308"/>
      <c r="S822" s="308"/>
      <c r="T822" s="308"/>
      <c r="U822" s="308"/>
      <c r="V822" s="308"/>
      <c r="W822" s="308"/>
      <c r="X822" s="308"/>
      <c r="Y822" s="308"/>
      <c r="Z822" s="308"/>
    </row>
    <row r="823" spans="1:26" ht="12.75" customHeight="1">
      <c r="A823" s="308"/>
      <c r="B823" s="308"/>
      <c r="C823" s="308"/>
      <c r="D823" s="308"/>
      <c r="E823" s="308"/>
      <c r="F823" s="308"/>
      <c r="G823" s="307"/>
      <c r="H823" s="308"/>
      <c r="I823" s="308"/>
      <c r="J823" s="308"/>
      <c r="K823" s="308"/>
      <c r="L823" s="308"/>
      <c r="M823" s="308"/>
      <c r="N823" s="308"/>
      <c r="O823" s="308"/>
      <c r="P823" s="308"/>
      <c r="Q823" s="308"/>
      <c r="R823" s="308"/>
      <c r="S823" s="308"/>
      <c r="T823" s="308"/>
      <c r="U823" s="308"/>
      <c r="V823" s="308"/>
      <c r="W823" s="308"/>
      <c r="X823" s="308"/>
      <c r="Y823" s="308"/>
      <c r="Z823" s="308"/>
    </row>
    <row r="824" spans="1:26" ht="12.75" customHeight="1">
      <c r="A824" s="308"/>
      <c r="B824" s="308"/>
      <c r="C824" s="308"/>
      <c r="D824" s="308"/>
      <c r="E824" s="308"/>
      <c r="F824" s="308"/>
      <c r="G824" s="307"/>
      <c r="H824" s="308"/>
      <c r="I824" s="308"/>
      <c r="J824" s="308"/>
      <c r="K824" s="308"/>
      <c r="L824" s="308"/>
      <c r="M824" s="308"/>
      <c r="N824" s="308"/>
      <c r="O824" s="308"/>
      <c r="P824" s="308"/>
      <c r="Q824" s="308"/>
      <c r="R824" s="308"/>
      <c r="S824" s="308"/>
      <c r="T824" s="308"/>
      <c r="U824" s="308"/>
      <c r="V824" s="308"/>
      <c r="W824" s="308"/>
      <c r="X824" s="308"/>
      <c r="Y824" s="308"/>
      <c r="Z824" s="308"/>
    </row>
    <row r="825" spans="1:26" ht="12.75" customHeight="1">
      <c r="A825" s="308"/>
      <c r="B825" s="308"/>
      <c r="C825" s="308"/>
      <c r="D825" s="308"/>
      <c r="E825" s="308"/>
      <c r="F825" s="308"/>
      <c r="G825" s="307"/>
      <c r="H825" s="308"/>
      <c r="I825" s="308"/>
      <c r="J825" s="308"/>
      <c r="K825" s="308"/>
      <c r="L825" s="308"/>
      <c r="M825" s="308"/>
      <c r="N825" s="308"/>
      <c r="O825" s="308"/>
      <c r="P825" s="308"/>
      <c r="Q825" s="308"/>
      <c r="R825" s="308"/>
      <c r="S825" s="308"/>
      <c r="T825" s="308"/>
      <c r="U825" s="308"/>
      <c r="V825" s="308"/>
      <c r="W825" s="308"/>
      <c r="X825" s="308"/>
      <c r="Y825" s="308"/>
      <c r="Z825" s="308"/>
    </row>
    <row r="826" spans="1:26" ht="12.75" customHeight="1">
      <c r="A826" s="308"/>
      <c r="B826" s="308"/>
      <c r="C826" s="308"/>
      <c r="D826" s="308"/>
      <c r="E826" s="308"/>
      <c r="F826" s="308"/>
      <c r="G826" s="307"/>
      <c r="H826" s="308"/>
      <c r="I826" s="308"/>
      <c r="J826" s="308"/>
      <c r="K826" s="308"/>
      <c r="L826" s="308"/>
      <c r="M826" s="308"/>
      <c r="N826" s="308"/>
      <c r="O826" s="308"/>
      <c r="P826" s="308"/>
      <c r="Q826" s="308"/>
      <c r="R826" s="308"/>
      <c r="S826" s="308"/>
      <c r="T826" s="308"/>
      <c r="U826" s="308"/>
      <c r="V826" s="308"/>
      <c r="W826" s="308"/>
      <c r="X826" s="308"/>
      <c r="Y826" s="308"/>
      <c r="Z826" s="308"/>
    </row>
    <row r="827" spans="1:26" ht="12.75" customHeight="1">
      <c r="A827" s="308"/>
      <c r="B827" s="308"/>
      <c r="C827" s="308"/>
      <c r="D827" s="308"/>
      <c r="E827" s="308"/>
      <c r="F827" s="308"/>
      <c r="G827" s="307"/>
      <c r="H827" s="308"/>
      <c r="I827" s="308"/>
      <c r="J827" s="308"/>
      <c r="K827" s="308"/>
      <c r="L827" s="308"/>
      <c r="M827" s="308"/>
      <c r="N827" s="308"/>
      <c r="O827" s="308"/>
      <c r="P827" s="308"/>
      <c r="Q827" s="308"/>
      <c r="R827" s="308"/>
      <c r="S827" s="308"/>
      <c r="T827" s="308"/>
      <c r="U827" s="308"/>
      <c r="V827" s="308"/>
      <c r="W827" s="308"/>
      <c r="X827" s="308"/>
      <c r="Y827" s="308"/>
      <c r="Z827" s="308"/>
    </row>
    <row r="828" spans="1:26" ht="12.75" customHeight="1">
      <c r="A828" s="308"/>
      <c r="B828" s="308"/>
      <c r="C828" s="308"/>
      <c r="D828" s="308"/>
      <c r="E828" s="308"/>
      <c r="F828" s="308"/>
      <c r="G828" s="307"/>
      <c r="H828" s="308"/>
      <c r="I828" s="308"/>
      <c r="J828" s="308"/>
      <c r="K828" s="308"/>
      <c r="L828" s="308"/>
      <c r="M828" s="308"/>
      <c r="N828" s="308"/>
      <c r="O828" s="308"/>
      <c r="P828" s="308"/>
      <c r="Q828" s="308"/>
      <c r="R828" s="308"/>
      <c r="S828" s="308"/>
      <c r="T828" s="308"/>
      <c r="U828" s="308"/>
      <c r="V828" s="308"/>
      <c r="W828" s="308"/>
      <c r="X828" s="308"/>
      <c r="Y828" s="308"/>
      <c r="Z828" s="308"/>
    </row>
    <row r="829" spans="1:26" ht="12.75" customHeight="1">
      <c r="A829" s="308"/>
      <c r="B829" s="308"/>
      <c r="C829" s="308"/>
      <c r="D829" s="308"/>
      <c r="E829" s="308"/>
      <c r="F829" s="308"/>
      <c r="G829" s="307"/>
      <c r="H829" s="308"/>
      <c r="I829" s="308"/>
      <c r="J829" s="308"/>
      <c r="K829" s="308"/>
      <c r="L829" s="308"/>
      <c r="M829" s="308"/>
      <c r="N829" s="308"/>
      <c r="O829" s="308"/>
      <c r="P829" s="308"/>
      <c r="Q829" s="308"/>
      <c r="R829" s="308"/>
      <c r="S829" s="308"/>
      <c r="T829" s="308"/>
      <c r="U829" s="308"/>
      <c r="V829" s="308"/>
      <c r="W829" s="308"/>
      <c r="X829" s="308"/>
      <c r="Y829" s="308"/>
      <c r="Z829" s="308"/>
    </row>
    <row r="830" spans="1:26" ht="12.75" customHeight="1">
      <c r="A830" s="308"/>
      <c r="B830" s="308"/>
      <c r="C830" s="308"/>
      <c r="D830" s="308"/>
      <c r="E830" s="308"/>
      <c r="F830" s="308"/>
      <c r="G830" s="307"/>
      <c r="H830" s="308"/>
      <c r="I830" s="308"/>
      <c r="J830" s="308"/>
      <c r="K830" s="308"/>
      <c r="L830" s="308"/>
      <c r="M830" s="308"/>
      <c r="N830" s="308"/>
      <c r="O830" s="308"/>
      <c r="P830" s="308"/>
      <c r="Q830" s="308"/>
      <c r="R830" s="308"/>
      <c r="S830" s="308"/>
      <c r="T830" s="308"/>
      <c r="U830" s="308"/>
      <c r="V830" s="308"/>
      <c r="W830" s="308"/>
      <c r="X830" s="308"/>
      <c r="Y830" s="308"/>
      <c r="Z830" s="308"/>
    </row>
    <row r="831" spans="1:26" ht="12.75" customHeight="1">
      <c r="A831" s="308"/>
      <c r="B831" s="308"/>
      <c r="C831" s="308"/>
      <c r="D831" s="308"/>
      <c r="E831" s="308"/>
      <c r="F831" s="308"/>
      <c r="G831" s="307"/>
      <c r="H831" s="308"/>
      <c r="I831" s="308"/>
      <c r="J831" s="308"/>
      <c r="K831" s="308"/>
      <c r="L831" s="308"/>
      <c r="M831" s="308"/>
      <c r="N831" s="308"/>
      <c r="O831" s="308"/>
      <c r="P831" s="308"/>
      <c r="Q831" s="308"/>
      <c r="R831" s="308"/>
      <c r="S831" s="308"/>
      <c r="T831" s="308"/>
      <c r="U831" s="308"/>
      <c r="V831" s="308"/>
      <c r="W831" s="308"/>
      <c r="X831" s="308"/>
      <c r="Y831" s="308"/>
      <c r="Z831" s="308"/>
    </row>
    <row r="832" spans="1:26" ht="12.75" customHeight="1">
      <c r="A832" s="308"/>
      <c r="B832" s="308"/>
      <c r="C832" s="308"/>
      <c r="D832" s="308"/>
      <c r="E832" s="308"/>
      <c r="F832" s="308"/>
      <c r="G832" s="307"/>
      <c r="H832" s="308"/>
      <c r="I832" s="308"/>
      <c r="J832" s="308"/>
      <c r="K832" s="308"/>
      <c r="L832" s="308"/>
      <c r="M832" s="308"/>
      <c r="N832" s="308"/>
      <c r="O832" s="308"/>
      <c r="P832" s="308"/>
      <c r="Q832" s="308"/>
      <c r="R832" s="308"/>
      <c r="S832" s="308"/>
      <c r="T832" s="308"/>
      <c r="U832" s="308"/>
      <c r="V832" s="308"/>
      <c r="W832" s="308"/>
      <c r="X832" s="308"/>
      <c r="Y832" s="308"/>
      <c r="Z832" s="308"/>
    </row>
    <row r="833" spans="1:26" ht="12.75" customHeight="1">
      <c r="A833" s="308"/>
      <c r="B833" s="308"/>
      <c r="C833" s="308"/>
      <c r="D833" s="308"/>
      <c r="E833" s="308"/>
      <c r="F833" s="308"/>
      <c r="G833" s="307"/>
      <c r="H833" s="308"/>
      <c r="I833" s="308"/>
      <c r="J833" s="308"/>
      <c r="K833" s="308"/>
      <c r="L833" s="308"/>
      <c r="M833" s="308"/>
      <c r="N833" s="308"/>
      <c r="O833" s="308"/>
      <c r="P833" s="308"/>
      <c r="Q833" s="308"/>
      <c r="R833" s="308"/>
      <c r="S833" s="308"/>
      <c r="T833" s="308"/>
      <c r="U833" s="308"/>
      <c r="V833" s="308"/>
      <c r="W833" s="308"/>
      <c r="X833" s="308"/>
      <c r="Y833" s="308"/>
      <c r="Z833" s="308"/>
    </row>
    <row r="834" spans="1:26" ht="12.75" customHeight="1">
      <c r="A834" s="308"/>
      <c r="B834" s="308"/>
      <c r="C834" s="308"/>
      <c r="D834" s="308"/>
      <c r="E834" s="308"/>
      <c r="F834" s="308"/>
      <c r="G834" s="307"/>
      <c r="H834" s="308"/>
      <c r="I834" s="308"/>
      <c r="J834" s="308"/>
      <c r="K834" s="308"/>
      <c r="L834" s="308"/>
      <c r="M834" s="308"/>
      <c r="N834" s="308"/>
      <c r="O834" s="308"/>
      <c r="P834" s="308"/>
      <c r="Q834" s="308"/>
      <c r="R834" s="308"/>
      <c r="S834" s="308"/>
      <c r="T834" s="308"/>
      <c r="U834" s="308"/>
      <c r="V834" s="308"/>
      <c r="W834" s="308"/>
      <c r="X834" s="308"/>
      <c r="Y834" s="308"/>
      <c r="Z834" s="308"/>
    </row>
    <row r="835" spans="1:26" ht="12.75" customHeight="1">
      <c r="A835" s="308"/>
      <c r="B835" s="308"/>
      <c r="C835" s="308"/>
      <c r="D835" s="308"/>
      <c r="E835" s="308"/>
      <c r="F835" s="308"/>
      <c r="G835" s="307"/>
      <c r="H835" s="308"/>
      <c r="I835" s="308"/>
      <c r="J835" s="308"/>
      <c r="K835" s="308"/>
      <c r="L835" s="308"/>
      <c r="M835" s="308"/>
      <c r="N835" s="308"/>
      <c r="O835" s="308"/>
      <c r="P835" s="308"/>
      <c r="Q835" s="308"/>
      <c r="R835" s="308"/>
      <c r="S835" s="308"/>
      <c r="T835" s="308"/>
      <c r="U835" s="308"/>
      <c r="V835" s="308"/>
      <c r="W835" s="308"/>
      <c r="X835" s="308"/>
      <c r="Y835" s="308"/>
      <c r="Z835" s="308"/>
    </row>
    <row r="836" spans="1:26" ht="12.75" customHeight="1">
      <c r="A836" s="308"/>
      <c r="B836" s="308"/>
      <c r="C836" s="308"/>
      <c r="D836" s="308"/>
      <c r="E836" s="308"/>
      <c r="F836" s="308"/>
      <c r="G836" s="307"/>
      <c r="H836" s="308"/>
      <c r="I836" s="308"/>
      <c r="J836" s="308"/>
      <c r="K836" s="308"/>
      <c r="L836" s="308"/>
      <c r="M836" s="308"/>
      <c r="N836" s="308"/>
      <c r="O836" s="308"/>
      <c r="P836" s="308"/>
      <c r="Q836" s="308"/>
      <c r="R836" s="308"/>
      <c r="S836" s="308"/>
      <c r="T836" s="308"/>
      <c r="U836" s="308"/>
      <c r="V836" s="308"/>
      <c r="W836" s="308"/>
      <c r="X836" s="308"/>
      <c r="Y836" s="308"/>
      <c r="Z836" s="308"/>
    </row>
    <row r="837" spans="1:26" ht="12.75" customHeight="1">
      <c r="A837" s="308"/>
      <c r="B837" s="308"/>
      <c r="C837" s="308"/>
      <c r="D837" s="308"/>
      <c r="E837" s="308"/>
      <c r="F837" s="308"/>
      <c r="G837" s="307"/>
      <c r="H837" s="308"/>
      <c r="I837" s="308"/>
      <c r="J837" s="308"/>
      <c r="K837" s="308"/>
      <c r="L837" s="308"/>
      <c r="M837" s="308"/>
      <c r="N837" s="308"/>
      <c r="O837" s="308"/>
      <c r="P837" s="308"/>
      <c r="Q837" s="308"/>
      <c r="R837" s="308"/>
      <c r="S837" s="308"/>
      <c r="T837" s="308"/>
      <c r="U837" s="308"/>
      <c r="V837" s="308"/>
      <c r="W837" s="308"/>
      <c r="X837" s="308"/>
      <c r="Y837" s="308"/>
      <c r="Z837" s="308"/>
    </row>
    <row r="838" spans="1:26" ht="12.75" customHeight="1">
      <c r="A838" s="308"/>
      <c r="B838" s="308"/>
      <c r="C838" s="308"/>
      <c r="D838" s="308"/>
      <c r="E838" s="308"/>
      <c r="F838" s="308"/>
      <c r="G838" s="307"/>
      <c r="H838" s="308"/>
      <c r="I838" s="308"/>
      <c r="J838" s="308"/>
      <c r="K838" s="308"/>
      <c r="L838" s="308"/>
      <c r="M838" s="308"/>
      <c r="N838" s="308"/>
      <c r="O838" s="308"/>
      <c r="P838" s="308"/>
      <c r="Q838" s="308"/>
      <c r="R838" s="308"/>
      <c r="S838" s="308"/>
      <c r="T838" s="308"/>
      <c r="U838" s="308"/>
      <c r="V838" s="308"/>
      <c r="W838" s="308"/>
      <c r="X838" s="308"/>
      <c r="Y838" s="308"/>
      <c r="Z838" s="308"/>
    </row>
    <row r="839" spans="1:26" ht="12.75" customHeight="1">
      <c r="A839" s="308"/>
      <c r="B839" s="308"/>
      <c r="C839" s="308"/>
      <c r="D839" s="308"/>
      <c r="E839" s="308"/>
      <c r="F839" s="308"/>
      <c r="G839" s="307"/>
      <c r="H839" s="308"/>
      <c r="I839" s="308"/>
      <c r="J839" s="308"/>
      <c r="K839" s="308"/>
      <c r="L839" s="308"/>
      <c r="M839" s="308"/>
      <c r="N839" s="308"/>
      <c r="O839" s="308"/>
      <c r="P839" s="308"/>
      <c r="Q839" s="308"/>
      <c r="R839" s="308"/>
      <c r="S839" s="308"/>
      <c r="T839" s="308"/>
      <c r="U839" s="308"/>
      <c r="V839" s="308"/>
      <c r="W839" s="308"/>
      <c r="X839" s="308"/>
      <c r="Y839" s="308"/>
      <c r="Z839" s="308"/>
    </row>
    <row r="840" spans="1:26" ht="12.75" customHeight="1">
      <c r="A840" s="308"/>
      <c r="B840" s="308"/>
      <c r="C840" s="308"/>
      <c r="D840" s="308"/>
      <c r="E840" s="308"/>
      <c r="F840" s="308"/>
      <c r="G840" s="307"/>
      <c r="H840" s="308"/>
      <c r="I840" s="308"/>
      <c r="J840" s="308"/>
      <c r="K840" s="308"/>
      <c r="L840" s="308"/>
      <c r="M840" s="308"/>
      <c r="N840" s="308"/>
      <c r="O840" s="308"/>
      <c r="P840" s="308"/>
      <c r="Q840" s="308"/>
      <c r="R840" s="308"/>
      <c r="S840" s="308"/>
      <c r="T840" s="308"/>
      <c r="U840" s="308"/>
      <c r="V840" s="308"/>
      <c r="W840" s="308"/>
      <c r="X840" s="308"/>
      <c r="Y840" s="308"/>
      <c r="Z840" s="308"/>
    </row>
    <row r="841" spans="1:26" ht="12.75" customHeight="1">
      <c r="A841" s="308"/>
      <c r="B841" s="308"/>
      <c r="C841" s="308"/>
      <c r="D841" s="308"/>
      <c r="E841" s="308"/>
      <c r="F841" s="308"/>
      <c r="G841" s="307"/>
      <c r="H841" s="308"/>
      <c r="I841" s="308"/>
      <c r="J841" s="308"/>
      <c r="K841" s="308"/>
      <c r="L841" s="308"/>
      <c r="M841" s="308"/>
      <c r="N841" s="308"/>
      <c r="O841" s="308"/>
      <c r="P841" s="308"/>
      <c r="Q841" s="308"/>
      <c r="R841" s="308"/>
      <c r="S841" s="308"/>
      <c r="T841" s="308"/>
      <c r="U841" s="308"/>
      <c r="V841" s="308"/>
      <c r="W841" s="308"/>
      <c r="X841" s="308"/>
      <c r="Y841" s="308"/>
      <c r="Z841" s="308"/>
    </row>
    <row r="842" spans="1:26" ht="12.75" customHeight="1">
      <c r="A842" s="308"/>
      <c r="B842" s="308"/>
      <c r="C842" s="308"/>
      <c r="D842" s="308"/>
      <c r="E842" s="308"/>
      <c r="F842" s="308"/>
      <c r="G842" s="307"/>
      <c r="H842" s="308"/>
      <c r="I842" s="308"/>
      <c r="J842" s="308"/>
      <c r="K842" s="308"/>
      <c r="L842" s="308"/>
      <c r="M842" s="308"/>
      <c r="N842" s="308"/>
      <c r="O842" s="308"/>
      <c r="P842" s="308"/>
      <c r="Q842" s="308"/>
      <c r="R842" s="308"/>
      <c r="S842" s="308"/>
      <c r="T842" s="308"/>
      <c r="U842" s="308"/>
      <c r="V842" s="308"/>
      <c r="W842" s="308"/>
      <c r="X842" s="308"/>
      <c r="Y842" s="308"/>
      <c r="Z842" s="308"/>
    </row>
    <row r="843" spans="1:26" ht="12.75" customHeight="1">
      <c r="A843" s="308"/>
      <c r="B843" s="308"/>
      <c r="C843" s="308"/>
      <c r="D843" s="308"/>
      <c r="E843" s="308"/>
      <c r="F843" s="308"/>
      <c r="G843" s="307"/>
      <c r="H843" s="308"/>
      <c r="I843" s="308"/>
      <c r="J843" s="308"/>
      <c r="K843" s="308"/>
      <c r="L843" s="308"/>
      <c r="M843" s="308"/>
      <c r="N843" s="308"/>
      <c r="O843" s="308"/>
      <c r="P843" s="308"/>
      <c r="Q843" s="308"/>
      <c r="R843" s="308"/>
      <c r="S843" s="308"/>
      <c r="T843" s="308"/>
      <c r="U843" s="308"/>
      <c r="V843" s="308"/>
      <c r="W843" s="308"/>
      <c r="X843" s="308"/>
      <c r="Y843" s="308"/>
      <c r="Z843" s="308"/>
    </row>
    <row r="844" spans="1:26" ht="12.75" customHeight="1">
      <c r="A844" s="308"/>
      <c r="B844" s="308"/>
      <c r="C844" s="308"/>
      <c r="D844" s="308"/>
      <c r="E844" s="308"/>
      <c r="F844" s="308"/>
      <c r="G844" s="307"/>
      <c r="H844" s="308"/>
      <c r="I844" s="308"/>
      <c r="J844" s="308"/>
      <c r="K844" s="308"/>
      <c r="L844" s="308"/>
      <c r="M844" s="308"/>
      <c r="N844" s="308"/>
      <c r="O844" s="308"/>
      <c r="P844" s="308"/>
      <c r="Q844" s="308"/>
      <c r="R844" s="308"/>
      <c r="S844" s="308"/>
      <c r="T844" s="308"/>
      <c r="U844" s="308"/>
      <c r="V844" s="308"/>
      <c r="W844" s="308"/>
      <c r="X844" s="308"/>
      <c r="Y844" s="308"/>
      <c r="Z844" s="308"/>
    </row>
    <row r="845" spans="1:26" ht="12.75" customHeight="1">
      <c r="A845" s="308"/>
      <c r="B845" s="308"/>
      <c r="C845" s="308"/>
      <c r="D845" s="308"/>
      <c r="E845" s="308"/>
      <c r="F845" s="308"/>
      <c r="G845" s="307"/>
      <c r="H845" s="308"/>
      <c r="I845" s="308"/>
      <c r="J845" s="308"/>
      <c r="K845" s="308"/>
      <c r="L845" s="308"/>
      <c r="M845" s="308"/>
      <c r="N845" s="308"/>
      <c r="O845" s="308"/>
      <c r="P845" s="308"/>
      <c r="Q845" s="308"/>
      <c r="R845" s="308"/>
      <c r="S845" s="308"/>
      <c r="T845" s="308"/>
      <c r="U845" s="308"/>
      <c r="V845" s="308"/>
      <c r="W845" s="308"/>
      <c r="X845" s="308"/>
      <c r="Y845" s="308"/>
      <c r="Z845" s="308"/>
    </row>
    <row r="846" spans="1:26" ht="12.75" customHeight="1">
      <c r="A846" s="308"/>
      <c r="B846" s="308"/>
      <c r="C846" s="308"/>
      <c r="D846" s="308"/>
      <c r="E846" s="308"/>
      <c r="F846" s="308"/>
      <c r="G846" s="307"/>
      <c r="H846" s="308"/>
      <c r="I846" s="308"/>
      <c r="J846" s="308"/>
      <c r="K846" s="308"/>
      <c r="L846" s="308"/>
      <c r="M846" s="308"/>
      <c r="N846" s="308"/>
      <c r="O846" s="308"/>
      <c r="P846" s="308"/>
      <c r="Q846" s="308"/>
      <c r="R846" s="308"/>
      <c r="S846" s="308"/>
      <c r="T846" s="308"/>
      <c r="U846" s="308"/>
      <c r="V846" s="308"/>
      <c r="W846" s="308"/>
      <c r="X846" s="308"/>
      <c r="Y846" s="308"/>
      <c r="Z846" s="308"/>
    </row>
    <row r="847" spans="1:26" ht="12.75" customHeight="1">
      <c r="A847" s="308"/>
      <c r="B847" s="308"/>
      <c r="C847" s="308"/>
      <c r="D847" s="308"/>
      <c r="E847" s="308"/>
      <c r="F847" s="308"/>
      <c r="G847" s="307"/>
      <c r="H847" s="308"/>
      <c r="I847" s="308"/>
      <c r="J847" s="308"/>
      <c r="K847" s="308"/>
      <c r="L847" s="308"/>
      <c r="M847" s="308"/>
      <c r="N847" s="308"/>
      <c r="O847" s="308"/>
      <c r="P847" s="308"/>
      <c r="Q847" s="308"/>
      <c r="R847" s="308"/>
      <c r="S847" s="308"/>
      <c r="T847" s="308"/>
      <c r="U847" s="308"/>
      <c r="V847" s="308"/>
      <c r="W847" s="308"/>
      <c r="X847" s="308"/>
      <c r="Y847" s="308"/>
      <c r="Z847" s="308"/>
    </row>
    <row r="848" spans="1:26" ht="12.75" customHeight="1">
      <c r="A848" s="308"/>
      <c r="B848" s="308"/>
      <c r="C848" s="308"/>
      <c r="D848" s="308"/>
      <c r="E848" s="308"/>
      <c r="F848" s="308"/>
      <c r="G848" s="307"/>
      <c r="H848" s="308"/>
      <c r="I848" s="308"/>
      <c r="J848" s="308"/>
      <c r="K848" s="308"/>
      <c r="L848" s="308"/>
      <c r="M848" s="308"/>
      <c r="N848" s="308"/>
      <c r="O848" s="308"/>
      <c r="P848" s="308"/>
      <c r="Q848" s="308"/>
      <c r="R848" s="308"/>
      <c r="S848" s="308"/>
      <c r="T848" s="308"/>
      <c r="U848" s="308"/>
      <c r="V848" s="308"/>
      <c r="W848" s="308"/>
      <c r="X848" s="308"/>
      <c r="Y848" s="308"/>
      <c r="Z848" s="308"/>
    </row>
    <row r="849" spans="1:26" ht="12.75" customHeight="1">
      <c r="A849" s="308"/>
      <c r="B849" s="308"/>
      <c r="C849" s="308"/>
      <c r="D849" s="308"/>
      <c r="E849" s="308"/>
      <c r="F849" s="308"/>
      <c r="G849" s="307"/>
      <c r="H849" s="308"/>
      <c r="I849" s="308"/>
      <c r="J849" s="308"/>
      <c r="K849" s="308"/>
      <c r="L849" s="308"/>
      <c r="M849" s="308"/>
      <c r="N849" s="308"/>
      <c r="O849" s="308"/>
      <c r="P849" s="308"/>
      <c r="Q849" s="308"/>
      <c r="R849" s="308"/>
      <c r="S849" s="308"/>
      <c r="T849" s="308"/>
      <c r="U849" s="308"/>
      <c r="V849" s="308"/>
      <c r="W849" s="308"/>
      <c r="X849" s="308"/>
      <c r="Y849" s="308"/>
      <c r="Z849" s="308"/>
    </row>
    <row r="850" spans="1:26" ht="12.75" customHeight="1">
      <c r="A850" s="308"/>
      <c r="B850" s="308"/>
      <c r="C850" s="308"/>
      <c r="D850" s="308"/>
      <c r="E850" s="308"/>
      <c r="F850" s="308"/>
      <c r="G850" s="307"/>
      <c r="H850" s="308"/>
      <c r="I850" s="308"/>
      <c r="J850" s="308"/>
      <c r="K850" s="308"/>
      <c r="L850" s="308"/>
      <c r="M850" s="308"/>
      <c r="N850" s="308"/>
      <c r="O850" s="308"/>
      <c r="P850" s="308"/>
      <c r="Q850" s="308"/>
      <c r="R850" s="308"/>
      <c r="S850" s="308"/>
      <c r="T850" s="308"/>
      <c r="U850" s="308"/>
      <c r="V850" s="308"/>
      <c r="W850" s="308"/>
      <c r="X850" s="308"/>
      <c r="Y850" s="308"/>
      <c r="Z850" s="308"/>
    </row>
    <row r="851" spans="1:26" ht="12.75" customHeight="1">
      <c r="A851" s="308"/>
      <c r="B851" s="308"/>
      <c r="C851" s="308"/>
      <c r="D851" s="308"/>
      <c r="E851" s="308"/>
      <c r="F851" s="308"/>
      <c r="G851" s="307"/>
      <c r="H851" s="308"/>
      <c r="I851" s="308"/>
      <c r="J851" s="308"/>
      <c r="K851" s="308"/>
      <c r="L851" s="308"/>
      <c r="M851" s="308"/>
      <c r="N851" s="308"/>
      <c r="O851" s="308"/>
      <c r="P851" s="308"/>
      <c r="Q851" s="308"/>
      <c r="R851" s="308"/>
      <c r="S851" s="308"/>
      <c r="T851" s="308"/>
      <c r="U851" s="308"/>
      <c r="V851" s="308"/>
      <c r="W851" s="308"/>
      <c r="X851" s="308"/>
      <c r="Y851" s="308"/>
      <c r="Z851" s="308"/>
    </row>
    <row r="852" spans="1:26" ht="12.75" customHeight="1">
      <c r="A852" s="308"/>
      <c r="B852" s="308"/>
      <c r="C852" s="308"/>
      <c r="D852" s="308"/>
      <c r="E852" s="308"/>
      <c r="F852" s="308"/>
      <c r="G852" s="307"/>
      <c r="H852" s="308"/>
      <c r="I852" s="308"/>
      <c r="J852" s="308"/>
      <c r="K852" s="308"/>
      <c r="L852" s="308"/>
      <c r="M852" s="308"/>
      <c r="N852" s="308"/>
      <c r="O852" s="308"/>
      <c r="P852" s="308"/>
      <c r="Q852" s="308"/>
      <c r="R852" s="308"/>
      <c r="S852" s="308"/>
      <c r="T852" s="308"/>
      <c r="U852" s="308"/>
      <c r="V852" s="308"/>
      <c r="W852" s="308"/>
      <c r="X852" s="308"/>
      <c r="Y852" s="308"/>
      <c r="Z852" s="308"/>
    </row>
    <row r="853" spans="1:26" ht="12.75" customHeight="1">
      <c r="A853" s="308"/>
      <c r="B853" s="308"/>
      <c r="C853" s="308"/>
      <c r="D853" s="308"/>
      <c r="E853" s="308"/>
      <c r="F853" s="308"/>
      <c r="G853" s="307"/>
      <c r="H853" s="308"/>
      <c r="I853" s="308"/>
      <c r="J853" s="308"/>
      <c r="K853" s="308"/>
      <c r="L853" s="308"/>
      <c r="M853" s="308"/>
      <c r="N853" s="308"/>
      <c r="O853" s="308"/>
      <c r="P853" s="308"/>
      <c r="Q853" s="308"/>
      <c r="R853" s="308"/>
      <c r="S853" s="308"/>
      <c r="T853" s="308"/>
      <c r="U853" s="308"/>
      <c r="V853" s="308"/>
      <c r="W853" s="308"/>
      <c r="X853" s="308"/>
      <c r="Y853" s="308"/>
      <c r="Z853" s="308"/>
    </row>
    <row r="854" spans="1:26" ht="12.75" customHeight="1">
      <c r="A854" s="308"/>
      <c r="B854" s="308"/>
      <c r="C854" s="308"/>
      <c r="D854" s="308"/>
      <c r="E854" s="308"/>
      <c r="F854" s="308"/>
      <c r="G854" s="307"/>
      <c r="H854" s="308"/>
      <c r="I854" s="308"/>
      <c r="J854" s="308"/>
      <c r="K854" s="308"/>
      <c r="L854" s="308"/>
      <c r="M854" s="308"/>
      <c r="N854" s="308"/>
      <c r="O854" s="308"/>
      <c r="P854" s="308"/>
      <c r="Q854" s="308"/>
      <c r="R854" s="308"/>
      <c r="S854" s="308"/>
      <c r="T854" s="308"/>
      <c r="U854" s="308"/>
      <c r="V854" s="308"/>
      <c r="W854" s="308"/>
      <c r="X854" s="308"/>
      <c r="Y854" s="308"/>
      <c r="Z854" s="308"/>
    </row>
    <row r="855" spans="1:26" ht="12.75" customHeight="1">
      <c r="A855" s="308"/>
      <c r="B855" s="308"/>
      <c r="C855" s="308"/>
      <c r="D855" s="308"/>
      <c r="E855" s="308"/>
      <c r="F855" s="308"/>
      <c r="G855" s="307"/>
      <c r="H855" s="308"/>
      <c r="I855" s="308"/>
      <c r="J855" s="308"/>
      <c r="K855" s="308"/>
      <c r="L855" s="308"/>
      <c r="M855" s="308"/>
      <c r="N855" s="308"/>
      <c r="O855" s="308"/>
      <c r="P855" s="308"/>
      <c r="Q855" s="308"/>
      <c r="R855" s="308"/>
      <c r="S855" s="308"/>
      <c r="T855" s="308"/>
      <c r="U855" s="308"/>
      <c r="V855" s="308"/>
      <c r="W855" s="308"/>
      <c r="X855" s="308"/>
      <c r="Y855" s="308"/>
      <c r="Z855" s="308"/>
    </row>
    <row r="856" spans="1:26" ht="12.75" customHeight="1">
      <c r="A856" s="308"/>
      <c r="B856" s="308"/>
      <c r="C856" s="308"/>
      <c r="D856" s="308"/>
      <c r="E856" s="308"/>
      <c r="F856" s="308"/>
      <c r="G856" s="307"/>
      <c r="H856" s="308"/>
      <c r="I856" s="308"/>
      <c r="J856" s="308"/>
      <c r="K856" s="308"/>
      <c r="L856" s="308"/>
      <c r="M856" s="308"/>
      <c r="N856" s="308"/>
      <c r="O856" s="308"/>
      <c r="P856" s="308"/>
      <c r="Q856" s="308"/>
      <c r="R856" s="308"/>
      <c r="S856" s="308"/>
      <c r="T856" s="308"/>
      <c r="U856" s="308"/>
      <c r="V856" s="308"/>
      <c r="W856" s="308"/>
      <c r="X856" s="308"/>
      <c r="Y856" s="308"/>
      <c r="Z856" s="308"/>
    </row>
    <row r="857" spans="1:26" ht="12.75" customHeight="1">
      <c r="A857" s="308"/>
      <c r="B857" s="308"/>
      <c r="C857" s="308"/>
      <c r="D857" s="308"/>
      <c r="E857" s="308"/>
      <c r="F857" s="308"/>
      <c r="G857" s="307"/>
      <c r="H857" s="308"/>
      <c r="I857" s="308"/>
      <c r="J857" s="308"/>
      <c r="K857" s="308"/>
      <c r="L857" s="308"/>
      <c r="M857" s="308"/>
      <c r="N857" s="308"/>
      <c r="O857" s="308"/>
      <c r="P857" s="308"/>
      <c r="Q857" s="308"/>
      <c r="R857" s="308"/>
      <c r="S857" s="308"/>
      <c r="T857" s="308"/>
      <c r="U857" s="308"/>
      <c r="V857" s="308"/>
      <c r="W857" s="308"/>
      <c r="X857" s="308"/>
      <c r="Y857" s="308"/>
      <c r="Z857" s="308"/>
    </row>
    <row r="858" spans="1:26" ht="12.75" customHeight="1">
      <c r="A858" s="308"/>
      <c r="B858" s="308"/>
      <c r="C858" s="308"/>
      <c r="D858" s="308"/>
      <c r="E858" s="308"/>
      <c r="F858" s="308"/>
      <c r="G858" s="307"/>
      <c r="H858" s="308"/>
      <c r="I858" s="308"/>
      <c r="J858" s="308"/>
      <c r="K858" s="308"/>
      <c r="L858" s="308"/>
      <c r="M858" s="308"/>
      <c r="N858" s="308"/>
      <c r="O858" s="308"/>
      <c r="P858" s="308"/>
      <c r="Q858" s="308"/>
      <c r="R858" s="308"/>
      <c r="S858" s="308"/>
      <c r="T858" s="308"/>
      <c r="U858" s="308"/>
      <c r="V858" s="308"/>
      <c r="W858" s="308"/>
      <c r="X858" s="308"/>
      <c r="Y858" s="308"/>
      <c r="Z858" s="308"/>
    </row>
    <row r="859" spans="1:26" ht="12.75" customHeight="1">
      <c r="A859" s="308"/>
      <c r="B859" s="308"/>
      <c r="C859" s="308"/>
      <c r="D859" s="308"/>
      <c r="E859" s="308"/>
      <c r="F859" s="308"/>
      <c r="G859" s="307"/>
      <c r="H859" s="308"/>
      <c r="I859" s="308"/>
      <c r="J859" s="308"/>
      <c r="K859" s="308"/>
      <c r="L859" s="308"/>
      <c r="M859" s="308"/>
      <c r="N859" s="308"/>
      <c r="O859" s="308"/>
      <c r="P859" s="308"/>
      <c r="Q859" s="308"/>
      <c r="R859" s="308"/>
      <c r="S859" s="308"/>
      <c r="T859" s="308"/>
      <c r="U859" s="308"/>
      <c r="V859" s="308"/>
      <c r="W859" s="308"/>
      <c r="X859" s="308"/>
      <c r="Y859" s="308"/>
      <c r="Z859" s="308"/>
    </row>
    <row r="860" spans="1:26" ht="12.75" customHeight="1">
      <c r="A860" s="308"/>
      <c r="B860" s="308"/>
      <c r="C860" s="308"/>
      <c r="D860" s="308"/>
      <c r="E860" s="308"/>
      <c r="F860" s="308"/>
      <c r="G860" s="307"/>
      <c r="H860" s="308"/>
      <c r="I860" s="308"/>
      <c r="J860" s="308"/>
      <c r="K860" s="308"/>
      <c r="L860" s="308"/>
      <c r="M860" s="308"/>
      <c r="N860" s="308"/>
      <c r="O860" s="308"/>
      <c r="P860" s="308"/>
      <c r="Q860" s="308"/>
      <c r="R860" s="308"/>
      <c r="S860" s="308"/>
      <c r="T860" s="308"/>
      <c r="U860" s="308"/>
      <c r="V860" s="308"/>
      <c r="W860" s="308"/>
      <c r="X860" s="308"/>
      <c r="Y860" s="308"/>
      <c r="Z860" s="308"/>
    </row>
    <row r="861" spans="1:26" ht="12.75" customHeight="1">
      <c r="A861" s="308"/>
      <c r="B861" s="308"/>
      <c r="C861" s="308"/>
      <c r="D861" s="308"/>
      <c r="E861" s="308"/>
      <c r="F861" s="308"/>
      <c r="G861" s="307"/>
      <c r="H861" s="308"/>
      <c r="I861" s="308"/>
      <c r="J861" s="308"/>
      <c r="K861" s="308"/>
      <c r="L861" s="308"/>
      <c r="M861" s="308"/>
      <c r="N861" s="308"/>
      <c r="O861" s="308"/>
      <c r="P861" s="308"/>
      <c r="Q861" s="308"/>
      <c r="R861" s="308"/>
      <c r="S861" s="308"/>
      <c r="T861" s="308"/>
      <c r="U861" s="308"/>
      <c r="V861" s="308"/>
      <c r="W861" s="308"/>
      <c r="X861" s="308"/>
      <c r="Y861" s="308"/>
      <c r="Z861" s="308"/>
    </row>
    <row r="862" spans="1:26" ht="12.75" customHeight="1">
      <c r="A862" s="308"/>
      <c r="B862" s="308"/>
      <c r="C862" s="308"/>
      <c r="D862" s="308"/>
      <c r="E862" s="308"/>
      <c r="F862" s="308"/>
      <c r="G862" s="307"/>
      <c r="H862" s="308"/>
      <c r="I862" s="308"/>
      <c r="J862" s="308"/>
      <c r="K862" s="308"/>
      <c r="L862" s="308"/>
      <c r="M862" s="308"/>
      <c r="N862" s="308"/>
      <c r="O862" s="308"/>
      <c r="P862" s="308"/>
      <c r="Q862" s="308"/>
      <c r="R862" s="308"/>
      <c r="S862" s="308"/>
      <c r="T862" s="308"/>
      <c r="U862" s="308"/>
      <c r="V862" s="308"/>
      <c r="W862" s="308"/>
      <c r="X862" s="308"/>
      <c r="Y862" s="308"/>
      <c r="Z862" s="308"/>
    </row>
    <row r="863" spans="1:26" ht="12.75" customHeight="1">
      <c r="A863" s="308"/>
      <c r="B863" s="308"/>
      <c r="C863" s="308"/>
      <c r="D863" s="308"/>
      <c r="E863" s="308"/>
      <c r="F863" s="308"/>
      <c r="G863" s="307"/>
      <c r="H863" s="308"/>
      <c r="I863" s="308"/>
      <c r="J863" s="308"/>
      <c r="K863" s="308"/>
      <c r="L863" s="308"/>
      <c r="M863" s="308"/>
      <c r="N863" s="308"/>
      <c r="O863" s="308"/>
      <c r="P863" s="308"/>
      <c r="Q863" s="308"/>
      <c r="R863" s="308"/>
      <c r="S863" s="308"/>
      <c r="T863" s="308"/>
      <c r="U863" s="308"/>
      <c r="V863" s="308"/>
      <c r="W863" s="308"/>
      <c r="X863" s="308"/>
      <c r="Y863" s="308"/>
      <c r="Z863" s="308"/>
    </row>
    <row r="864" spans="1:26" ht="12.75" customHeight="1">
      <c r="A864" s="308"/>
      <c r="B864" s="308"/>
      <c r="C864" s="308"/>
      <c r="D864" s="308"/>
      <c r="E864" s="308"/>
      <c r="F864" s="308"/>
      <c r="G864" s="307"/>
      <c r="H864" s="308"/>
      <c r="I864" s="308"/>
      <c r="J864" s="308"/>
      <c r="K864" s="308"/>
      <c r="L864" s="308"/>
      <c r="M864" s="308"/>
      <c r="N864" s="308"/>
      <c r="O864" s="308"/>
      <c r="P864" s="308"/>
      <c r="Q864" s="308"/>
      <c r="R864" s="308"/>
      <c r="S864" s="308"/>
      <c r="T864" s="308"/>
      <c r="U864" s="308"/>
      <c r="V864" s="308"/>
      <c r="W864" s="308"/>
      <c r="X864" s="308"/>
      <c r="Y864" s="308"/>
      <c r="Z864" s="308"/>
    </row>
    <row r="865" spans="1:26" ht="12.75" customHeight="1">
      <c r="A865" s="308"/>
      <c r="B865" s="308"/>
      <c r="C865" s="308"/>
      <c r="D865" s="308"/>
      <c r="E865" s="308"/>
      <c r="F865" s="308"/>
      <c r="G865" s="307"/>
      <c r="H865" s="308"/>
      <c r="I865" s="308"/>
      <c r="J865" s="308"/>
      <c r="K865" s="308"/>
      <c r="L865" s="308"/>
      <c r="M865" s="308"/>
      <c r="N865" s="308"/>
      <c r="O865" s="308"/>
      <c r="P865" s="308"/>
      <c r="Q865" s="308"/>
      <c r="R865" s="308"/>
      <c r="S865" s="308"/>
      <c r="T865" s="308"/>
      <c r="U865" s="308"/>
      <c r="V865" s="308"/>
      <c r="W865" s="308"/>
      <c r="X865" s="308"/>
      <c r="Y865" s="308"/>
      <c r="Z865" s="308"/>
    </row>
    <row r="866" spans="1:26" ht="12.75" customHeight="1">
      <c r="A866" s="308"/>
      <c r="B866" s="308"/>
      <c r="C866" s="308"/>
      <c r="D866" s="308"/>
      <c r="E866" s="308"/>
      <c r="F866" s="308"/>
      <c r="G866" s="307"/>
      <c r="H866" s="308"/>
      <c r="I866" s="308"/>
      <c r="J866" s="308"/>
      <c r="K866" s="308"/>
      <c r="L866" s="308"/>
      <c r="M866" s="308"/>
      <c r="N866" s="308"/>
      <c r="O866" s="308"/>
      <c r="P866" s="308"/>
      <c r="Q866" s="308"/>
      <c r="R866" s="308"/>
      <c r="S866" s="308"/>
      <c r="T866" s="308"/>
      <c r="U866" s="308"/>
      <c r="V866" s="308"/>
      <c r="W866" s="308"/>
      <c r="X866" s="308"/>
      <c r="Y866" s="308"/>
      <c r="Z866" s="308"/>
    </row>
    <row r="867" spans="1:26" ht="12.75" customHeight="1">
      <c r="A867" s="308"/>
      <c r="B867" s="308"/>
      <c r="C867" s="308"/>
      <c r="D867" s="308"/>
      <c r="E867" s="308"/>
      <c r="F867" s="308"/>
      <c r="G867" s="307"/>
      <c r="H867" s="308"/>
      <c r="I867" s="308"/>
      <c r="J867" s="308"/>
      <c r="K867" s="308"/>
      <c r="L867" s="308"/>
      <c r="M867" s="308"/>
      <c r="N867" s="308"/>
      <c r="O867" s="308"/>
      <c r="P867" s="308"/>
      <c r="Q867" s="308"/>
      <c r="R867" s="308"/>
      <c r="S867" s="308"/>
      <c r="T867" s="308"/>
      <c r="U867" s="308"/>
      <c r="V867" s="308"/>
      <c r="W867" s="308"/>
      <c r="X867" s="308"/>
      <c r="Y867" s="308"/>
      <c r="Z867" s="308"/>
    </row>
    <row r="868" spans="1:26" ht="12.75" customHeight="1">
      <c r="A868" s="308"/>
      <c r="B868" s="308"/>
      <c r="C868" s="308"/>
      <c r="D868" s="308"/>
      <c r="E868" s="308"/>
      <c r="F868" s="308"/>
      <c r="G868" s="307"/>
      <c r="H868" s="308"/>
      <c r="I868" s="308"/>
      <c r="J868" s="308"/>
      <c r="K868" s="308"/>
      <c r="L868" s="308"/>
      <c r="M868" s="308"/>
      <c r="N868" s="308"/>
      <c r="O868" s="308"/>
      <c r="P868" s="308"/>
      <c r="Q868" s="308"/>
      <c r="R868" s="308"/>
      <c r="S868" s="308"/>
      <c r="T868" s="308"/>
      <c r="U868" s="308"/>
      <c r="V868" s="308"/>
      <c r="W868" s="308"/>
      <c r="X868" s="308"/>
      <c r="Y868" s="308"/>
      <c r="Z868" s="308"/>
    </row>
    <row r="869" spans="1:26" ht="12.75" customHeight="1">
      <c r="A869" s="308"/>
      <c r="B869" s="308"/>
      <c r="C869" s="308"/>
      <c r="D869" s="308"/>
      <c r="E869" s="308"/>
      <c r="F869" s="308"/>
      <c r="G869" s="307"/>
      <c r="H869" s="308"/>
      <c r="I869" s="308"/>
      <c r="J869" s="308"/>
      <c r="K869" s="308"/>
      <c r="L869" s="308"/>
      <c r="M869" s="308"/>
      <c r="N869" s="308"/>
      <c r="O869" s="308"/>
      <c r="P869" s="308"/>
      <c r="Q869" s="308"/>
      <c r="R869" s="308"/>
      <c r="S869" s="308"/>
      <c r="T869" s="308"/>
      <c r="U869" s="308"/>
      <c r="V869" s="308"/>
      <c r="W869" s="308"/>
      <c r="X869" s="308"/>
      <c r="Y869" s="308"/>
      <c r="Z869" s="308"/>
    </row>
    <row r="870" spans="1:26" ht="12.75" customHeight="1">
      <c r="A870" s="308"/>
      <c r="B870" s="308"/>
      <c r="C870" s="308"/>
      <c r="D870" s="308"/>
      <c r="E870" s="308"/>
      <c r="F870" s="308"/>
      <c r="G870" s="307"/>
      <c r="H870" s="308"/>
      <c r="I870" s="308"/>
      <c r="J870" s="308"/>
      <c r="K870" s="308"/>
      <c r="L870" s="308"/>
      <c r="M870" s="308"/>
      <c r="N870" s="308"/>
      <c r="O870" s="308"/>
      <c r="P870" s="308"/>
      <c r="Q870" s="308"/>
      <c r="R870" s="308"/>
      <c r="S870" s="308"/>
      <c r="T870" s="308"/>
      <c r="U870" s="308"/>
      <c r="V870" s="308"/>
      <c r="W870" s="308"/>
      <c r="X870" s="308"/>
      <c r="Y870" s="308"/>
      <c r="Z870" s="308"/>
    </row>
    <row r="871" spans="1:26" ht="12.75" customHeight="1">
      <c r="A871" s="308"/>
      <c r="B871" s="308"/>
      <c r="C871" s="308"/>
      <c r="D871" s="308"/>
      <c r="E871" s="308"/>
      <c r="F871" s="308"/>
      <c r="G871" s="307"/>
      <c r="H871" s="308"/>
      <c r="I871" s="308"/>
      <c r="J871" s="308"/>
      <c r="K871" s="308"/>
      <c r="L871" s="308"/>
      <c r="M871" s="308"/>
      <c r="N871" s="308"/>
      <c r="O871" s="308"/>
      <c r="P871" s="308"/>
      <c r="Q871" s="308"/>
      <c r="R871" s="308"/>
      <c r="S871" s="308"/>
      <c r="T871" s="308"/>
      <c r="U871" s="308"/>
      <c r="V871" s="308"/>
      <c r="W871" s="308"/>
      <c r="X871" s="308"/>
      <c r="Y871" s="308"/>
      <c r="Z871" s="308"/>
    </row>
    <row r="872" spans="1:26" ht="12.75" customHeight="1">
      <c r="A872" s="308"/>
      <c r="B872" s="308"/>
      <c r="C872" s="308"/>
      <c r="D872" s="308"/>
      <c r="E872" s="308"/>
      <c r="F872" s="308"/>
      <c r="G872" s="307"/>
      <c r="H872" s="308"/>
      <c r="I872" s="308"/>
      <c r="J872" s="308"/>
      <c r="K872" s="308"/>
      <c r="L872" s="308"/>
      <c r="M872" s="308"/>
      <c r="N872" s="308"/>
      <c r="O872" s="308"/>
      <c r="P872" s="308"/>
      <c r="Q872" s="308"/>
      <c r="R872" s="308"/>
      <c r="S872" s="308"/>
      <c r="T872" s="308"/>
      <c r="U872" s="308"/>
      <c r="V872" s="308"/>
      <c r="W872" s="308"/>
      <c r="X872" s="308"/>
      <c r="Y872" s="308"/>
      <c r="Z872" s="308"/>
    </row>
    <row r="873" spans="1:26" ht="12.75" customHeight="1">
      <c r="A873" s="308"/>
      <c r="B873" s="308"/>
      <c r="C873" s="308"/>
      <c r="D873" s="308"/>
      <c r="E873" s="308"/>
      <c r="F873" s="308"/>
      <c r="G873" s="307"/>
      <c r="H873" s="308"/>
      <c r="I873" s="308"/>
      <c r="J873" s="308"/>
      <c r="K873" s="308"/>
      <c r="L873" s="308"/>
      <c r="M873" s="308"/>
      <c r="N873" s="308"/>
      <c r="O873" s="308"/>
      <c r="P873" s="308"/>
      <c r="Q873" s="308"/>
      <c r="R873" s="308"/>
      <c r="S873" s="308"/>
      <c r="T873" s="308"/>
      <c r="U873" s="308"/>
      <c r="V873" s="308"/>
      <c r="W873" s="308"/>
      <c r="X873" s="308"/>
      <c r="Y873" s="308"/>
      <c r="Z873" s="308"/>
    </row>
    <row r="874" spans="1:26" ht="12.75" customHeight="1">
      <c r="A874" s="308"/>
      <c r="B874" s="308"/>
      <c r="C874" s="308"/>
      <c r="D874" s="308"/>
      <c r="E874" s="308"/>
      <c r="F874" s="308"/>
      <c r="G874" s="307"/>
      <c r="H874" s="308"/>
      <c r="I874" s="308"/>
      <c r="J874" s="308"/>
      <c r="K874" s="308"/>
      <c r="L874" s="308"/>
      <c r="M874" s="308"/>
      <c r="N874" s="308"/>
      <c r="O874" s="308"/>
      <c r="P874" s="308"/>
      <c r="Q874" s="308"/>
      <c r="R874" s="308"/>
      <c r="S874" s="308"/>
      <c r="T874" s="308"/>
      <c r="U874" s="308"/>
      <c r="V874" s="308"/>
      <c r="W874" s="308"/>
      <c r="X874" s="308"/>
      <c r="Y874" s="308"/>
      <c r="Z874" s="308"/>
    </row>
    <row r="875" spans="1:26" ht="12.75" customHeight="1">
      <c r="A875" s="308"/>
      <c r="B875" s="308"/>
      <c r="C875" s="308"/>
      <c r="D875" s="308"/>
      <c r="E875" s="308"/>
      <c r="F875" s="308"/>
      <c r="G875" s="307"/>
      <c r="H875" s="308"/>
      <c r="I875" s="308"/>
      <c r="J875" s="308"/>
      <c r="K875" s="308"/>
      <c r="L875" s="308"/>
      <c r="M875" s="308"/>
      <c r="N875" s="308"/>
      <c r="O875" s="308"/>
      <c r="P875" s="308"/>
      <c r="Q875" s="308"/>
      <c r="R875" s="308"/>
      <c r="S875" s="308"/>
      <c r="T875" s="308"/>
      <c r="U875" s="308"/>
      <c r="V875" s="308"/>
      <c r="W875" s="308"/>
      <c r="X875" s="308"/>
      <c r="Y875" s="308"/>
      <c r="Z875" s="308"/>
    </row>
    <row r="876" spans="1:26" ht="12.75" customHeight="1">
      <c r="A876" s="308"/>
      <c r="B876" s="308"/>
      <c r="C876" s="308"/>
      <c r="D876" s="308"/>
      <c r="E876" s="308"/>
      <c r="F876" s="308"/>
      <c r="G876" s="307"/>
      <c r="H876" s="308"/>
      <c r="I876" s="308"/>
      <c r="J876" s="308"/>
      <c r="K876" s="308"/>
      <c r="L876" s="308"/>
      <c r="M876" s="308"/>
      <c r="N876" s="308"/>
      <c r="O876" s="308"/>
      <c r="P876" s="308"/>
      <c r="Q876" s="308"/>
      <c r="R876" s="308"/>
      <c r="S876" s="308"/>
      <c r="T876" s="308"/>
      <c r="U876" s="308"/>
      <c r="V876" s="308"/>
      <c r="W876" s="308"/>
      <c r="X876" s="308"/>
      <c r="Y876" s="308"/>
      <c r="Z876" s="308"/>
    </row>
    <row r="877" spans="1:26" ht="12.75" customHeight="1">
      <c r="A877" s="308"/>
      <c r="B877" s="308"/>
      <c r="C877" s="308"/>
      <c r="D877" s="308"/>
      <c r="E877" s="308"/>
      <c r="F877" s="308"/>
      <c r="G877" s="307"/>
      <c r="H877" s="308"/>
      <c r="I877" s="308"/>
      <c r="J877" s="308"/>
      <c r="K877" s="308"/>
      <c r="L877" s="308"/>
      <c r="M877" s="308"/>
      <c r="N877" s="308"/>
      <c r="O877" s="308"/>
      <c r="P877" s="308"/>
      <c r="Q877" s="308"/>
      <c r="R877" s="308"/>
      <c r="S877" s="308"/>
      <c r="T877" s="308"/>
      <c r="U877" s="308"/>
      <c r="V877" s="308"/>
      <c r="W877" s="308"/>
      <c r="X877" s="308"/>
      <c r="Y877" s="308"/>
      <c r="Z877" s="308"/>
    </row>
    <row r="878" spans="1:26" ht="12.75" customHeight="1">
      <c r="A878" s="308"/>
      <c r="B878" s="308"/>
      <c r="C878" s="308"/>
      <c r="D878" s="308"/>
      <c r="E878" s="308"/>
      <c r="F878" s="308"/>
      <c r="G878" s="307"/>
      <c r="H878" s="308"/>
      <c r="I878" s="308"/>
      <c r="J878" s="308"/>
      <c r="K878" s="308"/>
      <c r="L878" s="308"/>
      <c r="M878" s="308"/>
      <c r="N878" s="308"/>
      <c r="O878" s="308"/>
      <c r="P878" s="308"/>
      <c r="Q878" s="308"/>
      <c r="R878" s="308"/>
      <c r="S878" s="308"/>
      <c r="T878" s="308"/>
      <c r="U878" s="308"/>
      <c r="V878" s="308"/>
      <c r="W878" s="308"/>
      <c r="X878" s="308"/>
      <c r="Y878" s="308"/>
      <c r="Z878" s="308"/>
    </row>
    <row r="879" spans="1:26" ht="12.75" customHeight="1">
      <c r="A879" s="308"/>
      <c r="B879" s="308"/>
      <c r="C879" s="308"/>
      <c r="D879" s="308"/>
      <c r="E879" s="308"/>
      <c r="F879" s="308"/>
      <c r="G879" s="307"/>
      <c r="H879" s="308"/>
      <c r="I879" s="308"/>
      <c r="J879" s="308"/>
      <c r="K879" s="308"/>
      <c r="L879" s="308"/>
      <c r="M879" s="308"/>
      <c r="N879" s="308"/>
      <c r="O879" s="308"/>
      <c r="P879" s="308"/>
      <c r="Q879" s="308"/>
      <c r="R879" s="308"/>
      <c r="S879" s="308"/>
      <c r="T879" s="308"/>
      <c r="U879" s="308"/>
      <c r="V879" s="308"/>
      <c r="W879" s="308"/>
      <c r="X879" s="308"/>
      <c r="Y879" s="308"/>
      <c r="Z879" s="308"/>
    </row>
    <row r="880" spans="1:26" ht="12.75" customHeight="1">
      <c r="A880" s="308"/>
      <c r="B880" s="308"/>
      <c r="C880" s="308"/>
      <c r="D880" s="308"/>
      <c r="E880" s="308"/>
      <c r="F880" s="308"/>
      <c r="G880" s="307"/>
      <c r="H880" s="308"/>
      <c r="I880" s="308"/>
      <c r="J880" s="308"/>
      <c r="K880" s="308"/>
      <c r="L880" s="308"/>
      <c r="M880" s="308"/>
      <c r="N880" s="308"/>
      <c r="O880" s="308"/>
      <c r="P880" s="308"/>
      <c r="Q880" s="308"/>
      <c r="R880" s="308"/>
      <c r="S880" s="308"/>
      <c r="T880" s="308"/>
      <c r="U880" s="308"/>
      <c r="V880" s="308"/>
      <c r="W880" s="308"/>
      <c r="X880" s="308"/>
      <c r="Y880" s="308"/>
      <c r="Z880" s="308"/>
    </row>
    <row r="881" spans="1:26" ht="12.75" customHeight="1">
      <c r="A881" s="308"/>
      <c r="B881" s="308"/>
      <c r="C881" s="308"/>
      <c r="D881" s="308"/>
      <c r="E881" s="308"/>
      <c r="F881" s="308"/>
      <c r="G881" s="307"/>
      <c r="H881" s="308"/>
      <c r="I881" s="308"/>
      <c r="J881" s="308"/>
      <c r="K881" s="308"/>
      <c r="L881" s="308"/>
      <c r="M881" s="308"/>
      <c r="N881" s="308"/>
      <c r="O881" s="308"/>
      <c r="P881" s="308"/>
      <c r="Q881" s="308"/>
      <c r="R881" s="308"/>
      <c r="S881" s="308"/>
      <c r="T881" s="308"/>
      <c r="U881" s="308"/>
      <c r="V881" s="308"/>
      <c r="W881" s="308"/>
      <c r="X881" s="308"/>
      <c r="Y881" s="308"/>
      <c r="Z881" s="308"/>
    </row>
    <row r="882" spans="1:26" ht="12.75" customHeight="1">
      <c r="A882" s="308"/>
      <c r="B882" s="308"/>
      <c r="C882" s="308"/>
      <c r="D882" s="308"/>
      <c r="E882" s="308"/>
      <c r="F882" s="308"/>
      <c r="G882" s="307"/>
      <c r="H882" s="308"/>
      <c r="I882" s="308"/>
      <c r="J882" s="308"/>
      <c r="K882" s="308"/>
      <c r="L882" s="308"/>
      <c r="M882" s="308"/>
      <c r="N882" s="308"/>
      <c r="O882" s="308"/>
      <c r="P882" s="308"/>
      <c r="Q882" s="308"/>
      <c r="R882" s="308"/>
      <c r="S882" s="308"/>
      <c r="T882" s="308"/>
      <c r="U882" s="308"/>
      <c r="V882" s="308"/>
      <c r="W882" s="308"/>
      <c r="X882" s="308"/>
      <c r="Y882" s="308"/>
      <c r="Z882" s="308"/>
    </row>
    <row r="883" spans="1:26" ht="12.75" customHeight="1">
      <c r="A883" s="308"/>
      <c r="B883" s="308"/>
      <c r="C883" s="308"/>
      <c r="D883" s="308"/>
      <c r="E883" s="308"/>
      <c r="F883" s="308"/>
      <c r="G883" s="307"/>
      <c r="H883" s="308"/>
      <c r="I883" s="308"/>
      <c r="J883" s="308"/>
      <c r="K883" s="308"/>
      <c r="L883" s="308"/>
      <c r="M883" s="308"/>
      <c r="N883" s="308"/>
      <c r="O883" s="308"/>
      <c r="P883" s="308"/>
      <c r="Q883" s="308"/>
      <c r="R883" s="308"/>
      <c r="S883" s="308"/>
      <c r="T883" s="308"/>
      <c r="U883" s="308"/>
      <c r="V883" s="308"/>
      <c r="W883" s="308"/>
      <c r="X883" s="308"/>
      <c r="Y883" s="308"/>
      <c r="Z883" s="308"/>
    </row>
    <row r="884" spans="1:26" ht="12.75" customHeight="1">
      <c r="A884" s="308"/>
      <c r="B884" s="308"/>
      <c r="C884" s="308"/>
      <c r="D884" s="308"/>
      <c r="E884" s="308"/>
      <c r="F884" s="308"/>
      <c r="G884" s="307"/>
      <c r="H884" s="308"/>
      <c r="I884" s="308"/>
      <c r="J884" s="308"/>
      <c r="K884" s="308"/>
      <c r="L884" s="308"/>
      <c r="M884" s="308"/>
      <c r="N884" s="308"/>
      <c r="O884" s="308"/>
      <c r="P884" s="308"/>
      <c r="Q884" s="308"/>
      <c r="R884" s="308"/>
      <c r="S884" s="308"/>
      <c r="T884" s="308"/>
      <c r="U884" s="308"/>
      <c r="V884" s="308"/>
      <c r="W884" s="308"/>
      <c r="X884" s="308"/>
      <c r="Y884" s="308"/>
      <c r="Z884" s="308"/>
    </row>
    <row r="885" spans="1:26" ht="12.75" customHeight="1">
      <c r="A885" s="308"/>
      <c r="B885" s="308"/>
      <c r="C885" s="308"/>
      <c r="D885" s="308"/>
      <c r="E885" s="308"/>
      <c r="F885" s="308"/>
      <c r="G885" s="307"/>
      <c r="H885" s="308"/>
      <c r="I885" s="308"/>
      <c r="J885" s="308"/>
      <c r="K885" s="308"/>
      <c r="L885" s="308"/>
      <c r="M885" s="308"/>
      <c r="N885" s="308"/>
      <c r="O885" s="308"/>
      <c r="P885" s="308"/>
      <c r="Q885" s="308"/>
      <c r="R885" s="308"/>
      <c r="S885" s="308"/>
      <c r="T885" s="308"/>
      <c r="U885" s="308"/>
      <c r="V885" s="308"/>
      <c r="W885" s="308"/>
      <c r="X885" s="308"/>
      <c r="Y885" s="308"/>
      <c r="Z885" s="308"/>
    </row>
    <row r="886" spans="1:26" ht="12.75" customHeight="1">
      <c r="A886" s="308"/>
      <c r="B886" s="308"/>
      <c r="C886" s="308"/>
      <c r="D886" s="308"/>
      <c r="E886" s="308"/>
      <c r="F886" s="308"/>
      <c r="G886" s="307"/>
      <c r="H886" s="308"/>
      <c r="I886" s="308"/>
      <c r="J886" s="308"/>
      <c r="K886" s="308"/>
      <c r="L886" s="308"/>
      <c r="M886" s="308"/>
      <c r="N886" s="308"/>
      <c r="O886" s="308"/>
      <c r="P886" s="308"/>
      <c r="Q886" s="308"/>
      <c r="R886" s="308"/>
      <c r="S886" s="308"/>
      <c r="T886" s="308"/>
      <c r="U886" s="308"/>
      <c r="V886" s="308"/>
      <c r="W886" s="308"/>
      <c r="X886" s="308"/>
      <c r="Y886" s="308"/>
      <c r="Z886" s="308"/>
    </row>
    <row r="887" spans="1:26" ht="12.75" customHeight="1">
      <c r="A887" s="308"/>
      <c r="B887" s="308"/>
      <c r="C887" s="308"/>
      <c r="D887" s="308"/>
      <c r="E887" s="308"/>
      <c r="F887" s="308"/>
      <c r="G887" s="307"/>
      <c r="H887" s="308"/>
      <c r="I887" s="308"/>
      <c r="J887" s="308"/>
      <c r="K887" s="308"/>
      <c r="L887" s="308"/>
      <c r="M887" s="308"/>
      <c r="N887" s="308"/>
      <c r="O887" s="308"/>
      <c r="P887" s="308"/>
      <c r="Q887" s="308"/>
      <c r="R887" s="308"/>
      <c r="S887" s="308"/>
      <c r="T887" s="308"/>
      <c r="U887" s="308"/>
      <c r="V887" s="308"/>
      <c r="W887" s="308"/>
      <c r="X887" s="308"/>
      <c r="Y887" s="308"/>
      <c r="Z887" s="308"/>
    </row>
    <row r="888" spans="1:26" ht="12.75" customHeight="1">
      <c r="A888" s="308"/>
      <c r="B888" s="308"/>
      <c r="C888" s="308"/>
      <c r="D888" s="308"/>
      <c r="E888" s="308"/>
      <c r="F888" s="308"/>
      <c r="G888" s="307"/>
      <c r="H888" s="308"/>
      <c r="I888" s="308"/>
      <c r="J888" s="308"/>
      <c r="K888" s="308"/>
      <c r="L888" s="308"/>
      <c r="M888" s="308"/>
      <c r="N888" s="308"/>
      <c r="O888" s="308"/>
      <c r="P888" s="308"/>
      <c r="Q888" s="308"/>
      <c r="R888" s="308"/>
      <c r="S888" s="308"/>
      <c r="T888" s="308"/>
      <c r="U888" s="308"/>
      <c r="V888" s="308"/>
      <c r="W888" s="308"/>
      <c r="X888" s="308"/>
      <c r="Y888" s="308"/>
      <c r="Z888" s="308"/>
    </row>
    <row r="889" spans="1:26" ht="12.75" customHeight="1">
      <c r="A889" s="308"/>
      <c r="B889" s="308"/>
      <c r="C889" s="308"/>
      <c r="D889" s="308"/>
      <c r="E889" s="308"/>
      <c r="F889" s="308"/>
      <c r="G889" s="307"/>
      <c r="H889" s="308"/>
      <c r="I889" s="308"/>
      <c r="J889" s="308"/>
      <c r="K889" s="308"/>
      <c r="L889" s="308"/>
      <c r="M889" s="308"/>
      <c r="N889" s="308"/>
      <c r="O889" s="308"/>
      <c r="P889" s="308"/>
      <c r="Q889" s="308"/>
      <c r="R889" s="308"/>
      <c r="S889" s="308"/>
      <c r="T889" s="308"/>
      <c r="U889" s="308"/>
      <c r="V889" s="308"/>
      <c r="W889" s="308"/>
      <c r="X889" s="308"/>
      <c r="Y889" s="308"/>
      <c r="Z889" s="308"/>
    </row>
    <row r="890" spans="1:26" ht="12.75" customHeight="1">
      <c r="A890" s="308"/>
      <c r="B890" s="308"/>
      <c r="C890" s="308"/>
      <c r="D890" s="308"/>
      <c r="E890" s="308"/>
      <c r="F890" s="308"/>
      <c r="G890" s="307"/>
      <c r="H890" s="308"/>
      <c r="I890" s="308"/>
      <c r="J890" s="308"/>
      <c r="K890" s="308"/>
      <c r="L890" s="308"/>
      <c r="M890" s="308"/>
      <c r="N890" s="308"/>
      <c r="O890" s="308"/>
      <c r="P890" s="308"/>
      <c r="Q890" s="308"/>
      <c r="R890" s="308"/>
      <c r="S890" s="308"/>
      <c r="T890" s="308"/>
      <c r="U890" s="308"/>
      <c r="V890" s="308"/>
      <c r="W890" s="308"/>
      <c r="X890" s="308"/>
      <c r="Y890" s="308"/>
      <c r="Z890" s="308"/>
    </row>
    <row r="891" spans="1:26" ht="12.75" customHeight="1">
      <c r="A891" s="308"/>
      <c r="B891" s="308"/>
      <c r="C891" s="308"/>
      <c r="D891" s="308"/>
      <c r="E891" s="308"/>
      <c r="F891" s="308"/>
      <c r="G891" s="307"/>
      <c r="H891" s="308"/>
      <c r="I891" s="308"/>
      <c r="J891" s="308"/>
      <c r="K891" s="308"/>
      <c r="L891" s="308"/>
      <c r="M891" s="308"/>
      <c r="N891" s="308"/>
      <c r="O891" s="308"/>
      <c r="P891" s="308"/>
      <c r="Q891" s="308"/>
      <c r="R891" s="308"/>
      <c r="S891" s="308"/>
      <c r="T891" s="308"/>
      <c r="U891" s="308"/>
      <c r="V891" s="308"/>
      <c r="W891" s="308"/>
      <c r="X891" s="308"/>
      <c r="Y891" s="308"/>
      <c r="Z891" s="308"/>
    </row>
    <row r="892" spans="1:26" ht="12.75" customHeight="1">
      <c r="A892" s="308"/>
      <c r="B892" s="308"/>
      <c r="C892" s="308"/>
      <c r="D892" s="308"/>
      <c r="E892" s="308"/>
      <c r="F892" s="308"/>
      <c r="G892" s="307"/>
      <c r="H892" s="308"/>
      <c r="I892" s="308"/>
      <c r="J892" s="308"/>
      <c r="K892" s="308"/>
      <c r="L892" s="308"/>
      <c r="M892" s="308"/>
      <c r="N892" s="308"/>
      <c r="O892" s="308"/>
      <c r="P892" s="308"/>
      <c r="Q892" s="308"/>
      <c r="R892" s="308"/>
      <c r="S892" s="308"/>
      <c r="T892" s="308"/>
      <c r="U892" s="308"/>
      <c r="V892" s="308"/>
      <c r="W892" s="308"/>
      <c r="X892" s="308"/>
      <c r="Y892" s="308"/>
      <c r="Z892" s="308"/>
    </row>
    <row r="893" spans="1:26" ht="12.75" customHeight="1">
      <c r="A893" s="308"/>
      <c r="B893" s="308"/>
      <c r="C893" s="308"/>
      <c r="D893" s="308"/>
      <c r="E893" s="308"/>
      <c r="F893" s="308"/>
      <c r="G893" s="307"/>
      <c r="H893" s="308"/>
      <c r="I893" s="308"/>
      <c r="J893" s="308"/>
      <c r="K893" s="308"/>
      <c r="L893" s="308"/>
      <c r="M893" s="308"/>
      <c r="N893" s="308"/>
      <c r="O893" s="308"/>
      <c r="P893" s="308"/>
      <c r="Q893" s="308"/>
      <c r="R893" s="308"/>
      <c r="S893" s="308"/>
      <c r="T893" s="308"/>
      <c r="U893" s="308"/>
      <c r="V893" s="308"/>
      <c r="W893" s="308"/>
      <c r="X893" s="308"/>
      <c r="Y893" s="308"/>
      <c r="Z893" s="308"/>
    </row>
    <row r="894" spans="1:26" ht="12.75" customHeight="1">
      <c r="A894" s="308"/>
      <c r="B894" s="308"/>
      <c r="C894" s="308"/>
      <c r="D894" s="308"/>
      <c r="E894" s="308"/>
      <c r="F894" s="308"/>
      <c r="G894" s="307"/>
      <c r="H894" s="308"/>
      <c r="I894" s="308"/>
      <c r="J894" s="308"/>
      <c r="K894" s="308"/>
      <c r="L894" s="308"/>
      <c r="M894" s="308"/>
      <c r="N894" s="308"/>
      <c r="O894" s="308"/>
      <c r="P894" s="308"/>
      <c r="Q894" s="308"/>
      <c r="R894" s="308"/>
      <c r="S894" s="308"/>
      <c r="T894" s="308"/>
      <c r="U894" s="308"/>
      <c r="V894" s="308"/>
      <c r="W894" s="308"/>
      <c r="X894" s="308"/>
      <c r="Y894" s="308"/>
      <c r="Z894" s="308"/>
    </row>
    <row r="895" spans="1:26" ht="12.75" customHeight="1">
      <c r="A895" s="308"/>
      <c r="B895" s="308"/>
      <c r="C895" s="308"/>
      <c r="D895" s="308"/>
      <c r="E895" s="308"/>
      <c r="F895" s="308"/>
      <c r="G895" s="307"/>
      <c r="H895" s="308"/>
      <c r="I895" s="308"/>
      <c r="J895" s="308"/>
      <c r="K895" s="308"/>
      <c r="L895" s="308"/>
      <c r="M895" s="308"/>
      <c r="N895" s="308"/>
      <c r="O895" s="308"/>
      <c r="P895" s="308"/>
      <c r="Q895" s="308"/>
      <c r="R895" s="308"/>
      <c r="S895" s="308"/>
      <c r="T895" s="308"/>
      <c r="U895" s="308"/>
      <c r="V895" s="308"/>
      <c r="W895" s="308"/>
      <c r="X895" s="308"/>
      <c r="Y895" s="308"/>
      <c r="Z895" s="308"/>
    </row>
    <row r="896" spans="1:26" ht="12.75" customHeight="1">
      <c r="A896" s="308"/>
      <c r="B896" s="308"/>
      <c r="C896" s="308"/>
      <c r="D896" s="308"/>
      <c r="E896" s="308"/>
      <c r="F896" s="308"/>
      <c r="G896" s="307"/>
      <c r="H896" s="308"/>
      <c r="I896" s="308"/>
      <c r="J896" s="308"/>
      <c r="K896" s="308"/>
      <c r="L896" s="308"/>
      <c r="M896" s="308"/>
      <c r="N896" s="308"/>
      <c r="O896" s="308"/>
      <c r="P896" s="308"/>
      <c r="Q896" s="308"/>
      <c r="R896" s="308"/>
      <c r="S896" s="308"/>
      <c r="T896" s="308"/>
      <c r="U896" s="308"/>
      <c r="V896" s="308"/>
      <c r="W896" s="308"/>
      <c r="X896" s="308"/>
      <c r="Y896" s="308"/>
      <c r="Z896" s="308"/>
    </row>
    <row r="897" spans="1:26" ht="12.75" customHeight="1">
      <c r="A897" s="308"/>
      <c r="B897" s="308"/>
      <c r="C897" s="308"/>
      <c r="D897" s="308"/>
      <c r="E897" s="308"/>
      <c r="F897" s="308"/>
      <c r="G897" s="307"/>
      <c r="H897" s="308"/>
      <c r="I897" s="308"/>
      <c r="J897" s="308"/>
      <c r="K897" s="308"/>
      <c r="L897" s="308"/>
      <c r="M897" s="308"/>
      <c r="N897" s="308"/>
      <c r="O897" s="308"/>
      <c r="P897" s="308"/>
      <c r="Q897" s="308"/>
      <c r="R897" s="308"/>
      <c r="S897" s="308"/>
      <c r="T897" s="308"/>
      <c r="U897" s="308"/>
      <c r="V897" s="308"/>
      <c r="W897" s="308"/>
      <c r="X897" s="308"/>
      <c r="Y897" s="308"/>
      <c r="Z897" s="308"/>
    </row>
    <row r="898" spans="1:26" ht="12.75" customHeight="1">
      <c r="A898" s="308"/>
      <c r="B898" s="308"/>
      <c r="C898" s="308"/>
      <c r="D898" s="308"/>
      <c r="E898" s="308"/>
      <c r="F898" s="308"/>
      <c r="G898" s="307"/>
      <c r="H898" s="308"/>
      <c r="I898" s="308"/>
      <c r="J898" s="308"/>
      <c r="K898" s="308"/>
      <c r="L898" s="308"/>
      <c r="M898" s="308"/>
      <c r="N898" s="308"/>
      <c r="O898" s="308"/>
      <c r="P898" s="308"/>
      <c r="Q898" s="308"/>
      <c r="R898" s="308"/>
      <c r="S898" s="308"/>
      <c r="T898" s="308"/>
      <c r="U898" s="308"/>
      <c r="V898" s="308"/>
      <c r="W898" s="308"/>
      <c r="X898" s="308"/>
      <c r="Y898" s="308"/>
      <c r="Z898" s="308"/>
    </row>
    <row r="899" spans="1:26" ht="12.75" customHeight="1">
      <c r="A899" s="308"/>
      <c r="B899" s="308"/>
      <c r="C899" s="308"/>
      <c r="D899" s="308"/>
      <c r="E899" s="308"/>
      <c r="F899" s="308"/>
      <c r="G899" s="307"/>
      <c r="H899" s="308"/>
      <c r="I899" s="308"/>
      <c r="J899" s="308"/>
      <c r="K899" s="308"/>
      <c r="L899" s="308"/>
      <c r="M899" s="308"/>
      <c r="N899" s="308"/>
      <c r="O899" s="308"/>
      <c r="P899" s="308"/>
      <c r="Q899" s="308"/>
      <c r="R899" s="308"/>
      <c r="S899" s="308"/>
      <c r="T899" s="308"/>
      <c r="U899" s="308"/>
      <c r="V899" s="308"/>
      <c r="W899" s="308"/>
      <c r="X899" s="308"/>
      <c r="Y899" s="308"/>
      <c r="Z899" s="308"/>
    </row>
    <row r="900" spans="1:26" ht="12.75" customHeight="1">
      <c r="A900" s="308"/>
      <c r="B900" s="308"/>
      <c r="C900" s="308"/>
      <c r="D900" s="308"/>
      <c r="E900" s="308"/>
      <c r="F900" s="308"/>
      <c r="G900" s="307"/>
      <c r="H900" s="308"/>
      <c r="I900" s="308"/>
      <c r="J900" s="308"/>
      <c r="K900" s="308"/>
      <c r="L900" s="308"/>
      <c r="M900" s="308"/>
      <c r="N900" s="308"/>
      <c r="O900" s="308"/>
      <c r="P900" s="308"/>
      <c r="Q900" s="308"/>
      <c r="R900" s="308"/>
      <c r="S900" s="308"/>
      <c r="T900" s="308"/>
      <c r="U900" s="308"/>
      <c r="V900" s="308"/>
      <c r="W900" s="308"/>
      <c r="X900" s="308"/>
      <c r="Y900" s="308"/>
      <c r="Z900" s="308"/>
    </row>
    <row r="901" spans="1:26" ht="12.75" customHeight="1">
      <c r="A901" s="308"/>
      <c r="B901" s="308"/>
      <c r="C901" s="308"/>
      <c r="D901" s="308"/>
      <c r="E901" s="308"/>
      <c r="F901" s="308"/>
      <c r="G901" s="307"/>
      <c r="H901" s="308"/>
      <c r="I901" s="308"/>
      <c r="J901" s="308"/>
      <c r="K901" s="308"/>
      <c r="L901" s="308"/>
      <c r="M901" s="308"/>
      <c r="N901" s="308"/>
      <c r="O901" s="308"/>
      <c r="P901" s="308"/>
      <c r="Q901" s="308"/>
      <c r="R901" s="308"/>
      <c r="S901" s="308"/>
      <c r="T901" s="308"/>
      <c r="U901" s="308"/>
      <c r="V901" s="308"/>
      <c r="W901" s="308"/>
      <c r="X901" s="308"/>
      <c r="Y901" s="308"/>
      <c r="Z901" s="308"/>
    </row>
    <row r="902" spans="1:26" ht="12.75" customHeight="1">
      <c r="A902" s="308"/>
      <c r="B902" s="308"/>
      <c r="C902" s="308"/>
      <c r="D902" s="308"/>
      <c r="E902" s="308"/>
      <c r="F902" s="308"/>
      <c r="G902" s="307"/>
      <c r="H902" s="308"/>
      <c r="I902" s="308"/>
      <c r="J902" s="308"/>
      <c r="K902" s="308"/>
      <c r="L902" s="308"/>
      <c r="M902" s="308"/>
      <c r="N902" s="308"/>
      <c r="O902" s="308"/>
      <c r="P902" s="308"/>
      <c r="Q902" s="308"/>
      <c r="R902" s="308"/>
      <c r="S902" s="308"/>
      <c r="T902" s="308"/>
      <c r="U902" s="308"/>
      <c r="V902" s="308"/>
      <c r="W902" s="308"/>
      <c r="X902" s="308"/>
      <c r="Y902" s="308"/>
      <c r="Z902" s="308"/>
    </row>
    <row r="903" spans="1:26" ht="12.75" customHeight="1">
      <c r="A903" s="308"/>
      <c r="B903" s="308"/>
      <c r="C903" s="308"/>
      <c r="D903" s="308"/>
      <c r="E903" s="308"/>
      <c r="F903" s="308"/>
      <c r="G903" s="307"/>
      <c r="H903" s="308"/>
      <c r="I903" s="308"/>
      <c r="J903" s="308"/>
      <c r="K903" s="308"/>
      <c r="L903" s="308"/>
      <c r="M903" s="308"/>
      <c r="N903" s="308"/>
      <c r="O903" s="308"/>
      <c r="P903" s="308"/>
      <c r="Q903" s="308"/>
      <c r="R903" s="308"/>
      <c r="S903" s="308"/>
      <c r="T903" s="308"/>
      <c r="U903" s="308"/>
      <c r="V903" s="308"/>
      <c r="W903" s="308"/>
      <c r="X903" s="308"/>
      <c r="Y903" s="308"/>
      <c r="Z903" s="308"/>
    </row>
    <row r="904" spans="1:26" ht="12.75" customHeight="1">
      <c r="A904" s="308"/>
      <c r="B904" s="308"/>
      <c r="C904" s="308"/>
      <c r="D904" s="308"/>
      <c r="E904" s="308"/>
      <c r="F904" s="308"/>
      <c r="G904" s="307"/>
      <c r="H904" s="308"/>
      <c r="I904" s="308"/>
      <c r="J904" s="308"/>
      <c r="K904" s="308"/>
      <c r="L904" s="308"/>
      <c r="M904" s="308"/>
      <c r="N904" s="308"/>
      <c r="O904" s="308"/>
      <c r="P904" s="308"/>
      <c r="Q904" s="308"/>
      <c r="R904" s="308"/>
      <c r="S904" s="308"/>
      <c r="T904" s="308"/>
      <c r="U904" s="308"/>
      <c r="V904" s="308"/>
      <c r="W904" s="308"/>
      <c r="X904" s="308"/>
      <c r="Y904" s="308"/>
      <c r="Z904" s="308"/>
    </row>
    <row r="905" spans="1:26" ht="12.75" customHeight="1">
      <c r="A905" s="308"/>
      <c r="B905" s="308"/>
      <c r="C905" s="308"/>
      <c r="D905" s="308"/>
      <c r="E905" s="308"/>
      <c r="F905" s="308"/>
      <c r="G905" s="307"/>
      <c r="H905" s="308"/>
      <c r="I905" s="308"/>
      <c r="J905" s="308"/>
      <c r="K905" s="308"/>
      <c r="L905" s="308"/>
      <c r="M905" s="308"/>
      <c r="N905" s="308"/>
      <c r="O905" s="308"/>
      <c r="P905" s="308"/>
      <c r="Q905" s="308"/>
      <c r="R905" s="308"/>
      <c r="S905" s="308"/>
      <c r="T905" s="308"/>
      <c r="U905" s="308"/>
      <c r="V905" s="308"/>
      <c r="W905" s="308"/>
      <c r="X905" s="308"/>
      <c r="Y905" s="308"/>
      <c r="Z905" s="308"/>
    </row>
    <row r="906" spans="1:26" ht="12.75" customHeight="1">
      <c r="A906" s="308"/>
      <c r="B906" s="308"/>
      <c r="C906" s="308"/>
      <c r="D906" s="308"/>
      <c r="E906" s="308"/>
      <c r="F906" s="308"/>
      <c r="G906" s="307"/>
      <c r="H906" s="308"/>
      <c r="I906" s="308"/>
      <c r="J906" s="308"/>
      <c r="K906" s="308"/>
      <c r="L906" s="308"/>
      <c r="M906" s="308"/>
      <c r="N906" s="308"/>
      <c r="O906" s="308"/>
      <c r="P906" s="308"/>
      <c r="Q906" s="308"/>
      <c r="R906" s="308"/>
      <c r="S906" s="308"/>
      <c r="T906" s="308"/>
      <c r="U906" s="308"/>
      <c r="V906" s="308"/>
      <c r="W906" s="308"/>
      <c r="X906" s="308"/>
      <c r="Y906" s="308"/>
      <c r="Z906" s="308"/>
    </row>
    <row r="907" spans="1:26" ht="12.75" customHeight="1">
      <c r="A907" s="308"/>
      <c r="B907" s="308"/>
      <c r="C907" s="308"/>
      <c r="D907" s="308"/>
      <c r="E907" s="308"/>
      <c r="F907" s="308"/>
      <c r="G907" s="307"/>
      <c r="H907" s="308"/>
      <c r="I907" s="308"/>
      <c r="J907" s="308"/>
      <c r="K907" s="308"/>
      <c r="L907" s="308"/>
      <c r="M907" s="308"/>
      <c r="N907" s="308"/>
      <c r="O907" s="308"/>
      <c r="P907" s="308"/>
      <c r="Q907" s="308"/>
      <c r="R907" s="308"/>
      <c r="S907" s="308"/>
      <c r="T907" s="308"/>
      <c r="U907" s="308"/>
      <c r="V907" s="308"/>
      <c r="W907" s="308"/>
      <c r="X907" s="308"/>
      <c r="Y907" s="308"/>
      <c r="Z907" s="308"/>
    </row>
    <row r="908" spans="1:26" ht="12.75" customHeight="1">
      <c r="A908" s="308"/>
      <c r="B908" s="308"/>
      <c r="C908" s="308"/>
      <c r="D908" s="308"/>
      <c r="E908" s="308"/>
      <c r="F908" s="308"/>
      <c r="G908" s="307"/>
      <c r="H908" s="308"/>
      <c r="I908" s="308"/>
      <c r="J908" s="308"/>
      <c r="K908" s="308"/>
      <c r="L908" s="308"/>
      <c r="M908" s="308"/>
      <c r="N908" s="308"/>
      <c r="O908" s="308"/>
      <c r="P908" s="308"/>
      <c r="Q908" s="308"/>
      <c r="R908" s="308"/>
      <c r="S908" s="308"/>
      <c r="T908" s="308"/>
      <c r="U908" s="308"/>
      <c r="V908" s="308"/>
      <c r="W908" s="308"/>
      <c r="X908" s="308"/>
      <c r="Y908" s="308"/>
      <c r="Z908" s="308"/>
    </row>
    <row r="909" spans="1:26" ht="12.75" customHeight="1">
      <c r="A909" s="308"/>
      <c r="B909" s="308"/>
      <c r="C909" s="308"/>
      <c r="D909" s="308"/>
      <c r="E909" s="308"/>
      <c r="F909" s="308"/>
      <c r="G909" s="307"/>
      <c r="H909" s="308"/>
      <c r="I909" s="308"/>
      <c r="J909" s="308"/>
      <c r="K909" s="308"/>
      <c r="L909" s="308"/>
      <c r="M909" s="308"/>
      <c r="N909" s="308"/>
      <c r="O909" s="308"/>
      <c r="P909" s="308"/>
      <c r="Q909" s="308"/>
      <c r="R909" s="308"/>
      <c r="S909" s="308"/>
      <c r="T909" s="308"/>
      <c r="U909" s="308"/>
      <c r="V909" s="308"/>
      <c r="W909" s="308"/>
      <c r="X909" s="308"/>
      <c r="Y909" s="308"/>
      <c r="Z909" s="308"/>
    </row>
    <row r="910" spans="1:26" ht="12.75" customHeight="1">
      <c r="A910" s="308"/>
      <c r="B910" s="308"/>
      <c r="C910" s="308"/>
      <c r="D910" s="308"/>
      <c r="E910" s="308"/>
      <c r="F910" s="308"/>
      <c r="G910" s="307"/>
      <c r="H910" s="308"/>
      <c r="I910" s="308"/>
      <c r="J910" s="308"/>
      <c r="K910" s="308"/>
      <c r="L910" s="308"/>
      <c r="M910" s="308"/>
      <c r="N910" s="308"/>
      <c r="O910" s="308"/>
      <c r="P910" s="308"/>
      <c r="Q910" s="308"/>
      <c r="R910" s="308"/>
      <c r="S910" s="308"/>
      <c r="T910" s="308"/>
      <c r="U910" s="308"/>
      <c r="V910" s="308"/>
      <c r="W910" s="308"/>
      <c r="X910" s="308"/>
      <c r="Y910" s="308"/>
      <c r="Z910" s="308"/>
    </row>
    <row r="911" spans="1:26" ht="12.75" customHeight="1">
      <c r="A911" s="308"/>
      <c r="B911" s="308"/>
      <c r="C911" s="308"/>
      <c r="D911" s="308"/>
      <c r="E911" s="308"/>
      <c r="F911" s="308"/>
      <c r="G911" s="307"/>
      <c r="H911" s="308"/>
      <c r="I911" s="308"/>
      <c r="J911" s="308"/>
      <c r="K911" s="308"/>
      <c r="L911" s="308"/>
      <c r="M911" s="308"/>
      <c r="N911" s="308"/>
      <c r="O911" s="308"/>
      <c r="P911" s="308"/>
      <c r="Q911" s="308"/>
      <c r="R911" s="308"/>
      <c r="S911" s="308"/>
      <c r="T911" s="308"/>
      <c r="U911" s="308"/>
      <c r="V911" s="308"/>
      <c r="W911" s="308"/>
      <c r="X911" s="308"/>
      <c r="Y911" s="308"/>
      <c r="Z911" s="308"/>
    </row>
    <row r="912" spans="1:26" ht="12.75" customHeight="1">
      <c r="A912" s="308"/>
      <c r="B912" s="308"/>
      <c r="C912" s="308"/>
      <c r="D912" s="308"/>
      <c r="E912" s="308"/>
      <c r="F912" s="308"/>
      <c r="G912" s="307"/>
      <c r="H912" s="308"/>
      <c r="I912" s="308"/>
      <c r="J912" s="308"/>
      <c r="K912" s="308"/>
      <c r="L912" s="308"/>
      <c r="M912" s="308"/>
      <c r="N912" s="308"/>
      <c r="O912" s="308"/>
      <c r="P912" s="308"/>
      <c r="Q912" s="308"/>
      <c r="R912" s="308"/>
      <c r="S912" s="308"/>
      <c r="T912" s="308"/>
      <c r="U912" s="308"/>
      <c r="V912" s="308"/>
      <c r="W912" s="308"/>
      <c r="X912" s="308"/>
      <c r="Y912" s="308"/>
      <c r="Z912" s="308"/>
    </row>
    <row r="913" spans="1:26" ht="12.75" customHeight="1">
      <c r="A913" s="308"/>
      <c r="B913" s="308"/>
      <c r="C913" s="308"/>
      <c r="D913" s="308"/>
      <c r="E913" s="308"/>
      <c r="F913" s="308"/>
      <c r="G913" s="307"/>
      <c r="H913" s="308"/>
      <c r="I913" s="308"/>
      <c r="J913" s="308"/>
      <c r="K913" s="308"/>
      <c r="L913" s="308"/>
      <c r="M913" s="308"/>
      <c r="N913" s="308"/>
      <c r="O913" s="308"/>
      <c r="P913" s="308"/>
      <c r="Q913" s="308"/>
      <c r="R913" s="308"/>
      <c r="S913" s="308"/>
      <c r="T913" s="308"/>
      <c r="U913" s="308"/>
      <c r="V913" s="308"/>
      <c r="W913" s="308"/>
      <c r="X913" s="308"/>
      <c r="Y913" s="308"/>
      <c r="Z913" s="308"/>
    </row>
    <row r="914" spans="1:26" ht="12.75" customHeight="1">
      <c r="A914" s="308"/>
      <c r="B914" s="308"/>
      <c r="C914" s="308"/>
      <c r="D914" s="308"/>
      <c r="E914" s="308"/>
      <c r="F914" s="308"/>
      <c r="G914" s="307"/>
      <c r="H914" s="308"/>
      <c r="I914" s="308"/>
      <c r="J914" s="308"/>
      <c r="K914" s="308"/>
      <c r="L914" s="308"/>
      <c r="M914" s="308"/>
      <c r="N914" s="308"/>
      <c r="O914" s="308"/>
      <c r="P914" s="308"/>
      <c r="Q914" s="308"/>
      <c r="R914" s="308"/>
      <c r="S914" s="308"/>
      <c r="T914" s="308"/>
      <c r="U914" s="308"/>
      <c r="V914" s="308"/>
      <c r="W914" s="308"/>
      <c r="X914" s="308"/>
      <c r="Y914" s="308"/>
      <c r="Z914" s="308"/>
    </row>
    <row r="915" spans="1:26" ht="12.75" customHeight="1">
      <c r="A915" s="308"/>
      <c r="B915" s="308"/>
      <c r="C915" s="308"/>
      <c r="D915" s="308"/>
      <c r="E915" s="308"/>
      <c r="F915" s="308"/>
      <c r="G915" s="307"/>
      <c r="H915" s="308"/>
      <c r="I915" s="308"/>
      <c r="J915" s="308"/>
      <c r="K915" s="308"/>
      <c r="L915" s="308"/>
      <c r="M915" s="308"/>
      <c r="N915" s="308"/>
      <c r="O915" s="308"/>
      <c r="P915" s="308"/>
      <c r="Q915" s="308"/>
      <c r="R915" s="308"/>
      <c r="S915" s="308"/>
      <c r="T915" s="308"/>
      <c r="U915" s="308"/>
      <c r="V915" s="308"/>
      <c r="W915" s="308"/>
      <c r="X915" s="308"/>
      <c r="Y915" s="308"/>
      <c r="Z915" s="308"/>
    </row>
    <row r="916" spans="1:26" ht="12.75" customHeight="1">
      <c r="A916" s="308"/>
      <c r="B916" s="308"/>
      <c r="C916" s="308"/>
      <c r="D916" s="308"/>
      <c r="E916" s="308"/>
      <c r="F916" s="308"/>
      <c r="G916" s="307"/>
      <c r="H916" s="308"/>
      <c r="I916" s="308"/>
      <c r="J916" s="308"/>
      <c r="K916" s="308"/>
      <c r="L916" s="308"/>
      <c r="M916" s="308"/>
      <c r="N916" s="308"/>
      <c r="O916" s="308"/>
      <c r="P916" s="308"/>
      <c r="Q916" s="308"/>
      <c r="R916" s="308"/>
      <c r="S916" s="308"/>
      <c r="T916" s="308"/>
      <c r="U916" s="308"/>
      <c r="V916" s="308"/>
      <c r="W916" s="308"/>
      <c r="X916" s="308"/>
      <c r="Y916" s="308"/>
      <c r="Z916" s="308"/>
    </row>
    <row r="917" spans="1:26" ht="12.75" customHeight="1">
      <c r="A917" s="308"/>
      <c r="B917" s="308"/>
      <c r="C917" s="308"/>
      <c r="D917" s="308"/>
      <c r="E917" s="308"/>
      <c r="F917" s="308"/>
      <c r="G917" s="307"/>
      <c r="H917" s="308"/>
      <c r="I917" s="308"/>
      <c r="J917" s="308"/>
      <c r="K917" s="308"/>
      <c r="L917" s="308"/>
      <c r="M917" s="308"/>
      <c r="N917" s="308"/>
      <c r="O917" s="308"/>
      <c r="P917" s="308"/>
      <c r="Q917" s="308"/>
      <c r="R917" s="308"/>
      <c r="S917" s="308"/>
      <c r="T917" s="308"/>
      <c r="U917" s="308"/>
      <c r="V917" s="308"/>
      <c r="W917" s="308"/>
      <c r="X917" s="308"/>
      <c r="Y917" s="308"/>
      <c r="Z917" s="308"/>
    </row>
    <row r="918" spans="1:26" ht="12.75" customHeight="1">
      <c r="A918" s="308"/>
      <c r="B918" s="308"/>
      <c r="C918" s="308"/>
      <c r="D918" s="308"/>
      <c r="E918" s="308"/>
      <c r="F918" s="308"/>
      <c r="G918" s="307"/>
      <c r="H918" s="308"/>
      <c r="I918" s="308"/>
      <c r="J918" s="308"/>
      <c r="K918" s="308"/>
      <c r="L918" s="308"/>
      <c r="M918" s="308"/>
      <c r="N918" s="308"/>
      <c r="O918" s="308"/>
      <c r="P918" s="308"/>
      <c r="Q918" s="308"/>
      <c r="R918" s="308"/>
      <c r="S918" s="308"/>
      <c r="T918" s="308"/>
      <c r="U918" s="308"/>
      <c r="V918" s="308"/>
      <c r="W918" s="308"/>
      <c r="X918" s="308"/>
      <c r="Y918" s="308"/>
      <c r="Z918" s="308"/>
    </row>
    <row r="919" spans="1:26" ht="12.75" customHeight="1">
      <c r="A919" s="308"/>
      <c r="B919" s="308"/>
      <c r="C919" s="308"/>
      <c r="D919" s="308"/>
      <c r="E919" s="308"/>
      <c r="F919" s="308"/>
      <c r="G919" s="307"/>
      <c r="H919" s="308"/>
      <c r="I919" s="308"/>
      <c r="J919" s="308"/>
      <c r="K919" s="308"/>
      <c r="L919" s="308"/>
      <c r="M919" s="308"/>
      <c r="N919" s="308"/>
      <c r="O919" s="308"/>
      <c r="P919" s="308"/>
      <c r="Q919" s="308"/>
      <c r="R919" s="308"/>
      <c r="S919" s="308"/>
      <c r="T919" s="308"/>
      <c r="U919" s="308"/>
      <c r="V919" s="308"/>
      <c r="W919" s="308"/>
      <c r="X919" s="308"/>
      <c r="Y919" s="308"/>
      <c r="Z919" s="308"/>
    </row>
    <row r="920" spans="1:26" ht="12.75" customHeight="1">
      <c r="A920" s="308"/>
      <c r="B920" s="308"/>
      <c r="C920" s="308"/>
      <c r="D920" s="308"/>
      <c r="E920" s="308"/>
      <c r="F920" s="308"/>
      <c r="G920" s="307"/>
      <c r="H920" s="308"/>
      <c r="I920" s="308"/>
      <c r="J920" s="308"/>
      <c r="K920" s="308"/>
      <c r="L920" s="308"/>
      <c r="M920" s="308"/>
      <c r="N920" s="308"/>
      <c r="O920" s="308"/>
      <c r="P920" s="308"/>
      <c r="Q920" s="308"/>
      <c r="R920" s="308"/>
      <c r="S920" s="308"/>
      <c r="T920" s="308"/>
      <c r="U920" s="308"/>
      <c r="V920" s="308"/>
      <c r="W920" s="308"/>
      <c r="X920" s="308"/>
      <c r="Y920" s="308"/>
      <c r="Z920" s="308"/>
    </row>
    <row r="921" spans="1:26" ht="12.75" customHeight="1">
      <c r="A921" s="308"/>
      <c r="B921" s="308"/>
      <c r="C921" s="308"/>
      <c r="D921" s="308"/>
      <c r="E921" s="308"/>
      <c r="F921" s="308"/>
      <c r="G921" s="307"/>
      <c r="H921" s="308"/>
      <c r="I921" s="308"/>
      <c r="J921" s="308"/>
      <c r="K921" s="308"/>
      <c r="L921" s="308"/>
      <c r="M921" s="308"/>
      <c r="N921" s="308"/>
      <c r="O921" s="308"/>
      <c r="P921" s="308"/>
      <c r="Q921" s="308"/>
      <c r="R921" s="308"/>
      <c r="S921" s="308"/>
      <c r="T921" s="308"/>
      <c r="U921" s="308"/>
      <c r="V921" s="308"/>
      <c r="W921" s="308"/>
      <c r="X921" s="308"/>
      <c r="Y921" s="308"/>
      <c r="Z921" s="308"/>
    </row>
    <row r="922" spans="1:26" ht="12.75" customHeight="1">
      <c r="A922" s="308"/>
      <c r="B922" s="308"/>
      <c r="C922" s="308"/>
      <c r="D922" s="308"/>
      <c r="E922" s="308"/>
      <c r="F922" s="308"/>
      <c r="G922" s="307"/>
      <c r="H922" s="308"/>
      <c r="I922" s="308"/>
      <c r="J922" s="308"/>
      <c r="K922" s="308"/>
      <c r="L922" s="308"/>
      <c r="M922" s="308"/>
      <c r="N922" s="308"/>
      <c r="O922" s="308"/>
      <c r="P922" s="308"/>
      <c r="Q922" s="308"/>
      <c r="R922" s="308"/>
      <c r="S922" s="308"/>
      <c r="T922" s="308"/>
      <c r="U922" s="308"/>
      <c r="V922" s="308"/>
      <c r="W922" s="308"/>
      <c r="X922" s="308"/>
      <c r="Y922" s="308"/>
      <c r="Z922" s="308"/>
    </row>
    <row r="923" spans="1:26" ht="12.75" customHeight="1">
      <c r="A923" s="308"/>
      <c r="B923" s="308"/>
      <c r="C923" s="308"/>
      <c r="D923" s="308"/>
      <c r="E923" s="308"/>
      <c r="F923" s="308"/>
      <c r="G923" s="307"/>
      <c r="H923" s="308"/>
      <c r="I923" s="308"/>
      <c r="J923" s="308"/>
      <c r="K923" s="308"/>
      <c r="L923" s="308"/>
      <c r="M923" s="308"/>
      <c r="N923" s="308"/>
      <c r="O923" s="308"/>
      <c r="P923" s="308"/>
      <c r="Q923" s="308"/>
      <c r="R923" s="308"/>
      <c r="S923" s="308"/>
      <c r="T923" s="308"/>
      <c r="U923" s="308"/>
      <c r="V923" s="308"/>
      <c r="W923" s="308"/>
      <c r="X923" s="308"/>
      <c r="Y923" s="308"/>
      <c r="Z923" s="308"/>
    </row>
    <row r="924" spans="1:26" ht="12.75" customHeight="1">
      <c r="A924" s="308"/>
      <c r="B924" s="308"/>
      <c r="C924" s="308"/>
      <c r="D924" s="308"/>
      <c r="E924" s="308"/>
      <c r="F924" s="308"/>
      <c r="G924" s="307"/>
      <c r="H924" s="308"/>
      <c r="I924" s="308"/>
      <c r="J924" s="308"/>
      <c r="K924" s="308"/>
      <c r="L924" s="308"/>
      <c r="M924" s="308"/>
      <c r="N924" s="308"/>
      <c r="O924" s="308"/>
      <c r="P924" s="308"/>
      <c r="Q924" s="308"/>
      <c r="R924" s="308"/>
      <c r="S924" s="308"/>
      <c r="T924" s="308"/>
      <c r="U924" s="308"/>
      <c r="V924" s="308"/>
      <c r="W924" s="308"/>
      <c r="X924" s="308"/>
      <c r="Y924" s="308"/>
      <c r="Z924" s="308"/>
    </row>
    <row r="925" spans="1:26" ht="12.75" customHeight="1">
      <c r="A925" s="308"/>
      <c r="B925" s="308"/>
      <c r="C925" s="308"/>
      <c r="D925" s="308"/>
      <c r="E925" s="308"/>
      <c r="F925" s="308"/>
      <c r="G925" s="307"/>
      <c r="H925" s="308"/>
      <c r="I925" s="308"/>
      <c r="J925" s="308"/>
      <c r="K925" s="308"/>
      <c r="L925" s="308"/>
      <c r="M925" s="308"/>
      <c r="N925" s="308"/>
      <c r="O925" s="308"/>
      <c r="P925" s="308"/>
      <c r="Q925" s="308"/>
      <c r="R925" s="308"/>
      <c r="S925" s="308"/>
      <c r="T925" s="308"/>
      <c r="U925" s="308"/>
      <c r="V925" s="308"/>
      <c r="W925" s="308"/>
      <c r="X925" s="308"/>
      <c r="Y925" s="308"/>
      <c r="Z925" s="308"/>
    </row>
    <row r="926" spans="1:26" ht="12.75" customHeight="1">
      <c r="A926" s="308"/>
      <c r="B926" s="308"/>
      <c r="C926" s="308"/>
      <c r="D926" s="308"/>
      <c r="E926" s="308"/>
      <c r="F926" s="308"/>
      <c r="G926" s="307"/>
      <c r="H926" s="308"/>
      <c r="I926" s="308"/>
      <c r="J926" s="308"/>
      <c r="K926" s="308"/>
      <c r="L926" s="308"/>
      <c r="M926" s="308"/>
      <c r="N926" s="308"/>
      <c r="O926" s="308"/>
      <c r="P926" s="308"/>
      <c r="Q926" s="308"/>
      <c r="R926" s="308"/>
      <c r="S926" s="308"/>
      <c r="T926" s="308"/>
      <c r="U926" s="308"/>
      <c r="V926" s="308"/>
      <c r="W926" s="308"/>
      <c r="X926" s="308"/>
      <c r="Y926" s="308"/>
      <c r="Z926" s="308"/>
    </row>
    <row r="927" spans="1:26" ht="12.75" customHeight="1">
      <c r="A927" s="308"/>
      <c r="B927" s="308"/>
      <c r="C927" s="308"/>
      <c r="D927" s="308"/>
      <c r="E927" s="308"/>
      <c r="F927" s="308"/>
      <c r="G927" s="307"/>
      <c r="H927" s="308"/>
      <c r="I927" s="308"/>
      <c r="J927" s="308"/>
      <c r="K927" s="308"/>
      <c r="L927" s="308"/>
      <c r="M927" s="308"/>
      <c r="N927" s="308"/>
      <c r="O927" s="308"/>
      <c r="P927" s="308"/>
      <c r="Q927" s="308"/>
      <c r="R927" s="308"/>
      <c r="S927" s="308"/>
      <c r="T927" s="308"/>
      <c r="U927" s="308"/>
      <c r="V927" s="308"/>
      <c r="W927" s="308"/>
      <c r="X927" s="308"/>
      <c r="Y927" s="308"/>
      <c r="Z927" s="308"/>
    </row>
    <row r="928" spans="1:26" ht="12.75" customHeight="1">
      <c r="A928" s="308"/>
      <c r="B928" s="308"/>
      <c r="C928" s="308"/>
      <c r="D928" s="308"/>
      <c r="E928" s="308"/>
      <c r="F928" s="308"/>
      <c r="G928" s="307"/>
      <c r="H928" s="308"/>
      <c r="I928" s="308"/>
      <c r="J928" s="308"/>
      <c r="K928" s="308"/>
      <c r="L928" s="308"/>
      <c r="M928" s="308"/>
      <c r="N928" s="308"/>
      <c r="O928" s="308"/>
      <c r="P928" s="308"/>
      <c r="Q928" s="308"/>
      <c r="R928" s="308"/>
      <c r="S928" s="308"/>
      <c r="T928" s="308"/>
      <c r="U928" s="308"/>
      <c r="V928" s="308"/>
      <c r="W928" s="308"/>
      <c r="X928" s="308"/>
      <c r="Y928" s="308"/>
      <c r="Z928" s="308"/>
    </row>
    <row r="929" spans="1:26" ht="12.75" customHeight="1">
      <c r="A929" s="308"/>
      <c r="B929" s="308"/>
      <c r="C929" s="308"/>
      <c r="D929" s="308"/>
      <c r="E929" s="308"/>
      <c r="F929" s="308"/>
      <c r="G929" s="307"/>
      <c r="H929" s="308"/>
      <c r="I929" s="308"/>
      <c r="J929" s="308"/>
      <c r="K929" s="308"/>
      <c r="L929" s="308"/>
      <c r="M929" s="308"/>
      <c r="N929" s="308"/>
      <c r="O929" s="308"/>
      <c r="P929" s="308"/>
      <c r="Q929" s="308"/>
      <c r="R929" s="308"/>
      <c r="S929" s="308"/>
      <c r="T929" s="308"/>
      <c r="U929" s="308"/>
      <c r="V929" s="308"/>
      <c r="W929" s="308"/>
      <c r="X929" s="308"/>
      <c r="Y929" s="308"/>
      <c r="Z929" s="308"/>
    </row>
    <row r="930" spans="1:26" ht="12.75" customHeight="1">
      <c r="A930" s="308"/>
      <c r="B930" s="308"/>
      <c r="C930" s="308"/>
      <c r="D930" s="308"/>
      <c r="E930" s="308"/>
      <c r="F930" s="308"/>
      <c r="G930" s="307"/>
      <c r="H930" s="308"/>
      <c r="I930" s="308"/>
      <c r="J930" s="308"/>
      <c r="K930" s="308"/>
      <c r="L930" s="308"/>
      <c r="M930" s="308"/>
      <c r="N930" s="308"/>
      <c r="O930" s="308"/>
      <c r="P930" s="308"/>
      <c r="Q930" s="308"/>
      <c r="R930" s="308"/>
      <c r="S930" s="308"/>
      <c r="T930" s="308"/>
      <c r="U930" s="308"/>
      <c r="V930" s="308"/>
      <c r="W930" s="308"/>
      <c r="X930" s="308"/>
      <c r="Y930" s="308"/>
      <c r="Z930" s="308"/>
    </row>
    <row r="931" spans="1:26" ht="12.75" customHeight="1">
      <c r="A931" s="308"/>
      <c r="B931" s="308"/>
      <c r="C931" s="308"/>
      <c r="D931" s="308"/>
      <c r="E931" s="308"/>
      <c r="F931" s="308"/>
      <c r="G931" s="307"/>
      <c r="H931" s="308"/>
      <c r="I931" s="308"/>
      <c r="J931" s="308"/>
      <c r="K931" s="308"/>
      <c r="L931" s="308"/>
      <c r="M931" s="308"/>
      <c r="N931" s="308"/>
      <c r="O931" s="308"/>
      <c r="P931" s="308"/>
      <c r="Q931" s="308"/>
      <c r="R931" s="308"/>
      <c r="S931" s="308"/>
      <c r="T931" s="308"/>
      <c r="U931" s="308"/>
      <c r="V931" s="308"/>
      <c r="W931" s="308"/>
      <c r="X931" s="308"/>
      <c r="Y931" s="308"/>
      <c r="Z931" s="308"/>
    </row>
    <row r="932" spans="1:26" ht="12.75" customHeight="1">
      <c r="A932" s="308"/>
      <c r="B932" s="308"/>
      <c r="C932" s="308"/>
      <c r="D932" s="308"/>
      <c r="E932" s="308"/>
      <c r="F932" s="308"/>
      <c r="G932" s="307"/>
      <c r="H932" s="308"/>
      <c r="I932" s="308"/>
      <c r="J932" s="308"/>
      <c r="K932" s="308"/>
      <c r="L932" s="308"/>
      <c r="M932" s="308"/>
      <c r="N932" s="308"/>
      <c r="O932" s="308"/>
      <c r="P932" s="308"/>
      <c r="Q932" s="308"/>
      <c r="R932" s="308"/>
      <c r="S932" s="308"/>
      <c r="T932" s="308"/>
      <c r="U932" s="308"/>
      <c r="V932" s="308"/>
      <c r="W932" s="308"/>
      <c r="X932" s="308"/>
      <c r="Y932" s="308"/>
      <c r="Z932" s="308"/>
    </row>
    <row r="933" spans="1:26" ht="12.75" customHeight="1">
      <c r="A933" s="308"/>
      <c r="B933" s="308"/>
      <c r="C933" s="308"/>
      <c r="D933" s="308"/>
      <c r="E933" s="308"/>
      <c r="F933" s="308"/>
      <c r="G933" s="307"/>
      <c r="H933" s="308"/>
      <c r="I933" s="308"/>
      <c r="J933" s="308"/>
      <c r="K933" s="308"/>
      <c r="L933" s="308"/>
      <c r="M933" s="308"/>
      <c r="N933" s="308"/>
      <c r="O933" s="308"/>
      <c r="P933" s="308"/>
      <c r="Q933" s="308"/>
      <c r="R933" s="308"/>
      <c r="S933" s="308"/>
      <c r="T933" s="308"/>
      <c r="U933" s="308"/>
      <c r="V933" s="308"/>
      <c r="W933" s="308"/>
      <c r="X933" s="308"/>
      <c r="Y933" s="308"/>
      <c r="Z933" s="308"/>
    </row>
    <row r="934" spans="1:26" ht="12.75" customHeight="1">
      <c r="A934" s="308"/>
      <c r="B934" s="308"/>
      <c r="C934" s="308"/>
      <c r="D934" s="308"/>
      <c r="E934" s="308"/>
      <c r="F934" s="308"/>
      <c r="G934" s="307"/>
      <c r="H934" s="308"/>
      <c r="I934" s="308"/>
      <c r="J934" s="308"/>
      <c r="K934" s="308"/>
      <c r="L934" s="308"/>
      <c r="M934" s="308"/>
      <c r="N934" s="308"/>
      <c r="O934" s="308"/>
      <c r="P934" s="308"/>
      <c r="Q934" s="308"/>
      <c r="R934" s="308"/>
      <c r="S934" s="308"/>
      <c r="T934" s="308"/>
      <c r="U934" s="308"/>
      <c r="V934" s="308"/>
      <c r="W934" s="308"/>
      <c r="X934" s="308"/>
      <c r="Y934" s="308"/>
      <c r="Z934" s="308"/>
    </row>
    <row r="935" spans="1:26" ht="12.75" customHeight="1">
      <c r="A935" s="308"/>
      <c r="B935" s="308"/>
      <c r="C935" s="308"/>
      <c r="D935" s="308"/>
      <c r="E935" s="308"/>
      <c r="F935" s="308"/>
      <c r="G935" s="307"/>
      <c r="H935" s="308"/>
      <c r="I935" s="308"/>
      <c r="J935" s="308"/>
      <c r="K935" s="308"/>
      <c r="L935" s="308"/>
      <c r="M935" s="308"/>
      <c r="N935" s="308"/>
      <c r="O935" s="308"/>
      <c r="P935" s="308"/>
      <c r="Q935" s="308"/>
      <c r="R935" s="308"/>
      <c r="S935" s="308"/>
      <c r="T935" s="308"/>
      <c r="U935" s="308"/>
      <c r="V935" s="308"/>
      <c r="W935" s="308"/>
      <c r="X935" s="308"/>
      <c r="Y935" s="308"/>
      <c r="Z935" s="308"/>
    </row>
    <row r="936" spans="1:26" ht="12.75" customHeight="1">
      <c r="A936" s="308"/>
      <c r="B936" s="308"/>
      <c r="C936" s="308"/>
      <c r="D936" s="308"/>
      <c r="E936" s="308"/>
      <c r="F936" s="308"/>
      <c r="G936" s="307"/>
      <c r="H936" s="308"/>
      <c r="I936" s="308"/>
      <c r="J936" s="308"/>
      <c r="K936" s="308"/>
      <c r="L936" s="308"/>
      <c r="M936" s="308"/>
      <c r="N936" s="308"/>
      <c r="O936" s="308"/>
      <c r="P936" s="308"/>
      <c r="Q936" s="308"/>
      <c r="R936" s="308"/>
      <c r="S936" s="308"/>
      <c r="T936" s="308"/>
      <c r="U936" s="308"/>
      <c r="V936" s="308"/>
      <c r="W936" s="308"/>
      <c r="X936" s="308"/>
      <c r="Y936" s="308"/>
      <c r="Z936" s="308"/>
    </row>
    <row r="937" spans="1:26" ht="12.75" customHeight="1">
      <c r="A937" s="308"/>
      <c r="B937" s="308"/>
      <c r="C937" s="308"/>
      <c r="D937" s="308"/>
      <c r="E937" s="308"/>
      <c r="F937" s="308"/>
      <c r="G937" s="307"/>
      <c r="H937" s="308"/>
      <c r="I937" s="308"/>
      <c r="J937" s="308"/>
      <c r="K937" s="308"/>
      <c r="L937" s="308"/>
      <c r="M937" s="308"/>
      <c r="N937" s="308"/>
      <c r="O937" s="308"/>
      <c r="P937" s="308"/>
      <c r="Q937" s="308"/>
      <c r="R937" s="308"/>
      <c r="S937" s="308"/>
      <c r="T937" s="308"/>
      <c r="U937" s="308"/>
      <c r="V937" s="308"/>
      <c r="W937" s="308"/>
      <c r="X937" s="308"/>
      <c r="Y937" s="308"/>
      <c r="Z937" s="308"/>
    </row>
    <row r="938" spans="1:26" ht="12.75" customHeight="1">
      <c r="A938" s="308"/>
      <c r="B938" s="308"/>
      <c r="C938" s="308"/>
      <c r="D938" s="308"/>
      <c r="E938" s="308"/>
      <c r="F938" s="308"/>
      <c r="G938" s="307"/>
      <c r="H938" s="308"/>
      <c r="I938" s="308"/>
      <c r="J938" s="308"/>
      <c r="K938" s="308"/>
      <c r="L938" s="308"/>
      <c r="M938" s="308"/>
      <c r="N938" s="308"/>
      <c r="O938" s="308"/>
      <c r="P938" s="308"/>
      <c r="Q938" s="308"/>
      <c r="R938" s="308"/>
      <c r="S938" s="308"/>
      <c r="T938" s="308"/>
      <c r="U938" s="308"/>
      <c r="V938" s="308"/>
      <c r="W938" s="308"/>
      <c r="X938" s="308"/>
      <c r="Y938" s="308"/>
      <c r="Z938" s="308"/>
    </row>
    <row r="939" spans="1:26" ht="12.75" customHeight="1">
      <c r="A939" s="308"/>
      <c r="B939" s="308"/>
      <c r="C939" s="308"/>
      <c r="D939" s="308"/>
      <c r="E939" s="308"/>
      <c r="F939" s="308"/>
      <c r="G939" s="307"/>
      <c r="H939" s="308"/>
      <c r="I939" s="308"/>
      <c r="J939" s="308"/>
      <c r="K939" s="308"/>
      <c r="L939" s="308"/>
      <c r="M939" s="308"/>
      <c r="N939" s="308"/>
      <c r="O939" s="308"/>
      <c r="P939" s="308"/>
      <c r="Q939" s="308"/>
      <c r="R939" s="308"/>
      <c r="S939" s="308"/>
      <c r="T939" s="308"/>
      <c r="U939" s="308"/>
      <c r="V939" s="308"/>
      <c r="W939" s="308"/>
      <c r="X939" s="308"/>
      <c r="Y939" s="308"/>
      <c r="Z939" s="308"/>
    </row>
    <row r="940" spans="1:26" ht="12.75" customHeight="1">
      <c r="A940" s="308"/>
      <c r="B940" s="308"/>
      <c r="C940" s="308"/>
      <c r="D940" s="308"/>
      <c r="E940" s="308"/>
      <c r="F940" s="308"/>
      <c r="G940" s="307"/>
      <c r="H940" s="308"/>
      <c r="I940" s="308"/>
      <c r="J940" s="308"/>
      <c r="K940" s="308"/>
      <c r="L940" s="308"/>
      <c r="M940" s="308"/>
      <c r="N940" s="308"/>
      <c r="O940" s="308"/>
      <c r="P940" s="308"/>
      <c r="Q940" s="308"/>
      <c r="R940" s="308"/>
      <c r="S940" s="308"/>
      <c r="T940" s="308"/>
      <c r="U940" s="308"/>
      <c r="V940" s="308"/>
      <c r="W940" s="308"/>
      <c r="X940" s="308"/>
      <c r="Y940" s="308"/>
      <c r="Z940" s="308"/>
    </row>
    <row r="941" spans="1:26" ht="12.75" customHeight="1">
      <c r="A941" s="308"/>
      <c r="B941" s="308"/>
      <c r="C941" s="308"/>
      <c r="D941" s="308"/>
      <c r="E941" s="308"/>
      <c r="F941" s="308"/>
      <c r="G941" s="307"/>
      <c r="H941" s="308"/>
      <c r="I941" s="308"/>
      <c r="J941" s="308"/>
      <c r="K941" s="308"/>
      <c r="L941" s="308"/>
      <c r="M941" s="308"/>
      <c r="N941" s="308"/>
      <c r="O941" s="308"/>
      <c r="P941" s="308"/>
      <c r="Q941" s="308"/>
      <c r="R941" s="308"/>
      <c r="S941" s="308"/>
      <c r="T941" s="308"/>
      <c r="U941" s="308"/>
      <c r="V941" s="308"/>
      <c r="W941" s="308"/>
      <c r="X941" s="308"/>
      <c r="Y941" s="308"/>
      <c r="Z941" s="308"/>
    </row>
    <row r="942" spans="1:26" ht="12.75" customHeight="1">
      <c r="A942" s="308"/>
      <c r="B942" s="308"/>
      <c r="C942" s="308"/>
      <c r="D942" s="308"/>
      <c r="E942" s="308"/>
      <c r="F942" s="308"/>
      <c r="G942" s="307"/>
      <c r="H942" s="308"/>
      <c r="I942" s="308"/>
      <c r="J942" s="308"/>
      <c r="K942" s="308"/>
      <c r="L942" s="308"/>
      <c r="M942" s="308"/>
      <c r="N942" s="308"/>
      <c r="O942" s="308"/>
      <c r="P942" s="308"/>
      <c r="Q942" s="308"/>
      <c r="R942" s="308"/>
      <c r="S942" s="308"/>
      <c r="T942" s="308"/>
      <c r="U942" s="308"/>
      <c r="V942" s="308"/>
      <c r="W942" s="308"/>
      <c r="X942" s="308"/>
      <c r="Y942" s="308"/>
      <c r="Z942" s="308"/>
    </row>
    <row r="943" spans="1:26" ht="12.75" customHeight="1">
      <c r="A943" s="308"/>
      <c r="B943" s="308"/>
      <c r="C943" s="308"/>
      <c r="D943" s="308"/>
      <c r="E943" s="308"/>
      <c r="F943" s="308"/>
      <c r="G943" s="307"/>
      <c r="H943" s="308"/>
      <c r="I943" s="308"/>
      <c r="J943" s="308"/>
      <c r="K943" s="308"/>
      <c r="L943" s="308"/>
      <c r="M943" s="308"/>
      <c r="N943" s="308"/>
      <c r="O943" s="308"/>
      <c r="P943" s="308"/>
      <c r="Q943" s="308"/>
      <c r="R943" s="308"/>
      <c r="S943" s="308"/>
      <c r="T943" s="308"/>
      <c r="U943" s="308"/>
      <c r="V943" s="308"/>
      <c r="W943" s="308"/>
      <c r="X943" s="308"/>
      <c r="Y943" s="308"/>
      <c r="Z943" s="308"/>
    </row>
    <row r="944" spans="1:26" ht="12.75" customHeight="1">
      <c r="A944" s="308"/>
      <c r="B944" s="308"/>
      <c r="C944" s="308"/>
      <c r="D944" s="308"/>
      <c r="E944" s="308"/>
      <c r="F944" s="308"/>
      <c r="G944" s="307"/>
      <c r="H944" s="308"/>
      <c r="I944" s="308"/>
      <c r="J944" s="308"/>
      <c r="K944" s="308"/>
      <c r="L944" s="308"/>
      <c r="M944" s="308"/>
      <c r="N944" s="308"/>
      <c r="O944" s="308"/>
      <c r="P944" s="308"/>
      <c r="Q944" s="308"/>
      <c r="R944" s="308"/>
      <c r="S944" s="308"/>
      <c r="T944" s="308"/>
      <c r="U944" s="308"/>
      <c r="V944" s="308"/>
      <c r="W944" s="308"/>
      <c r="X944" s="308"/>
      <c r="Y944" s="308"/>
      <c r="Z944" s="308"/>
    </row>
    <row r="945" spans="1:26" ht="12.75" customHeight="1">
      <c r="A945" s="308"/>
      <c r="B945" s="308"/>
      <c r="C945" s="308"/>
      <c r="D945" s="308"/>
      <c r="E945" s="308"/>
      <c r="F945" s="308"/>
      <c r="G945" s="307"/>
      <c r="H945" s="308"/>
      <c r="I945" s="308"/>
      <c r="J945" s="308"/>
      <c r="K945" s="308"/>
      <c r="L945" s="308"/>
      <c r="M945" s="308"/>
      <c r="N945" s="308"/>
      <c r="O945" s="308"/>
      <c r="P945" s="308"/>
      <c r="Q945" s="308"/>
      <c r="R945" s="308"/>
      <c r="S945" s="308"/>
      <c r="T945" s="308"/>
      <c r="U945" s="308"/>
      <c r="V945" s="308"/>
      <c r="W945" s="308"/>
      <c r="X945" s="308"/>
      <c r="Y945" s="308"/>
      <c r="Z945" s="308"/>
    </row>
    <row r="946" spans="1:26" ht="12.75" customHeight="1">
      <c r="A946" s="308"/>
      <c r="B946" s="308"/>
      <c r="C946" s="308"/>
      <c r="D946" s="308"/>
      <c r="E946" s="308"/>
      <c r="F946" s="308"/>
      <c r="G946" s="307"/>
      <c r="H946" s="308"/>
      <c r="I946" s="308"/>
      <c r="J946" s="308"/>
      <c r="K946" s="308"/>
      <c r="L946" s="308"/>
      <c r="M946" s="308"/>
      <c r="N946" s="308"/>
      <c r="O946" s="308"/>
      <c r="P946" s="308"/>
      <c r="Q946" s="308"/>
      <c r="R946" s="308"/>
      <c r="S946" s="308"/>
      <c r="T946" s="308"/>
      <c r="U946" s="308"/>
      <c r="V946" s="308"/>
      <c r="W946" s="308"/>
      <c r="X946" s="308"/>
      <c r="Y946" s="308"/>
      <c r="Z946" s="308"/>
    </row>
    <row r="947" spans="1:26" ht="12.75" customHeight="1">
      <c r="A947" s="308"/>
      <c r="B947" s="308"/>
      <c r="C947" s="308"/>
      <c r="D947" s="308"/>
      <c r="E947" s="308"/>
      <c r="F947" s="308"/>
      <c r="G947" s="307"/>
      <c r="H947" s="308"/>
      <c r="I947" s="308"/>
      <c r="J947" s="308"/>
      <c r="K947" s="308"/>
      <c r="L947" s="308"/>
      <c r="M947" s="308"/>
      <c r="N947" s="308"/>
      <c r="O947" s="308"/>
      <c r="P947" s="308"/>
      <c r="Q947" s="308"/>
      <c r="R947" s="308"/>
      <c r="S947" s="308"/>
      <c r="T947" s="308"/>
      <c r="U947" s="308"/>
      <c r="V947" s="308"/>
      <c r="W947" s="308"/>
      <c r="X947" s="308"/>
      <c r="Y947" s="308"/>
      <c r="Z947" s="308"/>
    </row>
    <row r="948" spans="1:26" ht="12.75" customHeight="1">
      <c r="A948" s="308"/>
      <c r="B948" s="308"/>
      <c r="C948" s="308"/>
      <c r="D948" s="308"/>
      <c r="E948" s="308"/>
      <c r="F948" s="308"/>
      <c r="G948" s="307"/>
      <c r="H948" s="308"/>
      <c r="I948" s="308"/>
      <c r="J948" s="308"/>
      <c r="K948" s="308"/>
      <c r="L948" s="308"/>
      <c r="M948" s="308"/>
      <c r="N948" s="308"/>
      <c r="O948" s="308"/>
      <c r="P948" s="308"/>
      <c r="Q948" s="308"/>
      <c r="R948" s="308"/>
      <c r="S948" s="308"/>
      <c r="T948" s="308"/>
      <c r="U948" s="308"/>
      <c r="V948" s="308"/>
      <c r="W948" s="308"/>
      <c r="X948" s="308"/>
      <c r="Y948" s="308"/>
      <c r="Z948" s="308"/>
    </row>
    <row r="949" spans="1:26" ht="12.75" customHeight="1">
      <c r="A949" s="308"/>
      <c r="B949" s="308"/>
      <c r="C949" s="308"/>
      <c r="D949" s="308"/>
      <c r="E949" s="308"/>
      <c r="F949" s="308"/>
      <c r="G949" s="307"/>
      <c r="H949" s="308"/>
      <c r="I949" s="308"/>
      <c r="J949" s="308"/>
      <c r="K949" s="308"/>
      <c r="L949" s="308"/>
      <c r="M949" s="308"/>
      <c r="N949" s="308"/>
      <c r="O949" s="308"/>
      <c r="P949" s="308"/>
      <c r="Q949" s="308"/>
      <c r="R949" s="308"/>
      <c r="S949" s="308"/>
      <c r="T949" s="308"/>
      <c r="U949" s="308"/>
      <c r="V949" s="308"/>
      <c r="W949" s="308"/>
      <c r="X949" s="308"/>
      <c r="Y949" s="308"/>
      <c r="Z949" s="308"/>
    </row>
    <row r="950" spans="1:26" ht="12.75" customHeight="1">
      <c r="A950" s="308"/>
      <c r="B950" s="308"/>
      <c r="C950" s="308"/>
      <c r="D950" s="308"/>
      <c r="E950" s="308"/>
      <c r="F950" s="308"/>
      <c r="G950" s="307"/>
      <c r="H950" s="308"/>
      <c r="I950" s="308"/>
      <c r="J950" s="308"/>
      <c r="K950" s="308"/>
      <c r="L950" s="308"/>
      <c r="M950" s="308"/>
      <c r="N950" s="308"/>
      <c r="O950" s="308"/>
      <c r="P950" s="308"/>
      <c r="Q950" s="308"/>
      <c r="R950" s="308"/>
      <c r="S950" s="308"/>
      <c r="T950" s="308"/>
      <c r="U950" s="308"/>
      <c r="V950" s="308"/>
      <c r="W950" s="308"/>
      <c r="X950" s="308"/>
      <c r="Y950" s="308"/>
      <c r="Z950" s="308"/>
    </row>
    <row r="951" spans="1:26" ht="12.75" customHeight="1">
      <c r="A951" s="308"/>
      <c r="B951" s="308"/>
      <c r="C951" s="308"/>
      <c r="D951" s="308"/>
      <c r="E951" s="308"/>
      <c r="F951" s="308"/>
      <c r="G951" s="307"/>
      <c r="H951" s="308"/>
      <c r="I951" s="308"/>
      <c r="J951" s="308"/>
      <c r="K951" s="308"/>
      <c r="L951" s="308"/>
      <c r="M951" s="308"/>
      <c r="N951" s="308"/>
      <c r="O951" s="308"/>
      <c r="P951" s="308"/>
      <c r="Q951" s="308"/>
      <c r="R951" s="308"/>
      <c r="S951" s="308"/>
      <c r="T951" s="308"/>
      <c r="U951" s="308"/>
      <c r="V951" s="308"/>
      <c r="W951" s="308"/>
      <c r="X951" s="308"/>
      <c r="Y951" s="308"/>
      <c r="Z951" s="308"/>
    </row>
    <row r="952" spans="1:26" ht="12.75" customHeight="1">
      <c r="A952" s="308"/>
      <c r="B952" s="308"/>
      <c r="C952" s="308"/>
      <c r="D952" s="308"/>
      <c r="E952" s="308"/>
      <c r="F952" s="308"/>
      <c r="G952" s="307"/>
      <c r="H952" s="308"/>
      <c r="I952" s="308"/>
      <c r="J952" s="308"/>
      <c r="K952" s="308"/>
      <c r="L952" s="308"/>
      <c r="M952" s="308"/>
      <c r="N952" s="308"/>
      <c r="O952" s="308"/>
      <c r="P952" s="308"/>
      <c r="Q952" s="308"/>
      <c r="R952" s="308"/>
      <c r="S952" s="308"/>
      <c r="T952" s="308"/>
      <c r="U952" s="308"/>
      <c r="V952" s="308"/>
      <c r="W952" s="308"/>
      <c r="X952" s="308"/>
      <c r="Y952" s="308"/>
      <c r="Z952" s="308"/>
    </row>
    <row r="953" spans="1:26" ht="12.75" customHeight="1">
      <c r="A953" s="308"/>
      <c r="B953" s="308"/>
      <c r="C953" s="308"/>
      <c r="D953" s="308"/>
      <c r="E953" s="308"/>
      <c r="F953" s="308"/>
      <c r="G953" s="307"/>
      <c r="H953" s="308"/>
      <c r="I953" s="308"/>
      <c r="J953" s="308"/>
      <c r="K953" s="308"/>
      <c r="L953" s="308"/>
      <c r="M953" s="308"/>
      <c r="N953" s="308"/>
      <c r="O953" s="308"/>
      <c r="P953" s="308"/>
      <c r="Q953" s="308"/>
      <c r="R953" s="308"/>
      <c r="S953" s="308"/>
      <c r="T953" s="308"/>
      <c r="U953" s="308"/>
      <c r="V953" s="308"/>
      <c r="W953" s="308"/>
      <c r="X953" s="308"/>
      <c r="Y953" s="308"/>
      <c r="Z953" s="308"/>
    </row>
    <row r="954" spans="1:26" ht="12.75" customHeight="1">
      <c r="A954" s="308"/>
      <c r="B954" s="308"/>
      <c r="C954" s="308"/>
      <c r="D954" s="308"/>
      <c r="E954" s="308"/>
      <c r="F954" s="308"/>
      <c r="G954" s="307"/>
      <c r="H954" s="308"/>
      <c r="I954" s="308"/>
      <c r="J954" s="308"/>
      <c r="K954" s="308"/>
      <c r="L954" s="308"/>
      <c r="M954" s="308"/>
      <c r="N954" s="308"/>
      <c r="O954" s="308"/>
      <c r="P954" s="308"/>
      <c r="Q954" s="308"/>
      <c r="R954" s="308"/>
      <c r="S954" s="308"/>
      <c r="T954" s="308"/>
      <c r="U954" s="308"/>
      <c r="V954" s="308"/>
      <c r="W954" s="308"/>
      <c r="X954" s="308"/>
      <c r="Y954" s="308"/>
      <c r="Z954" s="308"/>
    </row>
    <row r="955" spans="1:26" ht="12.75" customHeight="1">
      <c r="A955" s="308"/>
      <c r="B955" s="308"/>
      <c r="C955" s="308"/>
      <c r="D955" s="308"/>
      <c r="E955" s="308"/>
      <c r="F955" s="308"/>
      <c r="G955" s="307"/>
      <c r="H955" s="308"/>
      <c r="I955" s="308"/>
      <c r="J955" s="308"/>
      <c r="K955" s="308"/>
      <c r="L955" s="308"/>
      <c r="M955" s="308"/>
      <c r="N955" s="308"/>
      <c r="O955" s="308"/>
      <c r="P955" s="308"/>
      <c r="Q955" s="308"/>
      <c r="R955" s="308"/>
      <c r="S955" s="308"/>
      <c r="T955" s="308"/>
      <c r="U955" s="308"/>
      <c r="V955" s="308"/>
      <c r="W955" s="308"/>
      <c r="X955" s="308"/>
      <c r="Y955" s="308"/>
      <c r="Z955" s="308"/>
    </row>
    <row r="956" spans="1:26" ht="12.75" customHeight="1">
      <c r="A956" s="308"/>
      <c r="B956" s="308"/>
      <c r="C956" s="308"/>
      <c r="D956" s="308"/>
      <c r="E956" s="308"/>
      <c r="F956" s="308"/>
      <c r="G956" s="307"/>
      <c r="H956" s="308"/>
      <c r="I956" s="308"/>
      <c r="J956" s="308"/>
      <c r="K956" s="308"/>
      <c r="L956" s="308"/>
      <c r="M956" s="308"/>
      <c r="N956" s="308"/>
      <c r="O956" s="308"/>
      <c r="P956" s="308"/>
      <c r="Q956" s="308"/>
      <c r="R956" s="308"/>
      <c r="S956" s="308"/>
      <c r="T956" s="308"/>
      <c r="U956" s="308"/>
      <c r="V956" s="308"/>
      <c r="W956" s="308"/>
      <c r="X956" s="308"/>
      <c r="Y956" s="308"/>
      <c r="Z956" s="308"/>
    </row>
    <row r="957" spans="1:26" ht="12.75" customHeight="1">
      <c r="A957" s="308"/>
      <c r="B957" s="308"/>
      <c r="C957" s="308"/>
      <c r="D957" s="308"/>
      <c r="E957" s="308"/>
      <c r="F957" s="308"/>
      <c r="G957" s="307"/>
      <c r="H957" s="308"/>
      <c r="I957" s="308"/>
      <c r="J957" s="308"/>
      <c r="K957" s="308"/>
      <c r="L957" s="308"/>
      <c r="M957" s="308"/>
      <c r="N957" s="308"/>
      <c r="O957" s="308"/>
      <c r="P957" s="308"/>
      <c r="Q957" s="308"/>
      <c r="R957" s="308"/>
      <c r="S957" s="308"/>
      <c r="T957" s="308"/>
      <c r="U957" s="308"/>
      <c r="V957" s="308"/>
      <c r="W957" s="308"/>
      <c r="X957" s="308"/>
      <c r="Y957" s="308"/>
      <c r="Z957" s="308"/>
    </row>
    <row r="958" spans="1:26" ht="12.75" customHeight="1">
      <c r="A958" s="308"/>
      <c r="B958" s="308"/>
      <c r="C958" s="308"/>
      <c r="D958" s="308"/>
      <c r="E958" s="308"/>
      <c r="F958" s="308"/>
      <c r="G958" s="307"/>
      <c r="H958" s="308"/>
      <c r="I958" s="308"/>
      <c r="J958" s="308"/>
      <c r="K958" s="308"/>
      <c r="L958" s="308"/>
      <c r="M958" s="308"/>
      <c r="N958" s="308"/>
      <c r="O958" s="308"/>
      <c r="P958" s="308"/>
      <c r="Q958" s="308"/>
      <c r="R958" s="308"/>
      <c r="S958" s="308"/>
      <c r="T958" s="308"/>
      <c r="U958" s="308"/>
      <c r="V958" s="308"/>
      <c r="W958" s="308"/>
      <c r="X958" s="308"/>
      <c r="Y958" s="308"/>
      <c r="Z958" s="308"/>
    </row>
    <row r="959" spans="1:26" ht="12.75" customHeight="1">
      <c r="A959" s="308"/>
      <c r="B959" s="308"/>
      <c r="C959" s="308"/>
      <c r="D959" s="308"/>
      <c r="E959" s="308"/>
      <c r="F959" s="308"/>
      <c r="G959" s="307"/>
      <c r="H959" s="308"/>
      <c r="I959" s="308"/>
      <c r="J959" s="308"/>
      <c r="K959" s="308"/>
      <c r="L959" s="308"/>
      <c r="M959" s="308"/>
      <c r="N959" s="308"/>
      <c r="O959" s="308"/>
      <c r="P959" s="308"/>
      <c r="Q959" s="308"/>
      <c r="R959" s="308"/>
      <c r="S959" s="308"/>
      <c r="T959" s="308"/>
      <c r="U959" s="308"/>
      <c r="V959" s="308"/>
      <c r="W959" s="308"/>
      <c r="X959" s="308"/>
      <c r="Y959" s="308"/>
      <c r="Z959" s="308"/>
    </row>
    <row r="960" spans="1:26" ht="12.75" customHeight="1">
      <c r="A960" s="308"/>
      <c r="B960" s="308"/>
      <c r="C960" s="308"/>
      <c r="D960" s="308"/>
      <c r="E960" s="308"/>
      <c r="F960" s="308"/>
      <c r="G960" s="307"/>
      <c r="H960" s="308"/>
      <c r="I960" s="308"/>
      <c r="J960" s="308"/>
      <c r="K960" s="308"/>
      <c r="L960" s="308"/>
      <c r="M960" s="308"/>
      <c r="N960" s="308"/>
      <c r="O960" s="308"/>
      <c r="P960" s="308"/>
      <c r="Q960" s="308"/>
      <c r="R960" s="308"/>
      <c r="S960" s="308"/>
      <c r="T960" s="308"/>
      <c r="U960" s="308"/>
      <c r="V960" s="308"/>
      <c r="W960" s="308"/>
      <c r="X960" s="308"/>
      <c r="Y960" s="308"/>
      <c r="Z960" s="308"/>
    </row>
    <row r="961" spans="1:26" ht="12.75" customHeight="1">
      <c r="A961" s="308"/>
      <c r="B961" s="308"/>
      <c r="C961" s="308"/>
      <c r="D961" s="308"/>
      <c r="E961" s="308"/>
      <c r="F961" s="308"/>
      <c r="G961" s="307"/>
      <c r="H961" s="308"/>
      <c r="I961" s="308"/>
      <c r="J961" s="308"/>
      <c r="K961" s="308"/>
      <c r="L961" s="308"/>
      <c r="M961" s="308"/>
      <c r="N961" s="308"/>
      <c r="O961" s="308"/>
      <c r="P961" s="308"/>
      <c r="Q961" s="308"/>
      <c r="R961" s="308"/>
      <c r="S961" s="308"/>
      <c r="T961" s="308"/>
      <c r="U961" s="308"/>
      <c r="V961" s="308"/>
      <c r="W961" s="308"/>
      <c r="X961" s="308"/>
      <c r="Y961" s="308"/>
      <c r="Z961" s="308"/>
    </row>
    <row r="962" spans="1:26" ht="12.75" customHeight="1">
      <c r="A962" s="308"/>
      <c r="B962" s="308"/>
      <c r="C962" s="308"/>
      <c r="D962" s="308"/>
      <c r="E962" s="308"/>
      <c r="F962" s="308"/>
      <c r="G962" s="307"/>
      <c r="H962" s="308"/>
      <c r="I962" s="308"/>
      <c r="J962" s="308"/>
      <c r="K962" s="308"/>
      <c r="L962" s="308"/>
      <c r="M962" s="308"/>
      <c r="N962" s="308"/>
      <c r="O962" s="308"/>
      <c r="P962" s="308"/>
      <c r="Q962" s="308"/>
      <c r="R962" s="308"/>
      <c r="S962" s="308"/>
      <c r="T962" s="308"/>
      <c r="U962" s="308"/>
      <c r="V962" s="308"/>
      <c r="W962" s="308"/>
      <c r="X962" s="308"/>
      <c r="Y962" s="308"/>
      <c r="Z962" s="308"/>
    </row>
    <row r="963" spans="1:26" ht="12.75" customHeight="1">
      <c r="A963" s="308"/>
      <c r="B963" s="308"/>
      <c r="C963" s="308"/>
      <c r="D963" s="308"/>
      <c r="E963" s="308"/>
      <c r="F963" s="308"/>
      <c r="G963" s="307"/>
      <c r="H963" s="308"/>
      <c r="I963" s="308"/>
      <c r="J963" s="308"/>
      <c r="K963" s="308"/>
      <c r="L963" s="308"/>
      <c r="M963" s="308"/>
      <c r="N963" s="308"/>
      <c r="O963" s="308"/>
      <c r="P963" s="308"/>
      <c r="Q963" s="308"/>
      <c r="R963" s="308"/>
      <c r="S963" s="308"/>
      <c r="T963" s="308"/>
      <c r="U963" s="308"/>
      <c r="V963" s="308"/>
      <c r="W963" s="308"/>
      <c r="X963" s="308"/>
      <c r="Y963" s="308"/>
      <c r="Z963" s="308"/>
    </row>
    <row r="964" spans="1:26" ht="12.75" customHeight="1">
      <c r="A964" s="308"/>
      <c r="B964" s="308"/>
      <c r="C964" s="308"/>
      <c r="D964" s="308"/>
      <c r="E964" s="308"/>
      <c r="F964" s="308"/>
      <c r="G964" s="307"/>
      <c r="H964" s="308"/>
      <c r="I964" s="308"/>
      <c r="J964" s="308"/>
      <c r="K964" s="308"/>
      <c r="L964" s="308"/>
      <c r="M964" s="308"/>
      <c r="N964" s="308"/>
      <c r="O964" s="308"/>
      <c r="P964" s="308"/>
      <c r="Q964" s="308"/>
      <c r="R964" s="308"/>
      <c r="S964" s="308"/>
      <c r="T964" s="308"/>
      <c r="U964" s="308"/>
      <c r="V964" s="308"/>
      <c r="W964" s="308"/>
      <c r="X964" s="308"/>
      <c r="Y964" s="308"/>
      <c r="Z964" s="308"/>
    </row>
    <row r="965" spans="1:26" ht="12.75" customHeight="1">
      <c r="A965" s="308"/>
      <c r="B965" s="308"/>
      <c r="C965" s="308"/>
      <c r="D965" s="308"/>
      <c r="E965" s="308"/>
      <c r="F965" s="308"/>
      <c r="G965" s="307"/>
      <c r="H965" s="308"/>
      <c r="I965" s="308"/>
      <c r="J965" s="308"/>
      <c r="K965" s="308"/>
      <c r="L965" s="308"/>
      <c r="M965" s="308"/>
      <c r="N965" s="308"/>
      <c r="O965" s="308"/>
      <c r="P965" s="308"/>
      <c r="Q965" s="308"/>
      <c r="R965" s="308"/>
      <c r="S965" s="308"/>
      <c r="T965" s="308"/>
      <c r="U965" s="308"/>
      <c r="V965" s="308"/>
      <c r="W965" s="308"/>
      <c r="X965" s="308"/>
      <c r="Y965" s="308"/>
      <c r="Z965" s="308"/>
    </row>
    <row r="966" spans="1:26" ht="12.75" customHeight="1">
      <c r="A966" s="308"/>
      <c r="B966" s="308"/>
      <c r="C966" s="308"/>
      <c r="D966" s="308"/>
      <c r="E966" s="308"/>
      <c r="F966" s="308"/>
      <c r="G966" s="307"/>
      <c r="H966" s="308"/>
      <c r="I966" s="308"/>
      <c r="J966" s="308"/>
      <c r="K966" s="308"/>
      <c r="L966" s="308"/>
      <c r="M966" s="308"/>
      <c r="N966" s="308"/>
      <c r="O966" s="308"/>
      <c r="P966" s="308"/>
      <c r="Q966" s="308"/>
      <c r="R966" s="308"/>
      <c r="S966" s="308"/>
      <c r="T966" s="308"/>
      <c r="U966" s="308"/>
      <c r="V966" s="308"/>
      <c r="W966" s="308"/>
      <c r="X966" s="308"/>
      <c r="Y966" s="308"/>
      <c r="Z966" s="308"/>
    </row>
    <row r="967" spans="1:26" ht="12.75" customHeight="1">
      <c r="A967" s="308"/>
      <c r="B967" s="308"/>
      <c r="C967" s="308"/>
      <c r="D967" s="308"/>
      <c r="E967" s="308"/>
      <c r="F967" s="308"/>
      <c r="G967" s="307"/>
      <c r="H967" s="308"/>
      <c r="I967" s="308"/>
      <c r="J967" s="308"/>
      <c r="K967" s="308"/>
      <c r="L967" s="308"/>
      <c r="M967" s="308"/>
      <c r="N967" s="308"/>
      <c r="O967" s="308"/>
      <c r="P967" s="308"/>
      <c r="Q967" s="308"/>
      <c r="R967" s="308"/>
      <c r="S967" s="308"/>
      <c r="T967" s="308"/>
      <c r="U967" s="308"/>
      <c r="V967" s="308"/>
      <c r="W967" s="308"/>
      <c r="X967" s="308"/>
      <c r="Y967" s="308"/>
      <c r="Z967" s="308"/>
    </row>
    <row r="968" spans="1:26" ht="12.75" customHeight="1">
      <c r="A968" s="308"/>
      <c r="B968" s="308"/>
      <c r="C968" s="308"/>
      <c r="D968" s="308"/>
      <c r="E968" s="308"/>
      <c r="F968" s="308"/>
      <c r="G968" s="307"/>
      <c r="H968" s="308"/>
      <c r="I968" s="308"/>
      <c r="J968" s="308"/>
      <c r="K968" s="308"/>
      <c r="L968" s="308"/>
      <c r="M968" s="308"/>
      <c r="N968" s="308"/>
      <c r="O968" s="308"/>
      <c r="P968" s="308"/>
      <c r="Q968" s="308"/>
      <c r="R968" s="308"/>
      <c r="S968" s="308"/>
      <c r="T968" s="308"/>
      <c r="U968" s="308"/>
      <c r="V968" s="308"/>
      <c r="W968" s="308"/>
      <c r="X968" s="308"/>
      <c r="Y968" s="308"/>
      <c r="Z968" s="308"/>
    </row>
    <row r="969" spans="1:26" ht="12.75" customHeight="1">
      <c r="A969" s="308"/>
      <c r="B969" s="308"/>
      <c r="C969" s="308"/>
      <c r="D969" s="308"/>
      <c r="E969" s="308"/>
      <c r="F969" s="308"/>
      <c r="G969" s="307"/>
      <c r="H969" s="308"/>
      <c r="I969" s="308"/>
      <c r="J969" s="308"/>
      <c r="K969" s="308"/>
      <c r="L969" s="308"/>
      <c r="M969" s="308"/>
      <c r="N969" s="308"/>
      <c r="O969" s="308"/>
      <c r="P969" s="308"/>
      <c r="Q969" s="308"/>
      <c r="R969" s="308"/>
      <c r="S969" s="308"/>
      <c r="T969" s="308"/>
      <c r="U969" s="308"/>
      <c r="V969" s="308"/>
      <c r="W969" s="308"/>
      <c r="X969" s="308"/>
      <c r="Y969" s="308"/>
      <c r="Z969" s="308"/>
    </row>
    <row r="970" spans="1:26" ht="12.75" customHeight="1">
      <c r="A970" s="308"/>
      <c r="B970" s="308"/>
      <c r="C970" s="308"/>
      <c r="D970" s="308"/>
      <c r="E970" s="308"/>
      <c r="F970" s="308"/>
      <c r="G970" s="307"/>
      <c r="H970" s="308"/>
      <c r="I970" s="308"/>
      <c r="J970" s="308"/>
      <c r="K970" s="308"/>
      <c r="L970" s="308"/>
      <c r="M970" s="308"/>
      <c r="N970" s="308"/>
      <c r="O970" s="308"/>
      <c r="P970" s="308"/>
      <c r="Q970" s="308"/>
      <c r="R970" s="308"/>
      <c r="S970" s="308"/>
      <c r="T970" s="308"/>
      <c r="U970" s="308"/>
      <c r="V970" s="308"/>
      <c r="W970" s="308"/>
      <c r="X970" s="308"/>
      <c r="Y970" s="308"/>
      <c r="Z970" s="308"/>
    </row>
    <row r="971" spans="1:26" ht="12.75" customHeight="1">
      <c r="A971" s="308"/>
      <c r="B971" s="308"/>
      <c r="C971" s="308"/>
      <c r="D971" s="308"/>
      <c r="E971" s="308"/>
      <c r="F971" s="308"/>
      <c r="G971" s="307"/>
      <c r="H971" s="308"/>
      <c r="I971" s="308"/>
      <c r="J971" s="308"/>
      <c r="K971" s="308"/>
      <c r="L971" s="308"/>
      <c r="M971" s="308"/>
      <c r="N971" s="308"/>
      <c r="O971" s="308"/>
      <c r="P971" s="308"/>
      <c r="Q971" s="308"/>
      <c r="R971" s="308"/>
      <c r="S971" s="308"/>
      <c r="T971" s="308"/>
      <c r="U971" s="308"/>
      <c r="V971" s="308"/>
      <c r="W971" s="308"/>
      <c r="X971" s="308"/>
      <c r="Y971" s="308"/>
      <c r="Z971" s="308"/>
    </row>
    <row r="972" spans="1:26" ht="12.75" customHeight="1">
      <c r="A972" s="308"/>
      <c r="B972" s="308"/>
      <c r="C972" s="308"/>
      <c r="D972" s="308"/>
      <c r="E972" s="308"/>
      <c r="F972" s="308"/>
      <c r="G972" s="307"/>
      <c r="H972" s="308"/>
      <c r="I972" s="308"/>
      <c r="J972" s="308"/>
      <c r="K972" s="308"/>
      <c r="L972" s="308"/>
      <c r="M972" s="308"/>
      <c r="N972" s="308"/>
      <c r="O972" s="308"/>
      <c r="P972" s="308"/>
      <c r="Q972" s="308"/>
      <c r="R972" s="308"/>
      <c r="S972" s="308"/>
      <c r="T972" s="308"/>
      <c r="U972" s="308"/>
      <c r="V972" s="308"/>
      <c r="W972" s="308"/>
      <c r="X972" s="308"/>
      <c r="Y972" s="308"/>
      <c r="Z972" s="308"/>
    </row>
    <row r="973" spans="1:26" ht="12.75" customHeight="1">
      <c r="A973" s="308"/>
      <c r="B973" s="308"/>
      <c r="C973" s="308"/>
      <c r="D973" s="308"/>
      <c r="E973" s="308"/>
      <c r="F973" s="308"/>
      <c r="G973" s="307"/>
      <c r="H973" s="308"/>
      <c r="I973" s="308"/>
      <c r="J973" s="308"/>
      <c r="K973" s="308"/>
      <c r="L973" s="308"/>
      <c r="M973" s="308"/>
      <c r="N973" s="308"/>
      <c r="O973" s="308"/>
      <c r="P973" s="308"/>
      <c r="Q973" s="308"/>
      <c r="R973" s="308"/>
      <c r="S973" s="308"/>
      <c r="T973" s="308"/>
      <c r="U973" s="308"/>
      <c r="V973" s="308"/>
      <c r="W973" s="308"/>
      <c r="X973" s="308"/>
      <c r="Y973" s="308"/>
      <c r="Z973" s="308"/>
    </row>
    <row r="974" spans="1:26" ht="12.75" customHeight="1">
      <c r="A974" s="308"/>
      <c r="B974" s="308"/>
      <c r="C974" s="308"/>
      <c r="D974" s="308"/>
      <c r="E974" s="308"/>
      <c r="F974" s="308"/>
      <c r="G974" s="307"/>
      <c r="H974" s="308"/>
      <c r="I974" s="308"/>
      <c r="J974" s="308"/>
      <c r="K974" s="308"/>
      <c r="L974" s="308"/>
      <c r="M974" s="308"/>
      <c r="N974" s="308"/>
      <c r="O974" s="308"/>
      <c r="P974" s="308"/>
      <c r="Q974" s="308"/>
      <c r="R974" s="308"/>
      <c r="S974" s="308"/>
      <c r="T974" s="308"/>
      <c r="U974" s="308"/>
      <c r="V974" s="308"/>
      <c r="W974" s="308"/>
      <c r="X974" s="308"/>
      <c r="Y974" s="308"/>
      <c r="Z974" s="308"/>
    </row>
    <row r="975" spans="1:26" ht="12.75" customHeight="1">
      <c r="A975" s="308"/>
      <c r="B975" s="308"/>
      <c r="C975" s="308"/>
      <c r="D975" s="308"/>
      <c r="E975" s="308"/>
      <c r="F975" s="308"/>
      <c r="G975" s="307"/>
      <c r="H975" s="308"/>
      <c r="I975" s="308"/>
      <c r="J975" s="308"/>
      <c r="K975" s="308"/>
      <c r="L975" s="308"/>
      <c r="M975" s="308"/>
      <c r="N975" s="308"/>
      <c r="O975" s="308"/>
      <c r="P975" s="308"/>
      <c r="Q975" s="308"/>
      <c r="R975" s="308"/>
      <c r="S975" s="308"/>
      <c r="T975" s="308"/>
      <c r="U975" s="308"/>
      <c r="V975" s="308"/>
      <c r="W975" s="308"/>
      <c r="X975" s="308"/>
      <c r="Y975" s="308"/>
      <c r="Z975" s="308"/>
    </row>
    <row r="976" spans="1:26" ht="12.75" customHeight="1">
      <c r="A976" s="308"/>
      <c r="B976" s="308"/>
      <c r="C976" s="308"/>
      <c r="D976" s="308"/>
      <c r="E976" s="308"/>
      <c r="F976" s="308"/>
      <c r="G976" s="307"/>
      <c r="H976" s="308"/>
      <c r="I976" s="308"/>
      <c r="J976" s="308"/>
      <c r="K976" s="308"/>
      <c r="L976" s="308"/>
      <c r="M976" s="308"/>
      <c r="N976" s="308"/>
      <c r="O976" s="308"/>
      <c r="P976" s="308"/>
      <c r="Q976" s="308"/>
      <c r="R976" s="308"/>
      <c r="S976" s="308"/>
      <c r="T976" s="308"/>
      <c r="U976" s="308"/>
      <c r="V976" s="308"/>
      <c r="W976" s="308"/>
      <c r="X976" s="308"/>
      <c r="Y976" s="308"/>
      <c r="Z976" s="308"/>
    </row>
    <row r="977" spans="1:26" ht="12.75" customHeight="1">
      <c r="A977" s="308"/>
      <c r="B977" s="308"/>
      <c r="C977" s="308"/>
      <c r="D977" s="308"/>
      <c r="E977" s="308"/>
      <c r="F977" s="308"/>
      <c r="G977" s="307"/>
      <c r="H977" s="308"/>
      <c r="I977" s="308"/>
      <c r="J977" s="308"/>
      <c r="K977" s="308"/>
      <c r="L977" s="308"/>
      <c r="M977" s="308"/>
      <c r="N977" s="308"/>
      <c r="O977" s="308"/>
      <c r="P977" s="308"/>
      <c r="Q977" s="308"/>
      <c r="R977" s="308"/>
      <c r="S977" s="308"/>
      <c r="T977" s="308"/>
      <c r="U977" s="308"/>
      <c r="V977" s="308"/>
      <c r="W977" s="308"/>
      <c r="X977" s="308"/>
      <c r="Y977" s="308"/>
      <c r="Z977" s="308"/>
    </row>
    <row r="978" spans="1:26" ht="12.75" customHeight="1">
      <c r="A978" s="308"/>
      <c r="B978" s="308"/>
      <c r="C978" s="308"/>
      <c r="D978" s="308"/>
      <c r="E978" s="308"/>
      <c r="F978" s="308"/>
      <c r="G978" s="307"/>
      <c r="H978" s="308"/>
      <c r="I978" s="308"/>
      <c r="J978" s="308"/>
      <c r="K978" s="308"/>
      <c r="L978" s="308"/>
      <c r="M978" s="308"/>
      <c r="N978" s="308"/>
      <c r="O978" s="308"/>
      <c r="P978" s="308"/>
      <c r="Q978" s="308"/>
      <c r="R978" s="308"/>
      <c r="S978" s="308"/>
      <c r="T978" s="308"/>
      <c r="U978" s="308"/>
      <c r="V978" s="308"/>
      <c r="W978" s="308"/>
      <c r="X978" s="308"/>
      <c r="Y978" s="308"/>
      <c r="Z978" s="308"/>
    </row>
    <row r="979" spans="1:26" ht="12.75" customHeight="1">
      <c r="A979" s="308"/>
      <c r="B979" s="308"/>
      <c r="C979" s="308"/>
      <c r="D979" s="308"/>
      <c r="E979" s="308"/>
      <c r="F979" s="308"/>
      <c r="G979" s="307"/>
      <c r="H979" s="308"/>
      <c r="I979" s="308"/>
      <c r="J979" s="308"/>
      <c r="K979" s="308"/>
      <c r="L979" s="308"/>
      <c r="M979" s="308"/>
      <c r="N979" s="308"/>
      <c r="O979" s="308"/>
      <c r="P979" s="308"/>
      <c r="Q979" s="308"/>
      <c r="R979" s="308"/>
      <c r="S979" s="308"/>
      <c r="T979" s="308"/>
      <c r="U979" s="308"/>
      <c r="V979" s="308"/>
      <c r="W979" s="308"/>
      <c r="X979" s="308"/>
      <c r="Y979" s="308"/>
      <c r="Z979" s="308"/>
    </row>
    <row r="980" spans="1:26" ht="12.75" customHeight="1">
      <c r="A980" s="308"/>
      <c r="B980" s="308"/>
      <c r="C980" s="308"/>
      <c r="D980" s="308"/>
      <c r="E980" s="308"/>
      <c r="F980" s="308"/>
      <c r="G980" s="307"/>
      <c r="H980" s="308"/>
      <c r="I980" s="308"/>
      <c r="J980" s="308"/>
      <c r="K980" s="308"/>
      <c r="L980" s="308"/>
      <c r="M980" s="308"/>
      <c r="N980" s="308"/>
      <c r="O980" s="308"/>
      <c r="P980" s="308"/>
      <c r="Q980" s="308"/>
      <c r="R980" s="308"/>
      <c r="S980" s="308"/>
      <c r="T980" s="308"/>
      <c r="U980" s="308"/>
      <c r="V980" s="308"/>
      <c r="W980" s="308"/>
      <c r="X980" s="308"/>
      <c r="Y980" s="308"/>
      <c r="Z980" s="308"/>
    </row>
    <row r="981" spans="1:26" ht="12.75" customHeight="1">
      <c r="A981" s="308"/>
      <c r="B981" s="308"/>
      <c r="C981" s="308"/>
      <c r="D981" s="308"/>
      <c r="E981" s="308"/>
      <c r="F981" s="308"/>
      <c r="G981" s="307"/>
      <c r="H981" s="308"/>
      <c r="I981" s="308"/>
      <c r="J981" s="308"/>
      <c r="K981" s="308"/>
      <c r="L981" s="308"/>
      <c r="M981" s="308"/>
      <c r="N981" s="308"/>
      <c r="O981" s="308"/>
      <c r="P981" s="308"/>
      <c r="Q981" s="308"/>
      <c r="R981" s="308"/>
      <c r="S981" s="308"/>
      <c r="T981" s="308"/>
      <c r="U981" s="308"/>
      <c r="V981" s="308"/>
      <c r="W981" s="308"/>
      <c r="X981" s="308"/>
      <c r="Y981" s="308"/>
      <c r="Z981" s="308"/>
    </row>
    <row r="982" spans="1:26" ht="12.75" customHeight="1">
      <c r="A982" s="308"/>
      <c r="B982" s="308"/>
      <c r="C982" s="308"/>
      <c r="D982" s="308"/>
      <c r="E982" s="308"/>
      <c r="F982" s="308"/>
      <c r="G982" s="307"/>
      <c r="H982" s="308"/>
      <c r="I982" s="308"/>
      <c r="J982" s="308"/>
      <c r="K982" s="308"/>
      <c r="L982" s="308"/>
      <c r="M982" s="308"/>
      <c r="N982" s="308"/>
      <c r="O982" s="308"/>
      <c r="P982" s="308"/>
      <c r="Q982" s="308"/>
      <c r="R982" s="308"/>
      <c r="S982" s="308"/>
      <c r="T982" s="308"/>
      <c r="U982" s="308"/>
      <c r="V982" s="308"/>
      <c r="W982" s="308"/>
      <c r="X982" s="308"/>
      <c r="Y982" s="308"/>
      <c r="Z982" s="308"/>
    </row>
    <row r="983" spans="1:26" ht="12.75" customHeight="1">
      <c r="A983" s="308"/>
      <c r="B983" s="308"/>
      <c r="C983" s="308"/>
      <c r="D983" s="308"/>
      <c r="E983" s="308"/>
      <c r="F983" s="308"/>
      <c r="G983" s="307"/>
      <c r="H983" s="308"/>
      <c r="I983" s="308"/>
      <c r="J983" s="308"/>
      <c r="K983" s="308"/>
      <c r="L983" s="308"/>
      <c r="M983" s="308"/>
      <c r="N983" s="308"/>
      <c r="O983" s="308"/>
      <c r="P983" s="308"/>
      <c r="Q983" s="308"/>
      <c r="R983" s="308"/>
      <c r="S983" s="308"/>
      <c r="T983" s="308"/>
      <c r="U983" s="308"/>
      <c r="V983" s="308"/>
      <c r="W983" s="308"/>
      <c r="X983" s="308"/>
      <c r="Y983" s="308"/>
      <c r="Z983" s="308"/>
    </row>
    <row r="984" spans="1:26" ht="12.75" customHeight="1">
      <c r="A984" s="308"/>
      <c r="B984" s="308"/>
      <c r="C984" s="308"/>
      <c r="D984" s="308"/>
      <c r="E984" s="308"/>
      <c r="F984" s="308"/>
      <c r="G984" s="307"/>
      <c r="H984" s="308"/>
      <c r="I984" s="308"/>
      <c r="J984" s="308"/>
      <c r="K984" s="308"/>
      <c r="L984" s="308"/>
      <c r="M984" s="308"/>
      <c r="N984" s="308"/>
      <c r="O984" s="308"/>
      <c r="P984" s="308"/>
      <c r="Q984" s="308"/>
      <c r="R984" s="308"/>
      <c r="S984" s="308"/>
      <c r="T984" s="308"/>
      <c r="U984" s="308"/>
      <c r="V984" s="308"/>
      <c r="W984" s="308"/>
      <c r="X984" s="308"/>
      <c r="Y984" s="308"/>
      <c r="Z984" s="308"/>
    </row>
    <row r="985" spans="1:26" ht="12.75" customHeight="1">
      <c r="A985" s="308"/>
      <c r="B985" s="308"/>
      <c r="C985" s="308"/>
      <c r="D985" s="308"/>
      <c r="E985" s="308"/>
      <c r="F985" s="308"/>
      <c r="G985" s="307"/>
      <c r="H985" s="308"/>
      <c r="I985" s="308"/>
      <c r="J985" s="308"/>
      <c r="K985" s="308"/>
      <c r="L985" s="308"/>
      <c r="M985" s="308"/>
      <c r="N985" s="308"/>
      <c r="O985" s="308"/>
      <c r="P985" s="308"/>
      <c r="Q985" s="308"/>
      <c r="R985" s="308"/>
      <c r="S985" s="308"/>
      <c r="T985" s="308"/>
      <c r="U985" s="308"/>
      <c r="V985" s="308"/>
      <c r="W985" s="308"/>
      <c r="X985" s="308"/>
      <c r="Y985" s="308"/>
      <c r="Z985" s="308"/>
    </row>
    <row r="986" spans="1:26" ht="12.75" customHeight="1">
      <c r="A986" s="308"/>
      <c r="B986" s="308"/>
      <c r="C986" s="308"/>
      <c r="D986" s="308"/>
      <c r="E986" s="308"/>
      <c r="F986" s="308"/>
      <c r="G986" s="307"/>
      <c r="H986" s="308"/>
      <c r="I986" s="308"/>
      <c r="J986" s="308"/>
      <c r="K986" s="308"/>
      <c r="L986" s="308"/>
      <c r="M986" s="308"/>
      <c r="N986" s="308"/>
      <c r="O986" s="308"/>
      <c r="P986" s="308"/>
      <c r="Q986" s="308"/>
      <c r="R986" s="308"/>
      <c r="S986" s="308"/>
      <c r="T986" s="308"/>
      <c r="U986" s="308"/>
      <c r="V986" s="308"/>
      <c r="W986" s="308"/>
      <c r="X986" s="308"/>
      <c r="Y986" s="308"/>
      <c r="Z986" s="308"/>
    </row>
    <row r="987" spans="1:26" ht="12.75" customHeight="1">
      <c r="A987" s="308"/>
      <c r="B987" s="308"/>
      <c r="C987" s="308"/>
      <c r="D987" s="308"/>
      <c r="E987" s="308"/>
      <c r="F987" s="308"/>
      <c r="G987" s="307"/>
      <c r="H987" s="308"/>
      <c r="I987" s="308"/>
      <c r="J987" s="308"/>
      <c r="K987" s="308"/>
      <c r="L987" s="308"/>
      <c r="M987" s="308"/>
      <c r="N987" s="308"/>
      <c r="O987" s="308"/>
      <c r="P987" s="308"/>
      <c r="Q987" s="308"/>
      <c r="R987" s="308"/>
      <c r="S987" s="308"/>
      <c r="T987" s="308"/>
      <c r="U987" s="308"/>
      <c r="V987" s="308"/>
      <c r="W987" s="308"/>
      <c r="X987" s="308"/>
      <c r="Y987" s="308"/>
      <c r="Z987" s="308"/>
    </row>
    <row r="988" spans="1:26" ht="12.75" customHeight="1">
      <c r="A988" s="308"/>
      <c r="B988" s="308"/>
      <c r="C988" s="308"/>
      <c r="D988" s="308"/>
      <c r="E988" s="308"/>
      <c r="F988" s="308"/>
      <c r="G988" s="307"/>
      <c r="H988" s="308"/>
      <c r="I988" s="308"/>
      <c r="J988" s="308"/>
      <c r="K988" s="308"/>
      <c r="L988" s="308"/>
      <c r="M988" s="308"/>
      <c r="N988" s="308"/>
      <c r="O988" s="308"/>
      <c r="P988" s="308"/>
      <c r="Q988" s="308"/>
      <c r="R988" s="308"/>
      <c r="S988" s="308"/>
      <c r="T988" s="308"/>
      <c r="U988" s="308"/>
      <c r="V988" s="308"/>
      <c r="W988" s="308"/>
      <c r="X988" s="308"/>
      <c r="Y988" s="308"/>
      <c r="Z988" s="308"/>
    </row>
    <row r="989" spans="1:26" ht="12.75" customHeight="1">
      <c r="A989" s="308"/>
      <c r="B989" s="308"/>
      <c r="C989" s="308"/>
      <c r="D989" s="308"/>
      <c r="E989" s="308"/>
      <c r="F989" s="308"/>
      <c r="G989" s="307"/>
      <c r="H989" s="308"/>
      <c r="I989" s="308"/>
      <c r="J989" s="308"/>
      <c r="K989" s="308"/>
      <c r="L989" s="308"/>
      <c r="M989" s="308"/>
      <c r="N989" s="308"/>
      <c r="O989" s="308"/>
      <c r="P989" s="308"/>
      <c r="Q989" s="308"/>
      <c r="R989" s="308"/>
      <c r="S989" s="308"/>
      <c r="T989" s="308"/>
      <c r="U989" s="308"/>
      <c r="V989" s="308"/>
      <c r="W989" s="308"/>
      <c r="X989" s="308"/>
      <c r="Y989" s="308"/>
      <c r="Z989" s="308"/>
    </row>
    <row r="990" spans="1:26" ht="12.75" customHeight="1">
      <c r="A990" s="308"/>
      <c r="B990" s="308"/>
      <c r="C990" s="308"/>
      <c r="D990" s="308"/>
      <c r="E990" s="308"/>
      <c r="F990" s="308"/>
      <c r="G990" s="307"/>
      <c r="H990" s="308"/>
      <c r="I990" s="308"/>
      <c r="J990" s="308"/>
      <c r="K990" s="308"/>
      <c r="L990" s="308"/>
      <c r="M990" s="308"/>
      <c r="N990" s="308"/>
      <c r="O990" s="308"/>
      <c r="P990" s="308"/>
      <c r="Q990" s="308"/>
      <c r="R990" s="308"/>
      <c r="S990" s="308"/>
      <c r="T990" s="308"/>
      <c r="U990" s="308"/>
      <c r="V990" s="308"/>
      <c r="W990" s="308"/>
      <c r="X990" s="308"/>
      <c r="Y990" s="308"/>
      <c r="Z990" s="308"/>
    </row>
    <row r="991" spans="1:26" ht="12.75" customHeight="1">
      <c r="A991" s="308"/>
      <c r="B991" s="308"/>
      <c r="C991" s="308"/>
      <c r="D991" s="308"/>
      <c r="E991" s="308"/>
      <c r="F991" s="308"/>
      <c r="G991" s="307"/>
      <c r="H991" s="308"/>
      <c r="I991" s="308"/>
      <c r="J991" s="308"/>
      <c r="K991" s="308"/>
      <c r="L991" s="308"/>
      <c r="M991" s="308"/>
      <c r="N991" s="308"/>
      <c r="O991" s="308"/>
      <c r="P991" s="308"/>
      <c r="Q991" s="308"/>
      <c r="R991" s="308"/>
      <c r="S991" s="308"/>
      <c r="T991" s="308"/>
      <c r="U991" s="308"/>
      <c r="V991" s="308"/>
      <c r="W991" s="308"/>
      <c r="X991" s="308"/>
      <c r="Y991" s="308"/>
      <c r="Z991" s="308"/>
    </row>
    <row r="992" spans="1:26" ht="12.75" customHeight="1">
      <c r="A992" s="308"/>
      <c r="B992" s="308"/>
      <c r="C992" s="308"/>
      <c r="D992" s="308"/>
      <c r="E992" s="308"/>
      <c r="F992" s="308"/>
      <c r="G992" s="307"/>
      <c r="H992" s="308"/>
      <c r="I992" s="308"/>
      <c r="J992" s="308"/>
      <c r="K992" s="308"/>
      <c r="L992" s="308"/>
      <c r="M992" s="308"/>
      <c r="N992" s="308"/>
      <c r="O992" s="308"/>
      <c r="P992" s="308"/>
      <c r="Q992" s="308"/>
      <c r="R992" s="308"/>
      <c r="S992" s="308"/>
      <c r="T992" s="308"/>
      <c r="U992" s="308"/>
      <c r="V992" s="308"/>
      <c r="W992" s="308"/>
      <c r="X992" s="308"/>
      <c r="Y992" s="308"/>
      <c r="Z992" s="308"/>
    </row>
    <row r="993" spans="1:26" ht="12.75" customHeight="1">
      <c r="A993" s="308"/>
      <c r="B993" s="308"/>
      <c r="C993" s="308"/>
      <c r="D993" s="308"/>
      <c r="E993" s="308"/>
      <c r="F993" s="308"/>
      <c r="G993" s="307"/>
      <c r="H993" s="308"/>
      <c r="I993" s="308"/>
      <c r="J993" s="308"/>
      <c r="K993" s="308"/>
      <c r="L993" s="308"/>
      <c r="M993" s="308"/>
      <c r="N993" s="308"/>
      <c r="O993" s="308"/>
      <c r="P993" s="308"/>
      <c r="Q993" s="308"/>
      <c r="R993" s="308"/>
      <c r="S993" s="308"/>
      <c r="T993" s="308"/>
      <c r="U993" s="308"/>
      <c r="V993" s="308"/>
      <c r="W993" s="308"/>
      <c r="X993" s="308"/>
      <c r="Y993" s="308"/>
      <c r="Z993" s="308"/>
    </row>
    <row r="994" spans="1:26" ht="12.75" customHeight="1">
      <c r="A994" s="308"/>
      <c r="B994" s="308"/>
      <c r="C994" s="308"/>
      <c r="D994" s="308"/>
      <c r="E994" s="308"/>
      <c r="F994" s="308"/>
      <c r="G994" s="307"/>
      <c r="H994" s="308"/>
      <c r="I994" s="308"/>
      <c r="J994" s="308"/>
      <c r="K994" s="308"/>
      <c r="L994" s="308"/>
      <c r="M994" s="308"/>
      <c r="N994" s="308"/>
      <c r="O994" s="308"/>
      <c r="P994" s="308"/>
      <c r="Q994" s="308"/>
      <c r="R994" s="308"/>
      <c r="S994" s="308"/>
      <c r="T994" s="308"/>
      <c r="U994" s="308"/>
      <c r="V994" s="308"/>
      <c r="W994" s="308"/>
      <c r="X994" s="308"/>
      <c r="Y994" s="308"/>
      <c r="Z994" s="308"/>
    </row>
    <row r="995" spans="1:26" ht="12.75" customHeight="1">
      <c r="A995" s="308"/>
      <c r="B995" s="308"/>
      <c r="C995" s="308"/>
      <c r="D995" s="308"/>
      <c r="E995" s="308"/>
      <c r="F995" s="308"/>
      <c r="G995" s="307"/>
      <c r="H995" s="308"/>
      <c r="I995" s="308"/>
      <c r="J995" s="308"/>
      <c r="K995" s="308"/>
      <c r="L995" s="308"/>
      <c r="M995" s="308"/>
      <c r="N995" s="308"/>
      <c r="O995" s="308"/>
      <c r="P995" s="308"/>
      <c r="Q995" s="308"/>
      <c r="R995" s="308"/>
      <c r="S995" s="308"/>
      <c r="T995" s="308"/>
      <c r="U995" s="308"/>
      <c r="V995" s="308"/>
      <c r="W995" s="308"/>
      <c r="X995" s="308"/>
      <c r="Y995" s="308"/>
      <c r="Z995" s="308"/>
    </row>
    <row r="996" spans="1:26" ht="12.75" customHeight="1">
      <c r="A996" s="308"/>
      <c r="B996" s="308"/>
      <c r="C996" s="308"/>
      <c r="D996" s="308"/>
      <c r="E996" s="308"/>
      <c r="F996" s="308"/>
      <c r="G996" s="307"/>
      <c r="H996" s="308"/>
      <c r="I996" s="308"/>
      <c r="J996" s="308"/>
      <c r="K996" s="308"/>
      <c r="L996" s="308"/>
      <c r="M996" s="308"/>
      <c r="N996" s="308"/>
      <c r="O996" s="308"/>
      <c r="P996" s="308"/>
      <c r="Q996" s="308"/>
      <c r="R996" s="308"/>
      <c r="S996" s="308"/>
      <c r="T996" s="308"/>
      <c r="U996" s="308"/>
      <c r="V996" s="308"/>
      <c r="W996" s="308"/>
      <c r="X996" s="308"/>
      <c r="Y996" s="308"/>
      <c r="Z996" s="308"/>
    </row>
    <row r="997" spans="1:26" ht="12.75" customHeight="1">
      <c r="A997" s="308"/>
      <c r="B997" s="308"/>
      <c r="C997" s="308"/>
      <c r="D997" s="308"/>
      <c r="E997" s="308"/>
      <c r="F997" s="308"/>
      <c r="G997" s="307"/>
      <c r="H997" s="308"/>
      <c r="I997" s="308"/>
      <c r="J997" s="308"/>
      <c r="K997" s="308"/>
      <c r="L997" s="308"/>
      <c r="M997" s="308"/>
      <c r="N997" s="308"/>
      <c r="O997" s="308"/>
      <c r="P997" s="308"/>
      <c r="Q997" s="308"/>
      <c r="R997" s="308"/>
      <c r="S997" s="308"/>
      <c r="T997" s="308"/>
      <c r="U997" s="308"/>
      <c r="V997" s="308"/>
      <c r="W997" s="308"/>
      <c r="X997" s="308"/>
      <c r="Y997" s="308"/>
      <c r="Z997" s="308"/>
    </row>
    <row r="998" spans="1:26" ht="12.75" customHeight="1">
      <c r="A998" s="308"/>
      <c r="B998" s="308"/>
      <c r="C998" s="308"/>
      <c r="D998" s="308"/>
      <c r="E998" s="308"/>
      <c r="F998" s="308"/>
      <c r="G998" s="307"/>
      <c r="H998" s="308"/>
      <c r="I998" s="308"/>
      <c r="J998" s="308"/>
      <c r="K998" s="308"/>
      <c r="L998" s="308"/>
      <c r="M998" s="308"/>
      <c r="N998" s="308"/>
      <c r="O998" s="308"/>
      <c r="P998" s="308"/>
      <c r="Q998" s="308"/>
      <c r="R998" s="308"/>
      <c r="S998" s="308"/>
      <c r="T998" s="308"/>
      <c r="U998" s="308"/>
      <c r="V998" s="308"/>
      <c r="W998" s="308"/>
      <c r="X998" s="308"/>
      <c r="Y998" s="308"/>
      <c r="Z998" s="308"/>
    </row>
    <row r="999" spans="1:26" ht="12.75" customHeight="1">
      <c r="A999" s="308"/>
      <c r="B999" s="308"/>
      <c r="C999" s="308"/>
      <c r="D999" s="308"/>
      <c r="E999" s="308"/>
      <c r="F999" s="308"/>
      <c r="G999" s="307"/>
      <c r="H999" s="308"/>
      <c r="I999" s="308"/>
      <c r="J999" s="308"/>
      <c r="K999" s="308"/>
      <c r="L999" s="308"/>
      <c r="M999" s="308"/>
      <c r="N999" s="308"/>
      <c r="O999" s="308"/>
      <c r="P999" s="308"/>
      <c r="Q999" s="308"/>
      <c r="R999" s="308"/>
      <c r="S999" s="308"/>
      <c r="T999" s="308"/>
      <c r="U999" s="308"/>
      <c r="V999" s="308"/>
      <c r="W999" s="308"/>
      <c r="X999" s="308"/>
      <c r="Y999" s="308"/>
      <c r="Z999" s="308"/>
    </row>
    <row r="1000" spans="1:26" ht="12.75" customHeight="1">
      <c r="A1000" s="308"/>
      <c r="B1000" s="308"/>
      <c r="C1000" s="308"/>
      <c r="D1000" s="308"/>
      <c r="E1000" s="308"/>
      <c r="F1000" s="308"/>
      <c r="G1000" s="307"/>
      <c r="H1000" s="308"/>
      <c r="I1000" s="308"/>
      <c r="J1000" s="308"/>
      <c r="K1000" s="308"/>
      <c r="L1000" s="308"/>
      <c r="M1000" s="308"/>
      <c r="N1000" s="308"/>
      <c r="O1000" s="308"/>
      <c r="P1000" s="308"/>
      <c r="Q1000" s="308"/>
      <c r="R1000" s="308"/>
      <c r="S1000" s="308"/>
      <c r="T1000" s="308"/>
      <c r="U1000" s="308"/>
      <c r="V1000" s="308"/>
      <c r="W1000" s="308"/>
      <c r="X1000" s="308"/>
      <c r="Y1000" s="308"/>
      <c r="Z1000" s="308"/>
    </row>
  </sheetData>
  <mergeCells count="96">
    <mergeCell ref="B27:D27"/>
    <mergeCell ref="E27:F27"/>
    <mergeCell ref="E24:F24"/>
    <mergeCell ref="B24:D24"/>
    <mergeCell ref="A25:D25"/>
    <mergeCell ref="E25:F25"/>
    <mergeCell ref="B26:D26"/>
    <mergeCell ref="E26:F26"/>
    <mergeCell ref="B21:D21"/>
    <mergeCell ref="E21:F21"/>
    <mergeCell ref="B22:D22"/>
    <mergeCell ref="E22:F22"/>
    <mergeCell ref="B23:D23"/>
    <mergeCell ref="E23:F23"/>
    <mergeCell ref="B18:D18"/>
    <mergeCell ref="E18:F18"/>
    <mergeCell ref="B19:D19"/>
    <mergeCell ref="E19:F19"/>
    <mergeCell ref="B20:D20"/>
    <mergeCell ref="E20:F20"/>
    <mergeCell ref="B15:D15"/>
    <mergeCell ref="E15:F15"/>
    <mergeCell ref="B16:D16"/>
    <mergeCell ref="E16:F16"/>
    <mergeCell ref="E17:F17"/>
    <mergeCell ref="B17:D17"/>
    <mergeCell ref="B12:D12"/>
    <mergeCell ref="E12:F12"/>
    <mergeCell ref="B13:D13"/>
    <mergeCell ref="E13:F13"/>
    <mergeCell ref="B14:D14"/>
    <mergeCell ref="E14:F14"/>
    <mergeCell ref="B9:D9"/>
    <mergeCell ref="E9:F9"/>
    <mergeCell ref="E10:F10"/>
    <mergeCell ref="B10:D10"/>
    <mergeCell ref="B11:D11"/>
    <mergeCell ref="E11:F11"/>
    <mergeCell ref="A6:D6"/>
    <mergeCell ref="E6:F6"/>
    <mergeCell ref="B7:D7"/>
    <mergeCell ref="E7:F7"/>
    <mergeCell ref="B8:D8"/>
    <mergeCell ref="E8:F8"/>
    <mergeCell ref="A1:F1"/>
    <mergeCell ref="A2:F2"/>
    <mergeCell ref="B3:C3"/>
    <mergeCell ref="B4:C4"/>
    <mergeCell ref="B5:C5"/>
    <mergeCell ref="B52:C52"/>
    <mergeCell ref="B46:D46"/>
    <mergeCell ref="B47:D47"/>
    <mergeCell ref="E47:F47"/>
    <mergeCell ref="B48:D48"/>
    <mergeCell ref="E48:F48"/>
    <mergeCell ref="B49:D49"/>
    <mergeCell ref="E49:F49"/>
    <mergeCell ref="E46:F46"/>
    <mergeCell ref="B50:D50"/>
    <mergeCell ref="E50:F50"/>
    <mergeCell ref="B51:D51"/>
    <mergeCell ref="E51:F51"/>
    <mergeCell ref="B43:D43"/>
    <mergeCell ref="E43:F43"/>
    <mergeCell ref="A44:F44"/>
    <mergeCell ref="B45:D45"/>
    <mergeCell ref="E45:F45"/>
    <mergeCell ref="B40:D40"/>
    <mergeCell ref="E40:F40"/>
    <mergeCell ref="A41:F41"/>
    <mergeCell ref="E42:F42"/>
    <mergeCell ref="B42:D42"/>
    <mergeCell ref="B37:D37"/>
    <mergeCell ref="E37:F37"/>
    <mergeCell ref="E38:F38"/>
    <mergeCell ref="B38:D38"/>
    <mergeCell ref="B39:D39"/>
    <mergeCell ref="E39:F39"/>
    <mergeCell ref="B34:D34"/>
    <mergeCell ref="E34:F34"/>
    <mergeCell ref="B35:D35"/>
    <mergeCell ref="E35:F35"/>
    <mergeCell ref="B36:D36"/>
    <mergeCell ref="E36:F36"/>
    <mergeCell ref="E31:F31"/>
    <mergeCell ref="B31:D31"/>
    <mergeCell ref="B32:D32"/>
    <mergeCell ref="E32:F32"/>
    <mergeCell ref="B33:D33"/>
    <mergeCell ref="E33:F33"/>
    <mergeCell ref="B28:D28"/>
    <mergeCell ref="E28:F28"/>
    <mergeCell ref="B29:D29"/>
    <mergeCell ref="E29:F29"/>
    <mergeCell ref="B30:D30"/>
    <mergeCell ref="E30:F30"/>
  </mergeCells>
  <pageMargins left="0.7" right="0.7" top="0.75" bottom="0.75" header="0" footer="0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441017061C02BD43A372FCDEF9BCE993" ma:contentTypeVersion="8" ma:contentTypeDescription="Создание документа." ma:contentTypeScope="" ma:versionID="d75c94c44b2112b8fb3b0de37a967330">
  <xsd:schema xmlns:xsd="http://www.w3.org/2001/XMLSchema" xmlns:xs="http://www.w3.org/2001/XMLSchema" xmlns:p="http://schemas.microsoft.com/office/2006/metadata/properties" xmlns:ns2="3f9f8e81-7a9a-4b98-8222-406159588e2a" targetNamespace="http://schemas.microsoft.com/office/2006/metadata/properties" ma:root="true" ma:fieldsID="072d85c3b95d6309e530cb6cc7029dce" ns2:_="">
    <xsd:import namespace="3f9f8e81-7a9a-4b98-8222-406159588e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9f8e81-7a9a-4b98-8222-406159588e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C274BE-ABE7-4FB5-9DD1-6DF991FA700B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3f9f8e81-7a9a-4b98-8222-406159588e2a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E2D834A-228E-49CD-9924-2C4CB57D83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A533AD-DA3B-4C80-83C7-CFB6658A33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9f8e81-7a9a-4b98-8222-406159588e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39</vt:i4>
      </vt:variant>
      <vt:variant>
        <vt:lpstr>Named Ranges</vt:lpstr>
      </vt:variant>
      <vt:variant>
        <vt:i4>13</vt:i4>
      </vt:variant>
    </vt:vector>
  </HeadingPairs>
  <TitlesOfParts>
    <vt:vector size="52" baseType="lpstr">
      <vt:lpstr>Description</vt:lpstr>
      <vt:lpstr>Montage</vt:lpstr>
      <vt:lpstr>Transport</vt:lpstr>
      <vt:lpstr>Колонтитул</vt:lpstr>
      <vt:lpstr>Our List_Cont.</vt:lpstr>
      <vt:lpstr>Generator</vt:lpstr>
      <vt:lpstr>Basic Spec</vt:lpstr>
      <vt:lpstr>Our List</vt:lpstr>
      <vt:lpstr>Presets</vt:lpstr>
      <vt:lpstr>Ext Walls Adds</vt:lpstr>
      <vt:lpstr>Int Walls Adds</vt:lpstr>
      <vt:lpstr>Rafters Adds</vt:lpstr>
      <vt:lpstr>Joists Adds</vt:lpstr>
      <vt:lpstr>Pr.l. ENG_Cont.</vt:lpstr>
      <vt:lpstr>Cont.Vers.</vt:lpstr>
      <vt:lpstr>Pr.l. ENG</vt:lpstr>
      <vt:lpstr>Pr.l. FR</vt:lpstr>
      <vt:lpstr>Pr.l. IT</vt:lpstr>
      <vt:lpstr>Pr.l. SPN</vt:lpstr>
      <vt:lpstr>Pr.l. NET</vt:lpstr>
      <vt:lpstr>Postal </vt:lpstr>
      <vt:lpstr>Vkl ENG</vt:lpstr>
      <vt:lpstr>Vkl FR</vt:lpstr>
      <vt:lpstr>Vkl IT</vt:lpstr>
      <vt:lpstr>Vkl SPN</vt:lpstr>
      <vt:lpstr>Vkl NET</vt:lpstr>
      <vt:lpstr>List Of Options ENG</vt:lpstr>
      <vt:lpstr>List Of Options AFR-ENG</vt:lpstr>
      <vt:lpstr>List Of Options FR</vt:lpstr>
      <vt:lpstr>List Of Options IT</vt:lpstr>
      <vt:lpstr>Integration Of Offer ENG</vt:lpstr>
      <vt:lpstr>List Of Options SPN (Не актуал)</vt:lpstr>
      <vt:lpstr>Africa Presets</vt:lpstr>
      <vt:lpstr>Our List Africa</vt:lpstr>
      <vt:lpstr>Containers</vt:lpstr>
      <vt:lpstr>(Не актуально) Pr.l. ENG Africa</vt:lpstr>
      <vt:lpstr>(Не актуально) Pr.l. FR Africa</vt:lpstr>
      <vt:lpstr>IT small</vt:lpstr>
      <vt:lpstr>Offerta</vt:lpstr>
      <vt:lpstr>mail</vt:lpstr>
      <vt:lpstr>'(Не актуально) Pr.l. ENG Africa'!Print_Area</vt:lpstr>
      <vt:lpstr>'Integration Of Offer ENG'!Print_Area</vt:lpstr>
      <vt:lpstr>'List Of Options AFR-ENG'!Print_Area</vt:lpstr>
      <vt:lpstr>'List Of Options ENG'!Print_Area</vt:lpstr>
      <vt:lpstr>'List Of Options FR'!Print_Area</vt:lpstr>
      <vt:lpstr>'List Of Options IT'!Print_Area</vt:lpstr>
      <vt:lpstr>'List Of Options SPN (Не актуал)'!Print_Area</vt:lpstr>
      <vt:lpstr>'Pr.l. ENG'!Print_Area</vt:lpstr>
      <vt:lpstr>'Pr.l. ENG_Cont.'!Print_Area</vt:lpstr>
      <vt:lpstr>'Pr.l. FR'!Print_Area</vt:lpstr>
      <vt:lpstr>'Pr.l. IT'!Print_Area</vt:lpstr>
      <vt:lpstr>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Lumion1</cp:lastModifiedBy>
  <cp:lastPrinted>2026-04-24T00:17:36Z</cp:lastPrinted>
  <dcterms:created xsi:type="dcterms:W3CDTF">2011-12-15T09:11:37Z</dcterms:created>
  <dcterms:modified xsi:type="dcterms:W3CDTF">2026-04-24T00:18:02Z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0x010100441017061C02BD43A372FCDEF9BCE993</vt:lpwstr>
  </property>
</Properties>
</file>